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6" yWindow="0" windowWidth="10092" windowHeight="9732" tabRatio="755" firstSheet="1" activeTab="1"/>
  </bookViews>
  <sheets>
    <sheet name="Resumen" sheetId="13" r:id="rId1"/>
    <sheet name="Thesis+NFWF" sheetId="3" r:id="rId2"/>
    <sheet name="Thesis(AllSpp)" sheetId="1" r:id="rId3"/>
    <sheet name="NFWF2009" sheetId="4" r:id="rId4"/>
    <sheet name="NFWFSelected" sheetId="2" r:id="rId5"/>
    <sheet name="Cbicolor" sheetId="5" r:id="rId6"/>
    <sheet name="Cmicrorhinos" sheetId="6" r:id="rId7"/>
    <sheet name="Csordidus" sheetId="7" r:id="rId8"/>
    <sheet name="Hlongiceps" sheetId="10" r:id="rId9"/>
    <sheet name="Srubro" sheetId="9" r:id="rId10"/>
    <sheet name="Sprasio" sheetId="11" r:id="rId11"/>
    <sheet name="Others" sheetId="12" r:id="rId12"/>
    <sheet name="S.rivulatusComparison" sheetId="14" r:id="rId13"/>
  </sheets>
  <definedNames>
    <definedName name="_xlnm._FilterDatabase" localSheetId="3" hidden="1">NFWF2009!$B$3:$P$99</definedName>
    <definedName name="_xlnm._FilterDatabase" localSheetId="4" hidden="1">NFWFSelected!$B$10:$U$83</definedName>
    <definedName name="_xlnm._FilterDatabase" localSheetId="2" hidden="1">'Thesis(AllSpp)'!$A$4:$P$89</definedName>
    <definedName name="_xlnm._FilterDatabase" localSheetId="1" hidden="1">'Thesis+NFWF'!$B$2:$P$153</definedName>
  </definedNames>
  <calcPr calcId="152511"/>
  <pivotCaches>
    <pivotCache cacheId="2" r:id="rId14"/>
  </pivotCaches>
</workbook>
</file>

<file path=xl/calcChain.xml><?xml version="1.0" encoding="utf-8"?>
<calcChain xmlns="http://schemas.openxmlformats.org/spreadsheetml/2006/main">
  <c r="N41" i="9" l="1"/>
  <c r="P41" i="9" s="1"/>
  <c r="G123" i="7"/>
  <c r="J107" i="7"/>
  <c r="K107" i="7"/>
  <c r="J108" i="7"/>
  <c r="K108" i="7"/>
  <c r="J109" i="7"/>
  <c r="K109" i="7"/>
  <c r="J110" i="7"/>
  <c r="K110" i="7"/>
  <c r="J111" i="7"/>
  <c r="K111" i="7"/>
  <c r="G96" i="7"/>
  <c r="K96" i="7" s="1"/>
  <c r="G100" i="7"/>
  <c r="K100" i="7" s="1"/>
  <c r="G104" i="7"/>
  <c r="K104" i="7" s="1"/>
  <c r="F106" i="7"/>
  <c r="G106" i="7" s="1"/>
  <c r="K106" i="7" s="1"/>
  <c r="F105" i="7"/>
  <c r="G105" i="7" s="1"/>
  <c r="K105" i="7" s="1"/>
  <c r="F104" i="7"/>
  <c r="F103" i="7"/>
  <c r="G103" i="7" s="1"/>
  <c r="K103" i="7" s="1"/>
  <c r="F102" i="7"/>
  <c r="G102" i="7" s="1"/>
  <c r="K102" i="7" s="1"/>
  <c r="F101" i="7"/>
  <c r="G101" i="7" s="1"/>
  <c r="K101" i="7" s="1"/>
  <c r="F100" i="7"/>
  <c r="F99" i="7"/>
  <c r="G99" i="7" s="1"/>
  <c r="K99" i="7" s="1"/>
  <c r="F98" i="7"/>
  <c r="G98" i="7" s="1"/>
  <c r="K98" i="7" s="1"/>
  <c r="F97" i="7"/>
  <c r="G97" i="7" s="1"/>
  <c r="K97" i="7" s="1"/>
  <c r="F96" i="7"/>
  <c r="F95" i="7"/>
  <c r="G95" i="7" s="1"/>
  <c r="K95" i="7" s="1"/>
  <c r="F94" i="7"/>
  <c r="G94" i="7" s="1"/>
  <c r="G73" i="6"/>
  <c r="J49" i="6"/>
  <c r="J52" i="6"/>
  <c r="J53" i="6"/>
  <c r="J57" i="6"/>
  <c r="J60" i="6"/>
  <c r="I54" i="6"/>
  <c r="I62" i="6"/>
  <c r="K56" i="5"/>
  <c r="I51" i="5"/>
  <c r="I52" i="5"/>
  <c r="J52" i="5"/>
  <c r="K52" i="5" s="1"/>
  <c r="I55" i="5"/>
  <c r="I56" i="5"/>
  <c r="J56" i="5"/>
  <c r="I59" i="5"/>
  <c r="I60" i="5"/>
  <c r="J60" i="5"/>
  <c r="K60" i="5" s="1"/>
  <c r="F48" i="5"/>
  <c r="F49" i="6"/>
  <c r="I49" i="6" s="1"/>
  <c r="F50" i="6"/>
  <c r="J50" i="6" s="1"/>
  <c r="F52" i="6"/>
  <c r="I52" i="6" s="1"/>
  <c r="F54" i="6"/>
  <c r="J54" i="6" s="1"/>
  <c r="F57" i="6"/>
  <c r="I57" i="6" s="1"/>
  <c r="K57" i="6" s="1"/>
  <c r="F58" i="6"/>
  <c r="J58" i="6" s="1"/>
  <c r="F60" i="6"/>
  <c r="I60" i="6" s="1"/>
  <c r="F62" i="6"/>
  <c r="J62" i="6" s="1"/>
  <c r="E62" i="6"/>
  <c r="E61" i="6"/>
  <c r="F61" i="6" s="1"/>
  <c r="I61" i="6" s="1"/>
  <c r="K60" i="6"/>
  <c r="E60" i="6"/>
  <c r="E59" i="6"/>
  <c r="F59" i="6" s="1"/>
  <c r="E58" i="6"/>
  <c r="E57" i="6"/>
  <c r="E56" i="6"/>
  <c r="F56" i="6" s="1"/>
  <c r="E55" i="6"/>
  <c r="F55" i="6" s="1"/>
  <c r="E54" i="6"/>
  <c r="E53" i="6"/>
  <c r="F53" i="6" s="1"/>
  <c r="I53" i="6" s="1"/>
  <c r="K52" i="6"/>
  <c r="E52" i="6"/>
  <c r="E51" i="6"/>
  <c r="F51" i="6" s="1"/>
  <c r="E50" i="6"/>
  <c r="K49" i="6"/>
  <c r="E49" i="6"/>
  <c r="E48" i="6"/>
  <c r="F48" i="6" s="1"/>
  <c r="G72" i="5"/>
  <c r="E61" i="5"/>
  <c r="F61" i="5" s="1"/>
  <c r="J61" i="5" s="1"/>
  <c r="E60" i="5"/>
  <c r="F60" i="5" s="1"/>
  <c r="E59" i="5"/>
  <c r="F59" i="5" s="1"/>
  <c r="J59" i="5" s="1"/>
  <c r="E58" i="5"/>
  <c r="F58" i="5" s="1"/>
  <c r="I58" i="5" s="1"/>
  <c r="E57" i="5"/>
  <c r="F57" i="5" s="1"/>
  <c r="J57" i="5" s="1"/>
  <c r="E56" i="5"/>
  <c r="F56" i="5" s="1"/>
  <c r="E55" i="5"/>
  <c r="F55" i="5" s="1"/>
  <c r="J55" i="5" s="1"/>
  <c r="E54" i="5"/>
  <c r="F54" i="5" s="1"/>
  <c r="I54" i="5" s="1"/>
  <c r="E53" i="5"/>
  <c r="F53" i="5" s="1"/>
  <c r="J53" i="5" s="1"/>
  <c r="E52" i="5"/>
  <c r="F52" i="5" s="1"/>
  <c r="E51" i="5"/>
  <c r="F51" i="5" s="1"/>
  <c r="J51" i="5" s="1"/>
  <c r="E50" i="5"/>
  <c r="F50" i="5" s="1"/>
  <c r="I50" i="5" s="1"/>
  <c r="E49" i="5"/>
  <c r="F49" i="5" s="1"/>
  <c r="J49" i="5" s="1"/>
  <c r="E48" i="5"/>
  <c r="E47" i="5"/>
  <c r="F47" i="5" s="1"/>
  <c r="G9" i="14"/>
  <c r="G8" i="14"/>
  <c r="O6" i="14"/>
  <c r="N6" i="14"/>
  <c r="P6" i="14" s="1"/>
  <c r="O5" i="14"/>
  <c r="N5" i="14"/>
  <c r="O4" i="14"/>
  <c r="N4" i="14"/>
  <c r="P4" i="14" s="1"/>
  <c r="O3" i="14"/>
  <c r="N3" i="14"/>
  <c r="M69" i="10"/>
  <c r="G29" i="5"/>
  <c r="I61" i="9"/>
  <c r="K42" i="9"/>
  <c r="K43" i="9"/>
  <c r="K44" i="9"/>
  <c r="K45" i="9"/>
  <c r="P45" i="9" s="1"/>
  <c r="K46" i="9"/>
  <c r="K47" i="9"/>
  <c r="K48" i="9"/>
  <c r="K49" i="9"/>
  <c r="P49" i="9" s="1"/>
  <c r="K50" i="9"/>
  <c r="K51" i="9"/>
  <c r="K52" i="9"/>
  <c r="K41" i="9"/>
  <c r="P43" i="9"/>
  <c r="Q43" i="9"/>
  <c r="Q45" i="9"/>
  <c r="P47" i="9"/>
  <c r="Q47" i="9"/>
  <c r="Q49" i="9"/>
  <c r="P51" i="9"/>
  <c r="Q51" i="9"/>
  <c r="R41" i="9"/>
  <c r="P33" i="12"/>
  <c r="Q19" i="12"/>
  <c r="Q24" i="12"/>
  <c r="S24" i="12" s="1"/>
  <c r="R24" i="12"/>
  <c r="R18" i="12"/>
  <c r="Q18" i="12"/>
  <c r="S18" i="12" s="1"/>
  <c r="O19" i="12"/>
  <c r="O20" i="12"/>
  <c r="P20" i="12"/>
  <c r="O21" i="12"/>
  <c r="Q21" i="12" s="1"/>
  <c r="P21" i="12"/>
  <c r="O22" i="12"/>
  <c r="P22" i="12"/>
  <c r="O23" i="12"/>
  <c r="P23" i="12"/>
  <c r="O24" i="12"/>
  <c r="P24" i="12"/>
  <c r="P19" i="12"/>
  <c r="R19" i="12" s="1"/>
  <c r="S19" i="12" s="1"/>
  <c r="L19" i="12"/>
  <c r="L20" i="12"/>
  <c r="Q20" i="12" s="1"/>
  <c r="L21" i="12"/>
  <c r="R21" i="12" s="1"/>
  <c r="L22" i="12"/>
  <c r="L23" i="12"/>
  <c r="L24" i="12"/>
  <c r="R6" i="12"/>
  <c r="R10" i="12"/>
  <c r="L6" i="12"/>
  <c r="Q6" i="12" s="1"/>
  <c r="L7" i="12"/>
  <c r="Q7" i="12" s="1"/>
  <c r="L8" i="12"/>
  <c r="Q8" i="12" s="1"/>
  <c r="L9" i="12"/>
  <c r="Q9" i="12" s="1"/>
  <c r="L10" i="12"/>
  <c r="Q10" i="12" s="1"/>
  <c r="L11" i="12"/>
  <c r="Q11" i="12" s="1"/>
  <c r="L12" i="12"/>
  <c r="Q12" i="12" s="1"/>
  <c r="L13" i="12"/>
  <c r="Q13" i="12" s="1"/>
  <c r="L14" i="12"/>
  <c r="Q14" i="12" s="1"/>
  <c r="L15" i="12"/>
  <c r="Q15" i="12" s="1"/>
  <c r="L16" i="12"/>
  <c r="Q16" i="12" s="1"/>
  <c r="L17" i="12"/>
  <c r="Q17" i="12" s="1"/>
  <c r="L18" i="12"/>
  <c r="L5" i="12"/>
  <c r="R5" i="12" s="1"/>
  <c r="M53" i="11"/>
  <c r="M37" i="11"/>
  <c r="M38" i="11"/>
  <c r="M39" i="11"/>
  <c r="M40" i="11"/>
  <c r="M41" i="11"/>
  <c r="M42" i="11"/>
  <c r="M43" i="11"/>
  <c r="M44" i="11"/>
  <c r="M36" i="11"/>
  <c r="R36" i="11" s="1"/>
  <c r="P36" i="11"/>
  <c r="I54" i="10"/>
  <c r="Q36" i="11"/>
  <c r="S36" i="11" s="1"/>
  <c r="G75" i="7"/>
  <c r="J56" i="10"/>
  <c r="I40" i="10"/>
  <c r="J41" i="10"/>
  <c r="I44" i="10"/>
  <c r="J45" i="10"/>
  <c r="I48" i="10"/>
  <c r="J49" i="10"/>
  <c r="I52" i="10"/>
  <c r="J53" i="10"/>
  <c r="J54" i="10"/>
  <c r="I55" i="10"/>
  <c r="J55" i="10"/>
  <c r="I56" i="10"/>
  <c r="I57" i="10"/>
  <c r="J57" i="10"/>
  <c r="I58" i="10"/>
  <c r="J58" i="10"/>
  <c r="I59" i="10"/>
  <c r="J59" i="10"/>
  <c r="I60" i="10"/>
  <c r="J60" i="10"/>
  <c r="F40" i="10"/>
  <c r="J40" i="10" s="1"/>
  <c r="F41" i="10"/>
  <c r="I41" i="10" s="1"/>
  <c r="F42" i="10"/>
  <c r="J42" i="10" s="1"/>
  <c r="F43" i="10"/>
  <c r="I43" i="10" s="1"/>
  <c r="F44" i="10"/>
  <c r="J44" i="10" s="1"/>
  <c r="F45" i="10"/>
  <c r="I45" i="10" s="1"/>
  <c r="F46" i="10"/>
  <c r="J46" i="10" s="1"/>
  <c r="F47" i="10"/>
  <c r="I47" i="10" s="1"/>
  <c r="F48" i="10"/>
  <c r="J48" i="10" s="1"/>
  <c r="F49" i="10"/>
  <c r="I49" i="10" s="1"/>
  <c r="F50" i="10"/>
  <c r="J50" i="10" s="1"/>
  <c r="F51" i="10"/>
  <c r="I51" i="10" s="1"/>
  <c r="F52" i="10"/>
  <c r="J52" i="10" s="1"/>
  <c r="F53" i="10"/>
  <c r="I53" i="10" s="1"/>
  <c r="F39" i="10"/>
  <c r="I39" i="10" s="1"/>
  <c r="O41" i="9"/>
  <c r="Q41" i="9" s="1"/>
  <c r="I42" i="9"/>
  <c r="I43" i="9"/>
  <c r="I44" i="9"/>
  <c r="I45" i="9"/>
  <c r="I46" i="9"/>
  <c r="I47" i="9"/>
  <c r="I48" i="9"/>
  <c r="I49" i="9"/>
  <c r="I50" i="9"/>
  <c r="I51" i="9"/>
  <c r="I52" i="9"/>
  <c r="I41" i="9"/>
  <c r="L59" i="7"/>
  <c r="P37" i="11"/>
  <c r="R37" i="11" s="1"/>
  <c r="Q37" i="11"/>
  <c r="S37" i="11" s="1"/>
  <c r="P38" i="11"/>
  <c r="R38" i="11" s="1"/>
  <c r="Q38" i="11"/>
  <c r="S38" i="11" s="1"/>
  <c r="P39" i="11"/>
  <c r="R39" i="11" s="1"/>
  <c r="Q39" i="11"/>
  <c r="S39" i="11" s="1"/>
  <c r="P40" i="11"/>
  <c r="Q40" i="11"/>
  <c r="P41" i="11"/>
  <c r="R41" i="11" s="1"/>
  <c r="Q41" i="11"/>
  <c r="S41" i="11" s="1"/>
  <c r="P42" i="11"/>
  <c r="R42" i="11" s="1"/>
  <c r="Q42" i="11"/>
  <c r="S42" i="11" s="1"/>
  <c r="P43" i="11"/>
  <c r="R43" i="11" s="1"/>
  <c r="Q43" i="11"/>
  <c r="S43" i="11" s="1"/>
  <c r="P44" i="11"/>
  <c r="Q44" i="11"/>
  <c r="N42" i="9"/>
  <c r="P42" i="9" s="1"/>
  <c r="O42" i="9"/>
  <c r="Q42" i="9" s="1"/>
  <c r="N43" i="9"/>
  <c r="O43" i="9"/>
  <c r="N44" i="9"/>
  <c r="P44" i="9" s="1"/>
  <c r="O44" i="9"/>
  <c r="Q44" i="9" s="1"/>
  <c r="N45" i="9"/>
  <c r="O45" i="9"/>
  <c r="N46" i="9"/>
  <c r="P46" i="9" s="1"/>
  <c r="O46" i="9"/>
  <c r="Q46" i="9" s="1"/>
  <c r="N47" i="9"/>
  <c r="O47" i="9"/>
  <c r="N48" i="9"/>
  <c r="P48" i="9" s="1"/>
  <c r="O48" i="9"/>
  <c r="Q48" i="9" s="1"/>
  <c r="N49" i="9"/>
  <c r="O49" i="9"/>
  <c r="N50" i="9"/>
  <c r="P50" i="9" s="1"/>
  <c r="O50" i="9"/>
  <c r="Q50" i="9" s="1"/>
  <c r="N51" i="9"/>
  <c r="O51" i="9"/>
  <c r="N52" i="9"/>
  <c r="P52" i="9" s="1"/>
  <c r="O52" i="9"/>
  <c r="Q52" i="9" s="1"/>
  <c r="G30" i="6"/>
  <c r="H30" i="6" s="1"/>
  <c r="P16" i="11"/>
  <c r="O16" i="11"/>
  <c r="Q16" i="11" s="1"/>
  <c r="P15" i="11"/>
  <c r="O15" i="11"/>
  <c r="P14" i="11"/>
  <c r="O14" i="11"/>
  <c r="Q14" i="11" s="1"/>
  <c r="P13" i="11"/>
  <c r="O13" i="11"/>
  <c r="P12" i="11"/>
  <c r="O12" i="11"/>
  <c r="Q12" i="11" s="1"/>
  <c r="P11" i="11"/>
  <c r="O11" i="11"/>
  <c r="P10" i="11"/>
  <c r="O10" i="11"/>
  <c r="Q10" i="11" s="1"/>
  <c r="P9" i="11"/>
  <c r="O9" i="11"/>
  <c r="P8" i="11"/>
  <c r="O8" i="11"/>
  <c r="Q8" i="11" s="1"/>
  <c r="M60" i="7"/>
  <c r="L60" i="7"/>
  <c r="M59" i="7"/>
  <c r="N59" i="7" s="1"/>
  <c r="O59" i="7" s="1"/>
  <c r="L61" i="7"/>
  <c r="M61" i="7"/>
  <c r="L62" i="7"/>
  <c r="M62" i="7"/>
  <c r="L63" i="7"/>
  <c r="M63" i="7"/>
  <c r="G37" i="6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39" i="3"/>
  <c r="F28" i="11"/>
  <c r="G28" i="11" s="1"/>
  <c r="I28" i="9"/>
  <c r="J28" i="9" s="1"/>
  <c r="F32" i="7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8" i="2"/>
  <c r="J78" i="2"/>
  <c r="I79" i="2"/>
  <c r="J79" i="2"/>
  <c r="I80" i="2"/>
  <c r="J80" i="2"/>
  <c r="I81" i="2"/>
  <c r="J81" i="2"/>
  <c r="I82" i="2"/>
  <c r="J82" i="2"/>
  <c r="I83" i="2"/>
  <c r="J83" i="2"/>
  <c r="J77" i="2"/>
  <c r="I77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J62" i="2"/>
  <c r="I62" i="2"/>
  <c r="J11" i="2"/>
  <c r="I11" i="2"/>
  <c r="J4" i="4"/>
  <c r="K11" i="4"/>
  <c r="J11" i="4"/>
  <c r="L11" i="4"/>
  <c r="I55" i="6" l="1"/>
  <c r="J55" i="6"/>
  <c r="K94" i="7"/>
  <c r="J94" i="7"/>
  <c r="S44" i="11"/>
  <c r="R44" i="11"/>
  <c r="T44" i="11" s="1"/>
  <c r="S21" i="12"/>
  <c r="I56" i="6"/>
  <c r="J56" i="6"/>
  <c r="I59" i="6"/>
  <c r="K59" i="6" s="1"/>
  <c r="L59" i="6" s="1"/>
  <c r="J59" i="6"/>
  <c r="J61" i="6"/>
  <c r="K48" i="10"/>
  <c r="L48" i="10" s="1"/>
  <c r="J51" i="10"/>
  <c r="J47" i="10"/>
  <c r="K47" i="10" s="1"/>
  <c r="L47" i="10" s="1"/>
  <c r="J43" i="10"/>
  <c r="K50" i="5"/>
  <c r="K53" i="6"/>
  <c r="I48" i="5"/>
  <c r="J48" i="5"/>
  <c r="K59" i="5"/>
  <c r="K55" i="5"/>
  <c r="K51" i="5"/>
  <c r="L51" i="5" s="1"/>
  <c r="I58" i="6"/>
  <c r="T36" i="11"/>
  <c r="Q22" i="12"/>
  <c r="R22" i="12"/>
  <c r="K61" i="6"/>
  <c r="L61" i="6" s="1"/>
  <c r="I50" i="6"/>
  <c r="S40" i="11"/>
  <c r="R40" i="11"/>
  <c r="T40" i="11" s="1"/>
  <c r="J39" i="10"/>
  <c r="K39" i="10" s="1"/>
  <c r="L39" i="10" s="1"/>
  <c r="I50" i="10"/>
  <c r="I46" i="10"/>
  <c r="I42" i="10"/>
  <c r="Q23" i="12"/>
  <c r="J47" i="5"/>
  <c r="I47" i="5"/>
  <c r="K47" i="5" s="1"/>
  <c r="L47" i="5" s="1"/>
  <c r="I48" i="6"/>
  <c r="J48" i="6"/>
  <c r="I51" i="6"/>
  <c r="J51" i="6"/>
  <c r="K51" i="6" s="1"/>
  <c r="L51" i="6" s="1"/>
  <c r="I61" i="5"/>
  <c r="K61" i="5" s="1"/>
  <c r="I57" i="5"/>
  <c r="K57" i="5" s="1"/>
  <c r="L57" i="5" s="1"/>
  <c r="I53" i="5"/>
  <c r="K53" i="5" s="1"/>
  <c r="I49" i="5"/>
  <c r="K49" i="5" s="1"/>
  <c r="J58" i="5"/>
  <c r="K58" i="5" s="1"/>
  <c r="L58" i="5" s="1"/>
  <c r="J54" i="5"/>
  <c r="K54" i="5" s="1"/>
  <c r="L54" i="5" s="1"/>
  <c r="J50" i="5"/>
  <c r="L111" i="7"/>
  <c r="M111" i="7" s="1"/>
  <c r="L109" i="7"/>
  <c r="M109" i="7" s="1"/>
  <c r="L107" i="7"/>
  <c r="M107" i="7" s="1"/>
  <c r="R23" i="12"/>
  <c r="R20" i="12"/>
  <c r="S20" i="12" s="1"/>
  <c r="Q9" i="11"/>
  <c r="Q11" i="11"/>
  <c r="Q13" i="11"/>
  <c r="Q15" i="11"/>
  <c r="R14" i="12"/>
  <c r="P3" i="14"/>
  <c r="P8" i="14" s="1"/>
  <c r="P5" i="14"/>
  <c r="L110" i="7"/>
  <c r="M110" i="7" s="1"/>
  <c r="L108" i="7"/>
  <c r="M108" i="7" s="1"/>
  <c r="J106" i="7"/>
  <c r="L106" i="7" s="1"/>
  <c r="M106" i="7" s="1"/>
  <c r="J105" i="7"/>
  <c r="L105" i="7" s="1"/>
  <c r="M105" i="7" s="1"/>
  <c r="J104" i="7"/>
  <c r="L104" i="7" s="1"/>
  <c r="M104" i="7" s="1"/>
  <c r="J103" i="7"/>
  <c r="L103" i="7" s="1"/>
  <c r="M103" i="7" s="1"/>
  <c r="J102" i="7"/>
  <c r="L102" i="7" s="1"/>
  <c r="M102" i="7" s="1"/>
  <c r="J101" i="7"/>
  <c r="L101" i="7" s="1"/>
  <c r="M101" i="7" s="1"/>
  <c r="J100" i="7"/>
  <c r="L100" i="7" s="1"/>
  <c r="M100" i="7" s="1"/>
  <c r="J99" i="7"/>
  <c r="L99" i="7" s="1"/>
  <c r="M99" i="7" s="1"/>
  <c r="J98" i="7"/>
  <c r="L98" i="7" s="1"/>
  <c r="M98" i="7" s="1"/>
  <c r="J97" i="7"/>
  <c r="L97" i="7" s="1"/>
  <c r="M97" i="7" s="1"/>
  <c r="J96" i="7"/>
  <c r="L96" i="7" s="1"/>
  <c r="M96" i="7" s="1"/>
  <c r="J95" i="7"/>
  <c r="L95" i="7" s="1"/>
  <c r="M95" i="7" s="1"/>
  <c r="K50" i="6"/>
  <c r="L50" i="6" s="1"/>
  <c r="K54" i="6"/>
  <c r="K55" i="6"/>
  <c r="L55" i="6" s="1"/>
  <c r="K58" i="6"/>
  <c r="L58" i="6" s="1"/>
  <c r="K62" i="6"/>
  <c r="L54" i="6"/>
  <c r="L62" i="6"/>
  <c r="L49" i="6"/>
  <c r="L52" i="6"/>
  <c r="L53" i="6"/>
  <c r="L57" i="6"/>
  <c r="L60" i="6"/>
  <c r="L56" i="5"/>
  <c r="L52" i="5"/>
  <c r="L55" i="5"/>
  <c r="L60" i="5"/>
  <c r="L50" i="5"/>
  <c r="L59" i="5"/>
  <c r="L49" i="5"/>
  <c r="L53" i="5"/>
  <c r="L61" i="5"/>
  <c r="R16" i="12"/>
  <c r="R12" i="12"/>
  <c r="S12" i="12" s="1"/>
  <c r="R8" i="12"/>
  <c r="Q5" i="12"/>
  <c r="S5" i="12" s="1"/>
  <c r="R17" i="12"/>
  <c r="S17" i="12" s="1"/>
  <c r="R15" i="12"/>
  <c r="S15" i="12" s="1"/>
  <c r="R13" i="12"/>
  <c r="R11" i="12"/>
  <c r="S11" i="12" s="1"/>
  <c r="R9" i="12"/>
  <c r="R7" i="12"/>
  <c r="S7" i="12" s="1"/>
  <c r="S6" i="12"/>
  <c r="S8" i="12"/>
  <c r="S9" i="12"/>
  <c r="S10" i="12"/>
  <c r="S13" i="12"/>
  <c r="S14" i="12"/>
  <c r="S16" i="12"/>
  <c r="T43" i="11"/>
  <c r="T42" i="11"/>
  <c r="T41" i="11"/>
  <c r="T39" i="11"/>
  <c r="T38" i="11"/>
  <c r="T37" i="11"/>
  <c r="K40" i="10"/>
  <c r="L40" i="10" s="1"/>
  <c r="K41" i="10"/>
  <c r="L41" i="10" s="1"/>
  <c r="K42" i="10"/>
  <c r="L42" i="10" s="1"/>
  <c r="K44" i="10"/>
  <c r="L44" i="10" s="1"/>
  <c r="R52" i="9"/>
  <c r="R51" i="9"/>
  <c r="R50" i="9"/>
  <c r="R49" i="9"/>
  <c r="R48" i="9"/>
  <c r="R47" i="9"/>
  <c r="R46" i="9"/>
  <c r="R45" i="9"/>
  <c r="R44" i="9"/>
  <c r="R43" i="9"/>
  <c r="R42" i="9"/>
  <c r="N60" i="7"/>
  <c r="O60" i="7" s="1"/>
  <c r="K45" i="10"/>
  <c r="L45" i="10" s="1"/>
  <c r="K46" i="10"/>
  <c r="L46" i="10" s="1"/>
  <c r="K49" i="10"/>
  <c r="L49" i="10" s="1"/>
  <c r="K50" i="10"/>
  <c r="L50" i="10" s="1"/>
  <c r="K51" i="10"/>
  <c r="L51" i="10" s="1"/>
  <c r="K52" i="10"/>
  <c r="L52" i="10" s="1"/>
  <c r="K54" i="10"/>
  <c r="L54" i="10" s="1"/>
  <c r="K55" i="10"/>
  <c r="L55" i="10" s="1"/>
  <c r="K56" i="10"/>
  <c r="L56" i="10" s="1"/>
  <c r="K57" i="10"/>
  <c r="L57" i="10" s="1"/>
  <c r="K58" i="10"/>
  <c r="L58" i="10" s="1"/>
  <c r="K59" i="10"/>
  <c r="L59" i="10" s="1"/>
  <c r="K60" i="10"/>
  <c r="L60" i="10" s="1"/>
  <c r="K53" i="10"/>
  <c r="L53" i="10" s="1"/>
  <c r="K43" i="10"/>
  <c r="L43" i="10" s="1"/>
  <c r="N62" i="7"/>
  <c r="O62" i="7" s="1"/>
  <c r="N63" i="7"/>
  <c r="O63" i="7" s="1"/>
  <c r="N61" i="7"/>
  <c r="O61" i="7" s="1"/>
  <c r="P153" i="3"/>
  <c r="P151" i="3"/>
  <c r="P149" i="3"/>
  <c r="P147" i="3"/>
  <c r="P145" i="3"/>
  <c r="P143" i="3"/>
  <c r="P141" i="3"/>
  <c r="P139" i="3"/>
  <c r="P152" i="3"/>
  <c r="P150" i="3"/>
  <c r="P148" i="3"/>
  <c r="P146" i="3"/>
  <c r="P144" i="3"/>
  <c r="P142" i="3"/>
  <c r="P140" i="3"/>
  <c r="K82" i="2"/>
  <c r="L82" i="2" s="1"/>
  <c r="K80" i="2"/>
  <c r="L80" i="2" s="1"/>
  <c r="K78" i="2"/>
  <c r="L78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K77" i="2"/>
  <c r="L77" i="2" s="1"/>
  <c r="K83" i="2"/>
  <c r="L83" i="2" s="1"/>
  <c r="K81" i="2"/>
  <c r="L81" i="2" s="1"/>
  <c r="K79" i="2"/>
  <c r="L79" i="2" s="1"/>
  <c r="K11" i="2"/>
  <c r="L11" i="2" s="1"/>
  <c r="K62" i="2"/>
  <c r="N11" i="4"/>
  <c r="M11" i="4"/>
  <c r="S22" i="12" l="1"/>
  <c r="K48" i="6"/>
  <c r="L48" i="6" s="1"/>
  <c r="K48" i="5"/>
  <c r="L48" i="5" s="1"/>
  <c r="S23" i="12"/>
  <c r="K56" i="6"/>
  <c r="L56" i="6" s="1"/>
  <c r="L94" i="7"/>
  <c r="M94" i="7" s="1"/>
  <c r="O11" i="4"/>
  <c r="L62" i="2"/>
  <c r="F13" i="2"/>
  <c r="M13" i="2" s="1"/>
  <c r="F11" i="2"/>
  <c r="N117" i="3"/>
  <c r="O138" i="3"/>
  <c r="N138" i="3"/>
  <c r="O137" i="3"/>
  <c r="N137" i="3"/>
  <c r="O136" i="3"/>
  <c r="N136" i="3"/>
  <c r="O124" i="3"/>
  <c r="N124" i="3"/>
  <c r="O123" i="3"/>
  <c r="N123" i="3"/>
  <c r="O122" i="3"/>
  <c r="N122" i="3"/>
  <c r="O121" i="3"/>
  <c r="N121" i="3"/>
  <c r="O120" i="3"/>
  <c r="N120" i="3"/>
  <c r="O118" i="3"/>
  <c r="N118" i="3"/>
  <c r="O115" i="3"/>
  <c r="N115" i="3"/>
  <c r="O108" i="3"/>
  <c r="N108" i="3"/>
  <c r="O105" i="3"/>
  <c r="N105" i="3"/>
  <c r="O99" i="3"/>
  <c r="N99" i="3"/>
  <c r="O97" i="3"/>
  <c r="N97" i="3"/>
  <c r="O92" i="3"/>
  <c r="N92" i="3"/>
  <c r="O83" i="3"/>
  <c r="N83" i="3"/>
  <c r="O81" i="3"/>
  <c r="N81" i="3"/>
  <c r="O73" i="3"/>
  <c r="N73" i="3"/>
  <c r="O72" i="3"/>
  <c r="N72" i="3"/>
  <c r="O22" i="3"/>
  <c r="N22" i="3"/>
  <c r="O16" i="3"/>
  <c r="N16" i="3"/>
  <c r="N14" i="3"/>
  <c r="N88" i="3"/>
  <c r="O88" i="3"/>
  <c r="N89" i="3"/>
  <c r="O89" i="3"/>
  <c r="N90" i="3"/>
  <c r="O90" i="3"/>
  <c r="N91" i="3"/>
  <c r="O91" i="3"/>
  <c r="N93" i="3"/>
  <c r="O93" i="3"/>
  <c r="N94" i="3"/>
  <c r="O94" i="3"/>
  <c r="N95" i="3"/>
  <c r="O95" i="3"/>
  <c r="N96" i="3"/>
  <c r="O96" i="3"/>
  <c r="N98" i="3"/>
  <c r="O98" i="3"/>
  <c r="N100" i="3"/>
  <c r="O100" i="3"/>
  <c r="N101" i="3"/>
  <c r="O101" i="3"/>
  <c r="N102" i="3"/>
  <c r="O102" i="3"/>
  <c r="N103" i="3"/>
  <c r="O103" i="3"/>
  <c r="N104" i="3"/>
  <c r="O104" i="3"/>
  <c r="N106" i="3"/>
  <c r="O106" i="3"/>
  <c r="N107" i="3"/>
  <c r="O107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6" i="3"/>
  <c r="O116" i="3"/>
  <c r="O117" i="3"/>
  <c r="N119" i="3"/>
  <c r="O119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87" i="3"/>
  <c r="O87" i="3"/>
  <c r="O86" i="3"/>
  <c r="N86" i="3"/>
  <c r="O85" i="3"/>
  <c r="N85" i="3"/>
  <c r="O84" i="3"/>
  <c r="N84" i="3"/>
  <c r="O82" i="3"/>
  <c r="N82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1" i="3"/>
  <c r="N21" i="3"/>
  <c r="O20" i="3"/>
  <c r="N20" i="3"/>
  <c r="O19" i="3"/>
  <c r="N19" i="3"/>
  <c r="O18" i="3"/>
  <c r="N18" i="3"/>
  <c r="O17" i="3"/>
  <c r="N17" i="3"/>
  <c r="O15" i="3"/>
  <c r="N15" i="3"/>
  <c r="O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16" i="1"/>
  <c r="N16" i="1"/>
  <c r="N5" i="1"/>
  <c r="J61" i="2"/>
  <c r="I61" i="2"/>
  <c r="F61" i="2"/>
  <c r="M61" i="2" s="1"/>
  <c r="J60" i="2"/>
  <c r="I60" i="2"/>
  <c r="F60" i="2"/>
  <c r="N60" i="2" s="1"/>
  <c r="J59" i="2"/>
  <c r="I59" i="2"/>
  <c r="F59" i="2"/>
  <c r="M59" i="2" s="1"/>
  <c r="J58" i="2"/>
  <c r="I58" i="2"/>
  <c r="F58" i="2"/>
  <c r="N58" i="2" s="1"/>
  <c r="J57" i="2"/>
  <c r="I57" i="2"/>
  <c r="F57" i="2"/>
  <c r="M57" i="2" s="1"/>
  <c r="J56" i="2"/>
  <c r="I56" i="2"/>
  <c r="F56" i="2"/>
  <c r="N56" i="2" s="1"/>
  <c r="J55" i="2"/>
  <c r="I55" i="2"/>
  <c r="F55" i="2"/>
  <c r="M55" i="2" s="1"/>
  <c r="J54" i="2"/>
  <c r="I54" i="2"/>
  <c r="F54" i="2"/>
  <c r="N54" i="2" s="1"/>
  <c r="J53" i="2"/>
  <c r="I53" i="2"/>
  <c r="F53" i="2"/>
  <c r="M53" i="2" s="1"/>
  <c r="J52" i="2"/>
  <c r="I52" i="2"/>
  <c r="F52" i="2"/>
  <c r="N52" i="2" s="1"/>
  <c r="J51" i="2"/>
  <c r="I51" i="2"/>
  <c r="F51" i="2"/>
  <c r="M51" i="2" s="1"/>
  <c r="J50" i="2"/>
  <c r="I50" i="2"/>
  <c r="F50" i="2"/>
  <c r="N50" i="2" s="1"/>
  <c r="J49" i="2"/>
  <c r="I49" i="2"/>
  <c r="F49" i="2"/>
  <c r="M49" i="2" s="1"/>
  <c r="J48" i="2"/>
  <c r="I48" i="2"/>
  <c r="F48" i="2"/>
  <c r="N48" i="2" s="1"/>
  <c r="J47" i="2"/>
  <c r="I47" i="2"/>
  <c r="F47" i="2"/>
  <c r="M47" i="2" s="1"/>
  <c r="J46" i="2"/>
  <c r="I46" i="2"/>
  <c r="F46" i="2"/>
  <c r="N46" i="2" s="1"/>
  <c r="J45" i="2"/>
  <c r="I45" i="2"/>
  <c r="F45" i="2"/>
  <c r="M45" i="2" s="1"/>
  <c r="J44" i="2"/>
  <c r="I44" i="2"/>
  <c r="F44" i="2"/>
  <c r="N44" i="2" s="1"/>
  <c r="J43" i="2"/>
  <c r="I43" i="2"/>
  <c r="F43" i="2"/>
  <c r="M43" i="2" s="1"/>
  <c r="J42" i="2"/>
  <c r="I42" i="2"/>
  <c r="F42" i="2"/>
  <c r="N42" i="2" s="1"/>
  <c r="J41" i="2"/>
  <c r="I41" i="2"/>
  <c r="F41" i="2"/>
  <c r="J40" i="2"/>
  <c r="I40" i="2"/>
  <c r="F40" i="2"/>
  <c r="N40" i="2" s="1"/>
  <c r="J39" i="2"/>
  <c r="I39" i="2"/>
  <c r="F39" i="2"/>
  <c r="M39" i="2" s="1"/>
  <c r="J38" i="2"/>
  <c r="I38" i="2"/>
  <c r="F38" i="2"/>
  <c r="N38" i="2" s="1"/>
  <c r="J37" i="2"/>
  <c r="I37" i="2"/>
  <c r="F37" i="2"/>
  <c r="M37" i="2" s="1"/>
  <c r="J36" i="2"/>
  <c r="I36" i="2"/>
  <c r="F36" i="2"/>
  <c r="N36" i="2" s="1"/>
  <c r="J35" i="2"/>
  <c r="I35" i="2"/>
  <c r="F35" i="2"/>
  <c r="M35" i="2" s="1"/>
  <c r="J34" i="2"/>
  <c r="I34" i="2"/>
  <c r="F34" i="2"/>
  <c r="N34" i="2" s="1"/>
  <c r="J33" i="2"/>
  <c r="I33" i="2"/>
  <c r="F33" i="2"/>
  <c r="M33" i="2" s="1"/>
  <c r="J32" i="2"/>
  <c r="I32" i="2"/>
  <c r="F32" i="2"/>
  <c r="N32" i="2" s="1"/>
  <c r="J31" i="2"/>
  <c r="I31" i="2"/>
  <c r="F31" i="2"/>
  <c r="M31" i="2" s="1"/>
  <c r="J30" i="2"/>
  <c r="I30" i="2"/>
  <c r="F30" i="2"/>
  <c r="N30" i="2" s="1"/>
  <c r="J29" i="2"/>
  <c r="I29" i="2"/>
  <c r="F29" i="2"/>
  <c r="M29" i="2" s="1"/>
  <c r="J28" i="2"/>
  <c r="I28" i="2"/>
  <c r="F28" i="2"/>
  <c r="N28" i="2" s="1"/>
  <c r="J27" i="2"/>
  <c r="I27" i="2"/>
  <c r="F27" i="2"/>
  <c r="M27" i="2" s="1"/>
  <c r="J26" i="2"/>
  <c r="I26" i="2"/>
  <c r="F26" i="2"/>
  <c r="N26" i="2" s="1"/>
  <c r="J25" i="2"/>
  <c r="I25" i="2"/>
  <c r="F25" i="2"/>
  <c r="M25" i="2" s="1"/>
  <c r="J24" i="2"/>
  <c r="I24" i="2"/>
  <c r="F24" i="2"/>
  <c r="N24" i="2" s="1"/>
  <c r="J23" i="2"/>
  <c r="I23" i="2"/>
  <c r="F23" i="2"/>
  <c r="M23" i="2" s="1"/>
  <c r="J22" i="2"/>
  <c r="I22" i="2"/>
  <c r="F22" i="2"/>
  <c r="N22" i="2" s="1"/>
  <c r="J21" i="2"/>
  <c r="I21" i="2"/>
  <c r="F21" i="2"/>
  <c r="M21" i="2" s="1"/>
  <c r="J20" i="2"/>
  <c r="I20" i="2"/>
  <c r="F20" i="2"/>
  <c r="N20" i="2" s="1"/>
  <c r="J19" i="2"/>
  <c r="I19" i="2"/>
  <c r="F19" i="2"/>
  <c r="M19" i="2" s="1"/>
  <c r="J18" i="2"/>
  <c r="I18" i="2"/>
  <c r="F18" i="2"/>
  <c r="N18" i="2" s="1"/>
  <c r="J17" i="2"/>
  <c r="I17" i="2"/>
  <c r="F17" i="2"/>
  <c r="M17" i="2" s="1"/>
  <c r="J16" i="2"/>
  <c r="I16" i="2"/>
  <c r="F16" i="2"/>
  <c r="N16" i="2" s="1"/>
  <c r="J15" i="2"/>
  <c r="I15" i="2"/>
  <c r="F15" i="2"/>
  <c r="M15" i="2" s="1"/>
  <c r="J14" i="2"/>
  <c r="I14" i="2"/>
  <c r="F14" i="2"/>
  <c r="N14" i="2" s="1"/>
  <c r="J13" i="2"/>
  <c r="I13" i="2"/>
  <c r="J12" i="2"/>
  <c r="I12" i="2"/>
  <c r="F12" i="2"/>
  <c r="N12" i="2" s="1"/>
  <c r="J5" i="4"/>
  <c r="K5" i="4"/>
  <c r="L5" i="4"/>
  <c r="J6" i="4"/>
  <c r="K6" i="4"/>
  <c r="L6" i="4"/>
  <c r="N6" i="4" s="1"/>
  <c r="J7" i="4"/>
  <c r="K7" i="4"/>
  <c r="L7" i="4"/>
  <c r="N7" i="4" s="1"/>
  <c r="J8" i="4"/>
  <c r="J9" i="4"/>
  <c r="K9" i="4"/>
  <c r="L9" i="4"/>
  <c r="N9" i="4" s="1"/>
  <c r="J10" i="4"/>
  <c r="K10" i="4"/>
  <c r="L10" i="4"/>
  <c r="J12" i="4"/>
  <c r="K12" i="4"/>
  <c r="L12" i="4"/>
  <c r="J13" i="4"/>
  <c r="J14" i="4"/>
  <c r="K14" i="4"/>
  <c r="L14" i="4"/>
  <c r="J15" i="4"/>
  <c r="K15" i="4"/>
  <c r="L15" i="4"/>
  <c r="N15" i="4" s="1"/>
  <c r="J16" i="4"/>
  <c r="K16" i="4"/>
  <c r="L16" i="4"/>
  <c r="N16" i="4" s="1"/>
  <c r="J17" i="4"/>
  <c r="K17" i="4"/>
  <c r="L17" i="4"/>
  <c r="J18" i="4"/>
  <c r="K18" i="4"/>
  <c r="L18" i="4"/>
  <c r="J19" i="4"/>
  <c r="K19" i="4"/>
  <c r="L19" i="4"/>
  <c r="N19" i="4" s="1"/>
  <c r="J20" i="4"/>
  <c r="J21" i="4"/>
  <c r="J22" i="4"/>
  <c r="K22" i="4"/>
  <c r="L22" i="4"/>
  <c r="J23" i="4"/>
  <c r="K23" i="4"/>
  <c r="L23" i="4"/>
  <c r="N23" i="4" s="1"/>
  <c r="J24" i="4"/>
  <c r="K24" i="4"/>
  <c r="L24" i="4"/>
  <c r="N24" i="4" s="1"/>
  <c r="J25" i="4"/>
  <c r="K25" i="4"/>
  <c r="L25" i="4"/>
  <c r="J26" i="4"/>
  <c r="J27" i="4"/>
  <c r="J28" i="4"/>
  <c r="J29" i="4"/>
  <c r="K29" i="4"/>
  <c r="L29" i="4"/>
  <c r="N29" i="4" s="1"/>
  <c r="J30" i="4"/>
  <c r="K30" i="4"/>
  <c r="L30" i="4"/>
  <c r="N30" i="4" s="1"/>
  <c r="J31" i="4"/>
  <c r="K31" i="4"/>
  <c r="L31" i="4"/>
  <c r="J32" i="4"/>
  <c r="K32" i="4"/>
  <c r="L32" i="4"/>
  <c r="J33" i="4"/>
  <c r="K33" i="4"/>
  <c r="L33" i="4"/>
  <c r="N33" i="4" s="1"/>
  <c r="J34" i="4"/>
  <c r="K34" i="4"/>
  <c r="L34" i="4"/>
  <c r="N34" i="4" s="1"/>
  <c r="J35" i="4"/>
  <c r="K35" i="4"/>
  <c r="L35" i="4"/>
  <c r="J36" i="4"/>
  <c r="K36" i="4"/>
  <c r="L36" i="4"/>
  <c r="J37" i="4"/>
  <c r="K37" i="4"/>
  <c r="L37" i="4"/>
  <c r="N37" i="4" s="1"/>
  <c r="J38" i="4"/>
  <c r="K38" i="4"/>
  <c r="L38" i="4"/>
  <c r="N38" i="4" s="1"/>
  <c r="J39" i="4"/>
  <c r="K39" i="4"/>
  <c r="L39" i="4"/>
  <c r="J40" i="4"/>
  <c r="K40" i="4"/>
  <c r="L40" i="4"/>
  <c r="J41" i="4"/>
  <c r="K41" i="4"/>
  <c r="L41" i="4"/>
  <c r="N41" i="4" s="1"/>
  <c r="J42" i="4"/>
  <c r="K42" i="4"/>
  <c r="L42" i="4"/>
  <c r="N42" i="4" s="1"/>
  <c r="J43" i="4"/>
  <c r="K43" i="4"/>
  <c r="L43" i="4"/>
  <c r="J44" i="4"/>
  <c r="K44" i="4"/>
  <c r="L44" i="4"/>
  <c r="J45" i="4"/>
  <c r="K45" i="4"/>
  <c r="L45" i="4"/>
  <c r="N45" i="4" s="1"/>
  <c r="J46" i="4"/>
  <c r="K46" i="4"/>
  <c r="L46" i="4"/>
  <c r="N46" i="4" s="1"/>
  <c r="J47" i="4"/>
  <c r="K47" i="4"/>
  <c r="L47" i="4"/>
  <c r="J48" i="4"/>
  <c r="K48" i="4"/>
  <c r="L48" i="4"/>
  <c r="J49" i="4"/>
  <c r="K49" i="4"/>
  <c r="L49" i="4"/>
  <c r="N49" i="4" s="1"/>
  <c r="J50" i="4"/>
  <c r="K50" i="4"/>
  <c r="L50" i="4"/>
  <c r="N50" i="4" s="1"/>
  <c r="J51" i="4"/>
  <c r="K51" i="4"/>
  <c r="L51" i="4"/>
  <c r="J52" i="4"/>
  <c r="K52" i="4"/>
  <c r="L52" i="4"/>
  <c r="J53" i="4"/>
  <c r="K53" i="4"/>
  <c r="L53" i="4"/>
  <c r="N53" i="4" s="1"/>
  <c r="J54" i="4"/>
  <c r="K54" i="4"/>
  <c r="L54" i="4"/>
  <c r="N54" i="4" s="1"/>
  <c r="J55" i="4"/>
  <c r="K55" i="4"/>
  <c r="L55" i="4"/>
  <c r="J56" i="4"/>
  <c r="K56" i="4"/>
  <c r="L56" i="4"/>
  <c r="J57" i="4"/>
  <c r="K57" i="4"/>
  <c r="L57" i="4"/>
  <c r="N57" i="4" s="1"/>
  <c r="J58" i="4"/>
  <c r="K58" i="4"/>
  <c r="L58" i="4"/>
  <c r="N58" i="4" s="1"/>
  <c r="J59" i="4"/>
  <c r="K59" i="4"/>
  <c r="L59" i="4"/>
  <c r="J60" i="4"/>
  <c r="K60" i="4"/>
  <c r="L60" i="4"/>
  <c r="J61" i="4"/>
  <c r="K61" i="4"/>
  <c r="L61" i="4"/>
  <c r="N61" i="4" s="1"/>
  <c r="J62" i="4"/>
  <c r="K62" i="4"/>
  <c r="L62" i="4"/>
  <c r="N62" i="4" s="1"/>
  <c r="J63" i="4"/>
  <c r="K63" i="4"/>
  <c r="L63" i="4"/>
  <c r="J64" i="4"/>
  <c r="K64" i="4"/>
  <c r="L64" i="4"/>
  <c r="J65" i="4"/>
  <c r="K65" i="4"/>
  <c r="L65" i="4"/>
  <c r="N65" i="4" s="1"/>
  <c r="J66" i="4"/>
  <c r="K66" i="4"/>
  <c r="L66" i="4"/>
  <c r="N66" i="4" s="1"/>
  <c r="J67" i="4"/>
  <c r="K67" i="4"/>
  <c r="L67" i="4"/>
  <c r="J68" i="4"/>
  <c r="K68" i="4"/>
  <c r="L68" i="4"/>
  <c r="J69" i="4"/>
  <c r="K69" i="4"/>
  <c r="L69" i="4"/>
  <c r="N69" i="4" s="1"/>
  <c r="J70" i="4"/>
  <c r="K70" i="4"/>
  <c r="L70" i="4"/>
  <c r="N70" i="4" s="1"/>
  <c r="J71" i="4"/>
  <c r="K71" i="4"/>
  <c r="L71" i="4"/>
  <c r="J72" i="4"/>
  <c r="K72" i="4"/>
  <c r="L72" i="4"/>
  <c r="J73" i="4"/>
  <c r="K73" i="4"/>
  <c r="L73" i="4"/>
  <c r="N73" i="4" s="1"/>
  <c r="J74" i="4"/>
  <c r="K74" i="4"/>
  <c r="L74" i="4"/>
  <c r="N74" i="4" s="1"/>
  <c r="J75" i="4"/>
  <c r="K75" i="4"/>
  <c r="L75" i="4"/>
  <c r="J76" i="4"/>
  <c r="K76" i="4"/>
  <c r="L76" i="4"/>
  <c r="J77" i="4"/>
  <c r="K77" i="4"/>
  <c r="L77" i="4"/>
  <c r="N77" i="4" s="1"/>
  <c r="J78" i="4"/>
  <c r="K78" i="4"/>
  <c r="L78" i="4"/>
  <c r="N78" i="4" s="1"/>
  <c r="J79" i="4"/>
  <c r="K79" i="4"/>
  <c r="L79" i="4"/>
  <c r="J80" i="4"/>
  <c r="K80" i="4"/>
  <c r="L80" i="4"/>
  <c r="J81" i="4"/>
  <c r="K81" i="4"/>
  <c r="L81" i="4"/>
  <c r="N81" i="4" s="1"/>
  <c r="J82" i="4"/>
  <c r="K82" i="4"/>
  <c r="L82" i="4"/>
  <c r="N82" i="4" s="1"/>
  <c r="J83" i="4"/>
  <c r="K83" i="4"/>
  <c r="L83" i="4"/>
  <c r="J84" i="4"/>
  <c r="K84" i="4"/>
  <c r="L84" i="4"/>
  <c r="J85" i="4"/>
  <c r="J86" i="4"/>
  <c r="J87" i="4"/>
  <c r="K87" i="4"/>
  <c r="L87" i="4"/>
  <c r="J88" i="4"/>
  <c r="K88" i="4"/>
  <c r="L88" i="4"/>
  <c r="J89" i="4"/>
  <c r="K89" i="4"/>
  <c r="L89" i="4"/>
  <c r="N89" i="4" s="1"/>
  <c r="J90" i="4"/>
  <c r="J91" i="4"/>
  <c r="J92" i="4"/>
  <c r="J93" i="4"/>
  <c r="J94" i="4"/>
  <c r="K94" i="4"/>
  <c r="L94" i="4"/>
  <c r="N94" i="4" s="1"/>
  <c r="J95" i="4"/>
  <c r="J96" i="4"/>
  <c r="K96" i="4"/>
  <c r="L96" i="4"/>
  <c r="N96" i="4" s="1"/>
  <c r="J97" i="4"/>
  <c r="J98" i="4"/>
  <c r="K98" i="4"/>
  <c r="L98" i="4"/>
  <c r="N98" i="4" s="1"/>
  <c r="J99" i="4"/>
  <c r="K99" i="4"/>
  <c r="L99" i="4"/>
  <c r="K4" i="4"/>
  <c r="M4" i="4" s="1"/>
  <c r="L4" i="4"/>
  <c r="N4" i="4" s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99" i="4" l="1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5" i="4"/>
  <c r="N17" i="4"/>
  <c r="N10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2" i="4"/>
  <c r="N18" i="4"/>
  <c r="N14" i="4"/>
  <c r="N12" i="4"/>
  <c r="M41" i="2"/>
  <c r="N41" i="2"/>
  <c r="M11" i="2"/>
  <c r="N11" i="2"/>
  <c r="P137" i="3"/>
  <c r="P136" i="3"/>
  <c r="P138" i="3"/>
  <c r="N5" i="4"/>
  <c r="M24" i="4"/>
  <c r="O24" i="4" s="1"/>
  <c r="M22" i="4"/>
  <c r="O22" i="4" s="1"/>
  <c r="M18" i="4"/>
  <c r="M16" i="4"/>
  <c r="O16" i="4" s="1"/>
  <c r="M14" i="4"/>
  <c r="O14" i="4" s="1"/>
  <c r="M12" i="4"/>
  <c r="O12" i="4" s="1"/>
  <c r="M9" i="4"/>
  <c r="O9" i="4" s="1"/>
  <c r="M7" i="4"/>
  <c r="O7" i="4" s="1"/>
  <c r="M5" i="4"/>
  <c r="O4" i="4"/>
  <c r="M99" i="4"/>
  <c r="O99" i="4" s="1"/>
  <c r="M89" i="4"/>
  <c r="O89" i="4" s="1"/>
  <c r="M87" i="4"/>
  <c r="O87" i="4" s="1"/>
  <c r="M83" i="4"/>
  <c r="O83" i="4" s="1"/>
  <c r="M81" i="4"/>
  <c r="O81" i="4" s="1"/>
  <c r="M79" i="4"/>
  <c r="M77" i="4"/>
  <c r="O77" i="4" s="1"/>
  <c r="M75" i="4"/>
  <c r="O75" i="4" s="1"/>
  <c r="M73" i="4"/>
  <c r="O73" i="4" s="1"/>
  <c r="M71" i="4"/>
  <c r="O71" i="4" s="1"/>
  <c r="M69" i="4"/>
  <c r="O69" i="4" s="1"/>
  <c r="M67" i="4"/>
  <c r="O67" i="4" s="1"/>
  <c r="M65" i="4"/>
  <c r="O65" i="4" s="1"/>
  <c r="M63" i="4"/>
  <c r="M61" i="4"/>
  <c r="O61" i="4" s="1"/>
  <c r="M59" i="4"/>
  <c r="O59" i="4" s="1"/>
  <c r="M57" i="4"/>
  <c r="O57" i="4" s="1"/>
  <c r="M55" i="4"/>
  <c r="O55" i="4" s="1"/>
  <c r="M53" i="4"/>
  <c r="O53" i="4" s="1"/>
  <c r="M51" i="4"/>
  <c r="O51" i="4" s="1"/>
  <c r="M49" i="4"/>
  <c r="O49" i="4" s="1"/>
  <c r="M47" i="4"/>
  <c r="M45" i="4"/>
  <c r="O45" i="4" s="1"/>
  <c r="M43" i="4"/>
  <c r="O43" i="4" s="1"/>
  <c r="M41" i="4"/>
  <c r="O41" i="4" s="1"/>
  <c r="M39" i="4"/>
  <c r="O39" i="4" s="1"/>
  <c r="M37" i="4"/>
  <c r="O37" i="4" s="1"/>
  <c r="M35" i="4"/>
  <c r="O35" i="4" s="1"/>
  <c r="M33" i="4"/>
  <c r="O33" i="4" s="1"/>
  <c r="M31" i="4"/>
  <c r="M29" i="4"/>
  <c r="O29" i="4" s="1"/>
  <c r="M25" i="4"/>
  <c r="O25" i="4" s="1"/>
  <c r="M98" i="4"/>
  <c r="M96" i="4"/>
  <c r="O96" i="4" s="1"/>
  <c r="M94" i="4"/>
  <c r="O94" i="4" s="1"/>
  <c r="M88" i="4"/>
  <c r="O88" i="4" s="1"/>
  <c r="M84" i="4"/>
  <c r="O84" i="4" s="1"/>
  <c r="M82" i="4"/>
  <c r="M80" i="4"/>
  <c r="O80" i="4" s="1"/>
  <c r="M78" i="4"/>
  <c r="O78" i="4" s="1"/>
  <c r="M76" i="4"/>
  <c r="M74" i="4"/>
  <c r="O74" i="4" s="1"/>
  <c r="M72" i="4"/>
  <c r="M70" i="4"/>
  <c r="O70" i="4" s="1"/>
  <c r="M68" i="4"/>
  <c r="O68" i="4" s="1"/>
  <c r="M66" i="4"/>
  <c r="O66" i="4" s="1"/>
  <c r="M64" i="4"/>
  <c r="O64" i="4" s="1"/>
  <c r="M62" i="4"/>
  <c r="O62" i="4" s="1"/>
  <c r="M60" i="4"/>
  <c r="M58" i="4"/>
  <c r="O58" i="4" s="1"/>
  <c r="M56" i="4"/>
  <c r="M54" i="4"/>
  <c r="O54" i="4" s="1"/>
  <c r="M52" i="4"/>
  <c r="O52" i="4" s="1"/>
  <c r="M50" i="4"/>
  <c r="M48" i="4"/>
  <c r="O48" i="4" s="1"/>
  <c r="M46" i="4"/>
  <c r="O46" i="4" s="1"/>
  <c r="M44" i="4"/>
  <c r="M42" i="4"/>
  <c r="O42" i="4" s="1"/>
  <c r="M40" i="4"/>
  <c r="M38" i="4"/>
  <c r="O38" i="4" s="1"/>
  <c r="M36" i="4"/>
  <c r="O36" i="4" s="1"/>
  <c r="M34" i="4"/>
  <c r="O34" i="4" s="1"/>
  <c r="M32" i="4"/>
  <c r="O32" i="4" s="1"/>
  <c r="M30" i="4"/>
  <c r="O30" i="4" s="1"/>
  <c r="O98" i="4"/>
  <c r="O82" i="4"/>
  <c r="O50" i="4"/>
  <c r="M23" i="4"/>
  <c r="O23" i="4" s="1"/>
  <c r="M19" i="4"/>
  <c r="O19" i="4" s="1"/>
  <c r="M17" i="4"/>
  <c r="O17" i="4" s="1"/>
  <c r="M15" i="4"/>
  <c r="O15" i="4" s="1"/>
  <c r="M10" i="4"/>
  <c r="M6" i="4"/>
  <c r="O6" i="4" s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K59" i="2"/>
  <c r="R59" i="2" s="1"/>
  <c r="S59" i="2" s="1"/>
  <c r="K61" i="2"/>
  <c r="R61" i="2" s="1"/>
  <c r="S61" i="2" s="1"/>
  <c r="K12" i="2"/>
  <c r="L12" i="2" s="1"/>
  <c r="K14" i="2"/>
  <c r="R14" i="2" s="1"/>
  <c r="S14" i="2" s="1"/>
  <c r="K16" i="2"/>
  <c r="R16" i="2" s="1"/>
  <c r="S16" i="2" s="1"/>
  <c r="K18" i="2"/>
  <c r="R18" i="2" s="1"/>
  <c r="S18" i="2" s="1"/>
  <c r="K20" i="2"/>
  <c r="R20" i="2" s="1"/>
  <c r="S20" i="2" s="1"/>
  <c r="K22" i="2"/>
  <c r="R22" i="2" s="1"/>
  <c r="S22" i="2" s="1"/>
  <c r="K24" i="2"/>
  <c r="R24" i="2" s="1"/>
  <c r="S24" i="2" s="1"/>
  <c r="K26" i="2"/>
  <c r="R26" i="2" s="1"/>
  <c r="S26" i="2" s="1"/>
  <c r="K28" i="2"/>
  <c r="L28" i="2" s="1"/>
  <c r="K30" i="2"/>
  <c r="R30" i="2" s="1"/>
  <c r="S30" i="2" s="1"/>
  <c r="K32" i="2"/>
  <c r="L32" i="2" s="1"/>
  <c r="K34" i="2"/>
  <c r="R34" i="2" s="1"/>
  <c r="S34" i="2" s="1"/>
  <c r="K36" i="2"/>
  <c r="L36" i="2" s="1"/>
  <c r="K38" i="2"/>
  <c r="R38" i="2" s="1"/>
  <c r="S38" i="2" s="1"/>
  <c r="K40" i="2"/>
  <c r="L40" i="2" s="1"/>
  <c r="K42" i="2"/>
  <c r="R42" i="2" s="1"/>
  <c r="S42" i="2" s="1"/>
  <c r="K44" i="2"/>
  <c r="L44" i="2" s="1"/>
  <c r="K46" i="2"/>
  <c r="R46" i="2" s="1"/>
  <c r="S46" i="2" s="1"/>
  <c r="K48" i="2"/>
  <c r="L48" i="2" s="1"/>
  <c r="K50" i="2"/>
  <c r="R50" i="2" s="1"/>
  <c r="S50" i="2" s="1"/>
  <c r="K52" i="2"/>
  <c r="R52" i="2" s="1"/>
  <c r="S52" i="2" s="1"/>
  <c r="K54" i="2"/>
  <c r="R54" i="2" s="1"/>
  <c r="S54" i="2" s="1"/>
  <c r="K56" i="2"/>
  <c r="R56" i="2" s="1"/>
  <c r="S56" i="2" s="1"/>
  <c r="K55" i="2"/>
  <c r="L55" i="2" s="1"/>
  <c r="K13" i="2"/>
  <c r="L13" i="2" s="1"/>
  <c r="K15" i="2"/>
  <c r="L15" i="2" s="1"/>
  <c r="K19" i="2"/>
  <c r="L19" i="2" s="1"/>
  <c r="K21" i="2"/>
  <c r="R21" i="2" s="1"/>
  <c r="S21" i="2" s="1"/>
  <c r="K23" i="2"/>
  <c r="L23" i="2" s="1"/>
  <c r="K25" i="2"/>
  <c r="R25" i="2" s="1"/>
  <c r="S25" i="2" s="1"/>
  <c r="K27" i="2"/>
  <c r="R27" i="2" s="1"/>
  <c r="S27" i="2" s="1"/>
  <c r="K29" i="2"/>
  <c r="R29" i="2" s="1"/>
  <c r="S29" i="2" s="1"/>
  <c r="K31" i="2"/>
  <c r="R31" i="2" s="1"/>
  <c r="S31" i="2" s="1"/>
  <c r="K33" i="2"/>
  <c r="R33" i="2" s="1"/>
  <c r="S33" i="2" s="1"/>
  <c r="K35" i="2"/>
  <c r="R35" i="2" s="1"/>
  <c r="S35" i="2" s="1"/>
  <c r="K37" i="2"/>
  <c r="R37" i="2" s="1"/>
  <c r="S37" i="2" s="1"/>
  <c r="K43" i="2"/>
  <c r="L43" i="2" s="1"/>
  <c r="K45" i="2"/>
  <c r="R45" i="2" s="1"/>
  <c r="S45" i="2" s="1"/>
  <c r="K47" i="2"/>
  <c r="L47" i="2" s="1"/>
  <c r="K49" i="2"/>
  <c r="R49" i="2" s="1"/>
  <c r="S49" i="2" s="1"/>
  <c r="K51" i="2"/>
  <c r="L51" i="2" s="1"/>
  <c r="K53" i="2"/>
  <c r="R53" i="2" s="1"/>
  <c r="S53" i="2" s="1"/>
  <c r="K58" i="2"/>
  <c r="L58" i="2" s="1"/>
  <c r="K39" i="2"/>
  <c r="L39" i="2" s="1"/>
  <c r="P51" i="1"/>
  <c r="P53" i="1"/>
  <c r="P55" i="1"/>
  <c r="P57" i="1"/>
  <c r="P59" i="1"/>
  <c r="P63" i="1"/>
  <c r="P65" i="1"/>
  <c r="P67" i="1"/>
  <c r="P69" i="1"/>
  <c r="P73" i="1"/>
  <c r="P75" i="1"/>
  <c r="P77" i="1"/>
  <c r="P79" i="1"/>
  <c r="P83" i="1"/>
  <c r="P85" i="1"/>
  <c r="P87" i="1"/>
  <c r="P89" i="1"/>
  <c r="K60" i="2"/>
  <c r="L60" i="2" s="1"/>
  <c r="M14" i="2"/>
  <c r="O14" i="2" s="1"/>
  <c r="M18" i="2"/>
  <c r="O18" i="2" s="1"/>
  <c r="M22" i="2"/>
  <c r="O22" i="2" s="1"/>
  <c r="M26" i="2"/>
  <c r="O26" i="2" s="1"/>
  <c r="M30" i="2"/>
  <c r="O30" i="2" s="1"/>
  <c r="M34" i="2"/>
  <c r="O34" i="2" s="1"/>
  <c r="M38" i="2"/>
  <c r="O38" i="2" s="1"/>
  <c r="M42" i="2"/>
  <c r="O42" i="2" s="1"/>
  <c r="M46" i="2"/>
  <c r="O46" i="2" s="1"/>
  <c r="M50" i="2"/>
  <c r="O50" i="2" s="1"/>
  <c r="M54" i="2"/>
  <c r="M58" i="2"/>
  <c r="O58" i="2" s="1"/>
  <c r="M16" i="2"/>
  <c r="O16" i="2" s="1"/>
  <c r="T16" i="2" s="1"/>
  <c r="U16" i="2" s="1"/>
  <c r="K17" i="2"/>
  <c r="R17" i="2" s="1"/>
  <c r="S17" i="2" s="1"/>
  <c r="M20" i="2"/>
  <c r="O20" i="2" s="1"/>
  <c r="T20" i="2" s="1"/>
  <c r="U20" i="2" s="1"/>
  <c r="M24" i="2"/>
  <c r="O24" i="2" s="1"/>
  <c r="P24" i="2" s="1"/>
  <c r="M28" i="2"/>
  <c r="O28" i="2" s="1"/>
  <c r="P28" i="2" s="1"/>
  <c r="M32" i="2"/>
  <c r="O32" i="2" s="1"/>
  <c r="P32" i="2" s="1"/>
  <c r="M36" i="2"/>
  <c r="O36" i="2" s="1"/>
  <c r="P36" i="2" s="1"/>
  <c r="M40" i="2"/>
  <c r="O40" i="2" s="1"/>
  <c r="P40" i="2" s="1"/>
  <c r="K41" i="2"/>
  <c r="R41" i="2" s="1"/>
  <c r="S41" i="2" s="1"/>
  <c r="M44" i="2"/>
  <c r="O44" i="2" s="1"/>
  <c r="P44" i="2" s="1"/>
  <c r="M48" i="2"/>
  <c r="O48" i="2" s="1"/>
  <c r="P48" i="2" s="1"/>
  <c r="M52" i="2"/>
  <c r="O52" i="2" s="1"/>
  <c r="P52" i="2" s="1"/>
  <c r="M56" i="2"/>
  <c r="O56" i="2" s="1"/>
  <c r="T56" i="2" s="1"/>
  <c r="U56" i="2" s="1"/>
  <c r="K57" i="2"/>
  <c r="R57" i="2" s="1"/>
  <c r="S57" i="2" s="1"/>
  <c r="M60" i="2"/>
  <c r="O60" i="2" s="1"/>
  <c r="P60" i="2" s="1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6" i="1"/>
  <c r="P8" i="1"/>
  <c r="P10" i="1"/>
  <c r="P58" i="1"/>
  <c r="P62" i="1"/>
  <c r="R19" i="2"/>
  <c r="S19" i="2" s="1"/>
  <c r="L27" i="2"/>
  <c r="L35" i="2"/>
  <c r="R47" i="2"/>
  <c r="S47" i="2" s="1"/>
  <c r="R58" i="2"/>
  <c r="S58" i="2" s="1"/>
  <c r="L59" i="2"/>
  <c r="O54" i="2"/>
  <c r="R11" i="2"/>
  <c r="S11" i="2" s="1"/>
  <c r="L16" i="2"/>
  <c r="P16" i="2"/>
  <c r="L24" i="2"/>
  <c r="R32" i="2"/>
  <c r="S32" i="2" s="1"/>
  <c r="R40" i="2"/>
  <c r="S40" i="2" s="1"/>
  <c r="R48" i="2"/>
  <c r="S48" i="2" s="1"/>
  <c r="L56" i="2"/>
  <c r="L61" i="2"/>
  <c r="M12" i="2"/>
  <c r="O12" i="2" s="1"/>
  <c r="N13" i="2"/>
  <c r="O13" i="2" s="1"/>
  <c r="N15" i="2"/>
  <c r="O15" i="2" s="1"/>
  <c r="N17" i="2"/>
  <c r="O17" i="2" s="1"/>
  <c r="N19" i="2"/>
  <c r="O19" i="2" s="1"/>
  <c r="N21" i="2"/>
  <c r="O21" i="2" s="1"/>
  <c r="N23" i="2"/>
  <c r="O23" i="2" s="1"/>
  <c r="N25" i="2"/>
  <c r="O25" i="2" s="1"/>
  <c r="N27" i="2"/>
  <c r="O27" i="2" s="1"/>
  <c r="N29" i="2"/>
  <c r="O29" i="2" s="1"/>
  <c r="N31" i="2"/>
  <c r="O31" i="2" s="1"/>
  <c r="N33" i="2"/>
  <c r="O33" i="2" s="1"/>
  <c r="N35" i="2"/>
  <c r="O35" i="2" s="1"/>
  <c r="N37" i="2"/>
  <c r="O37" i="2" s="1"/>
  <c r="N39" i="2"/>
  <c r="O39" i="2" s="1"/>
  <c r="O41" i="2"/>
  <c r="N43" i="2"/>
  <c r="O43" i="2" s="1"/>
  <c r="N45" i="2"/>
  <c r="O45" i="2" s="1"/>
  <c r="N47" i="2"/>
  <c r="O47" i="2" s="1"/>
  <c r="N49" i="2"/>
  <c r="O49" i="2" s="1"/>
  <c r="N51" i="2"/>
  <c r="O51" i="2" s="1"/>
  <c r="N53" i="2"/>
  <c r="O53" i="2" s="1"/>
  <c r="N55" i="2"/>
  <c r="O55" i="2" s="1"/>
  <c r="N57" i="2"/>
  <c r="O57" i="2" s="1"/>
  <c r="N59" i="2"/>
  <c r="O59" i="2" s="1"/>
  <c r="N61" i="2"/>
  <c r="O61" i="2" s="1"/>
  <c r="T61" i="2" s="1"/>
  <c r="U61" i="2" s="1"/>
  <c r="P12" i="1"/>
  <c r="P14" i="1"/>
  <c r="P16" i="1"/>
  <c r="P18" i="1"/>
  <c r="P64" i="1"/>
  <c r="P66" i="1"/>
  <c r="P68" i="1"/>
  <c r="P70" i="1"/>
  <c r="P5" i="1"/>
  <c r="P9" i="1"/>
  <c r="P11" i="1"/>
  <c r="P13" i="1"/>
  <c r="P17" i="1"/>
  <c r="P61" i="1"/>
  <c r="P20" i="1"/>
  <c r="P22" i="1"/>
  <c r="P24" i="1"/>
  <c r="P26" i="1"/>
  <c r="P28" i="1"/>
  <c r="P30" i="1"/>
  <c r="P32" i="1"/>
  <c r="P34" i="1"/>
  <c r="P36" i="1"/>
  <c r="P38" i="1"/>
  <c r="P40" i="1"/>
  <c r="P42" i="1"/>
  <c r="P46" i="1"/>
  <c r="P48" i="1"/>
  <c r="P50" i="1"/>
  <c r="P52" i="1"/>
  <c r="P56" i="1"/>
  <c r="P60" i="1"/>
  <c r="P72" i="1"/>
  <c r="P74" i="1"/>
  <c r="P76" i="1"/>
  <c r="P82" i="1"/>
  <c r="P84" i="1"/>
  <c r="P7" i="1"/>
  <c r="P15" i="1"/>
  <c r="P19" i="1"/>
  <c r="P71" i="1"/>
  <c r="P81" i="1"/>
  <c r="P44" i="1"/>
  <c r="P54" i="1"/>
  <c r="P78" i="1"/>
  <c r="P80" i="1"/>
  <c r="P86" i="1"/>
  <c r="P88" i="1"/>
  <c r="R60" i="2" l="1"/>
  <c r="S60" i="2" s="1"/>
  <c r="L49" i="2"/>
  <c r="R28" i="2"/>
  <c r="S28" i="2" s="1"/>
  <c r="O40" i="4"/>
  <c r="O56" i="4"/>
  <c r="O31" i="4"/>
  <c r="O47" i="4"/>
  <c r="O63" i="4"/>
  <c r="O79" i="4"/>
  <c r="T36" i="2"/>
  <c r="U36" i="2" s="1"/>
  <c r="R51" i="2"/>
  <c r="S51" i="2" s="1"/>
  <c r="L31" i="2"/>
  <c r="R12" i="2"/>
  <c r="S12" i="2" s="1"/>
  <c r="O72" i="4"/>
  <c r="R44" i="2"/>
  <c r="S44" i="2" s="1"/>
  <c r="R36" i="2"/>
  <c r="S36" i="2" s="1"/>
  <c r="P20" i="2"/>
  <c r="R13" i="2"/>
  <c r="S13" i="2" s="1"/>
  <c r="L52" i="2"/>
  <c r="L41" i="2"/>
  <c r="L20" i="2"/>
  <c r="R43" i="2"/>
  <c r="S43" i="2" s="1"/>
  <c r="R23" i="2"/>
  <c r="S23" i="2" s="1"/>
  <c r="O10" i="4"/>
  <c r="O44" i="4"/>
  <c r="O60" i="4"/>
  <c r="O76" i="4"/>
  <c r="O18" i="4"/>
  <c r="T60" i="2"/>
  <c r="U60" i="2" s="1"/>
  <c r="P56" i="2"/>
  <c r="T48" i="2"/>
  <c r="U48" i="2" s="1"/>
  <c r="T28" i="2"/>
  <c r="U28" i="2" s="1"/>
  <c r="O11" i="2"/>
  <c r="P11" i="2" s="1"/>
  <c r="L54" i="2"/>
  <c r="R39" i="2"/>
  <c r="S39" i="2" s="1"/>
  <c r="L26" i="2"/>
  <c r="L25" i="2"/>
  <c r="L14" i="2"/>
  <c r="O5" i="4"/>
  <c r="L53" i="2"/>
  <c r="L37" i="2"/>
  <c r="L46" i="2"/>
  <c r="L34" i="2"/>
  <c r="L18" i="2"/>
  <c r="T32" i="2"/>
  <c r="U32" i="2" s="1"/>
  <c r="L57" i="2"/>
  <c r="T52" i="2"/>
  <c r="U52" i="2" s="1"/>
  <c r="L45" i="2"/>
  <c r="L33" i="2"/>
  <c r="L29" i="2"/>
  <c r="L21" i="2"/>
  <c r="R55" i="2"/>
  <c r="S55" i="2" s="1"/>
  <c r="L50" i="2"/>
  <c r="L42" i="2"/>
  <c r="L38" i="2"/>
  <c r="L30" i="2"/>
  <c r="L22" i="2"/>
  <c r="R15" i="2"/>
  <c r="S15" i="2" s="1"/>
  <c r="T44" i="2"/>
  <c r="U44" i="2" s="1"/>
  <c r="T40" i="2"/>
  <c r="U40" i="2" s="1"/>
  <c r="T24" i="2"/>
  <c r="U24" i="2" s="1"/>
  <c r="L17" i="2"/>
  <c r="P61" i="2"/>
  <c r="T57" i="2"/>
  <c r="U57" i="2" s="1"/>
  <c r="P57" i="2"/>
  <c r="T53" i="2"/>
  <c r="U53" i="2" s="1"/>
  <c r="P53" i="2"/>
  <c r="T49" i="2"/>
  <c r="U49" i="2" s="1"/>
  <c r="P49" i="2"/>
  <c r="T45" i="2"/>
  <c r="U45" i="2" s="1"/>
  <c r="P45" i="2"/>
  <c r="T41" i="2"/>
  <c r="U41" i="2" s="1"/>
  <c r="P41" i="2"/>
  <c r="T37" i="2"/>
  <c r="U37" i="2" s="1"/>
  <c r="P37" i="2"/>
  <c r="T33" i="2"/>
  <c r="U33" i="2" s="1"/>
  <c r="P33" i="2"/>
  <c r="T29" i="2"/>
  <c r="U29" i="2" s="1"/>
  <c r="P29" i="2"/>
  <c r="T25" i="2"/>
  <c r="U25" i="2" s="1"/>
  <c r="P25" i="2"/>
  <c r="T21" i="2"/>
  <c r="U21" i="2" s="1"/>
  <c r="P21" i="2"/>
  <c r="T17" i="2"/>
  <c r="U17" i="2" s="1"/>
  <c r="P17" i="2"/>
  <c r="T13" i="2"/>
  <c r="U13" i="2" s="1"/>
  <c r="P13" i="2"/>
  <c r="T59" i="2"/>
  <c r="U59" i="2" s="1"/>
  <c r="P59" i="2"/>
  <c r="T55" i="2"/>
  <c r="U55" i="2" s="1"/>
  <c r="P55" i="2"/>
  <c r="T51" i="2"/>
  <c r="U51" i="2" s="1"/>
  <c r="P51" i="2"/>
  <c r="T47" i="2"/>
  <c r="U47" i="2" s="1"/>
  <c r="P47" i="2"/>
  <c r="T43" i="2"/>
  <c r="U43" i="2" s="1"/>
  <c r="P43" i="2"/>
  <c r="T39" i="2"/>
  <c r="U39" i="2" s="1"/>
  <c r="P39" i="2"/>
  <c r="T35" i="2"/>
  <c r="U35" i="2" s="1"/>
  <c r="P35" i="2"/>
  <c r="T31" i="2"/>
  <c r="U31" i="2" s="1"/>
  <c r="P31" i="2"/>
  <c r="T27" i="2"/>
  <c r="U27" i="2" s="1"/>
  <c r="P27" i="2"/>
  <c r="T23" i="2"/>
  <c r="U23" i="2" s="1"/>
  <c r="P23" i="2"/>
  <c r="T19" i="2"/>
  <c r="U19" i="2" s="1"/>
  <c r="P19" i="2"/>
  <c r="T15" i="2"/>
  <c r="U15" i="2" s="1"/>
  <c r="P15" i="2"/>
  <c r="P58" i="2"/>
  <c r="T58" i="2"/>
  <c r="U58" i="2" s="1"/>
  <c r="P54" i="2"/>
  <c r="T54" i="2"/>
  <c r="U54" i="2" s="1"/>
  <c r="P50" i="2"/>
  <c r="T50" i="2"/>
  <c r="U50" i="2" s="1"/>
  <c r="P46" i="2"/>
  <c r="T46" i="2"/>
  <c r="U46" i="2" s="1"/>
  <c r="P42" i="2"/>
  <c r="T42" i="2"/>
  <c r="U42" i="2" s="1"/>
  <c r="P38" i="2"/>
  <c r="T38" i="2"/>
  <c r="U38" i="2" s="1"/>
  <c r="P34" i="2"/>
  <c r="T34" i="2"/>
  <c r="U34" i="2" s="1"/>
  <c r="P30" i="2"/>
  <c r="T30" i="2"/>
  <c r="U30" i="2" s="1"/>
  <c r="P26" i="2"/>
  <c r="T26" i="2"/>
  <c r="U26" i="2" s="1"/>
  <c r="P22" i="2"/>
  <c r="T22" i="2"/>
  <c r="U22" i="2" s="1"/>
  <c r="P18" i="2"/>
  <c r="T18" i="2"/>
  <c r="U18" i="2" s="1"/>
  <c r="P14" i="2"/>
  <c r="T14" i="2"/>
  <c r="U14" i="2" s="1"/>
  <c r="P12" i="2"/>
  <c r="T12" i="2"/>
  <c r="U12" i="2" s="1"/>
  <c r="T11" i="2" l="1"/>
  <c r="U11" i="2" s="1"/>
</calcChain>
</file>

<file path=xl/sharedStrings.xml><?xml version="1.0" encoding="utf-8"?>
<sst xmlns="http://schemas.openxmlformats.org/spreadsheetml/2006/main" count="2737" uniqueCount="285">
  <si>
    <t>species</t>
  </si>
  <si>
    <t>phase</t>
  </si>
  <si>
    <t>TL</t>
  </si>
  <si>
    <t>gape</t>
  </si>
  <si>
    <t>notes</t>
  </si>
  <si>
    <t>f37</t>
  </si>
  <si>
    <t>cbic</t>
  </si>
  <si>
    <t>ip</t>
  </si>
  <si>
    <t>f38</t>
  </si>
  <si>
    <t>f36</t>
  </si>
  <si>
    <t>unk</t>
  </si>
  <si>
    <t>tp</t>
  </si>
  <si>
    <t>cmic</t>
  </si>
  <si>
    <t>f33</t>
  </si>
  <si>
    <t>csor</t>
  </si>
  <si>
    <t>hlon</t>
  </si>
  <si>
    <t>srub</t>
  </si>
  <si>
    <t>first10</t>
  </si>
  <si>
    <t>sdim</t>
  </si>
  <si>
    <t>first12</t>
  </si>
  <si>
    <t>first11</t>
  </si>
  <si>
    <t>b11</t>
  </si>
  <si>
    <t>b20</t>
  </si>
  <si>
    <t>b21</t>
  </si>
  <si>
    <t>b15</t>
  </si>
  <si>
    <t>b13</t>
  </si>
  <si>
    <t>b17</t>
  </si>
  <si>
    <t>b24</t>
  </si>
  <si>
    <t>b22</t>
  </si>
  <si>
    <t>b23</t>
  </si>
  <si>
    <t>b25</t>
  </si>
  <si>
    <t>b26</t>
  </si>
  <si>
    <t>b18</t>
  </si>
  <si>
    <t>b28</t>
  </si>
  <si>
    <t>b27</t>
  </si>
  <si>
    <t>b19</t>
  </si>
  <si>
    <t>b30</t>
  </si>
  <si>
    <t>spsi</t>
  </si>
  <si>
    <t>b32</t>
  </si>
  <si>
    <t>b29</t>
  </si>
  <si>
    <t>b31</t>
  </si>
  <si>
    <t>bmur</t>
  </si>
  <si>
    <t>nunic</t>
  </si>
  <si>
    <t>na</t>
  </si>
  <si>
    <t>nlit</t>
  </si>
  <si>
    <t>f20</t>
  </si>
  <si>
    <t>f27</t>
  </si>
  <si>
    <t>f17</t>
  </si>
  <si>
    <t>f19</t>
  </si>
  <si>
    <t>f31</t>
  </si>
  <si>
    <t>f34</t>
  </si>
  <si>
    <t>f26</t>
  </si>
  <si>
    <t>f15</t>
  </si>
  <si>
    <t>f22</t>
  </si>
  <si>
    <t>f40</t>
  </si>
  <si>
    <t>spuntus</t>
  </si>
  <si>
    <t>f39</t>
  </si>
  <si>
    <t>f25</t>
  </si>
  <si>
    <t>(lower jaw on side)</t>
  </si>
  <si>
    <t>pending foto</t>
  </si>
  <si>
    <t>group</t>
  </si>
  <si>
    <t>body</t>
  </si>
  <si>
    <t>bestgape</t>
  </si>
  <si>
    <t>depth(mm)</t>
  </si>
  <si>
    <t>WU(cm)</t>
  </si>
  <si>
    <t>WL(cm)</t>
  </si>
  <si>
    <t>area UJ</t>
  </si>
  <si>
    <t>area LJ</t>
  </si>
  <si>
    <t>id</t>
  </si>
  <si>
    <t>palau</t>
  </si>
  <si>
    <t>hip</t>
  </si>
  <si>
    <t>large scra</t>
  </si>
  <si>
    <t>Grand Total</t>
  </si>
  <si>
    <t>sca</t>
  </si>
  <si>
    <t>cble</t>
  </si>
  <si>
    <t>bol</t>
  </si>
  <si>
    <t>cjap</t>
  </si>
  <si>
    <t>cet</t>
  </si>
  <si>
    <t>chlo</t>
  </si>
  <si>
    <t>large exc</t>
  </si>
  <si>
    <t>spra</t>
  </si>
  <si>
    <t>sfor</t>
  </si>
  <si>
    <t>sfre</t>
  </si>
  <si>
    <t>sgho</t>
  </si>
  <si>
    <t>sheg</t>
  </si>
  <si>
    <t>snig</t>
  </si>
  <si>
    <t>small exc</t>
  </si>
  <si>
    <t>sovi</t>
  </si>
  <si>
    <t>sp</t>
  </si>
  <si>
    <t>spin</t>
  </si>
  <si>
    <t>squo</t>
  </si>
  <si>
    <t>sriv</t>
  </si>
  <si>
    <t>small scra</t>
  </si>
  <si>
    <t>height</t>
  </si>
  <si>
    <t>W LOW (mm)</t>
  </si>
  <si>
    <t>W UP (mm)</t>
  </si>
  <si>
    <t>pending foto,side 2 holes</t>
  </si>
  <si>
    <t>pending foto, side 1 hole</t>
  </si>
  <si>
    <t>pending foto, side no hole</t>
  </si>
  <si>
    <t>gape (mm)</t>
  </si>
  <si>
    <t>Depth (literature) mm</t>
  </si>
  <si>
    <t>W LOW (cm)</t>
  </si>
  <si>
    <t>W UP (cm)</t>
  </si>
  <si>
    <t>gape (cm)</t>
  </si>
  <si>
    <t>country</t>
  </si>
  <si>
    <t>Area values seemed very underestimated compared to Bellwood et al so I added 0.7 units to all the gapes to improve our estimates</t>
  </si>
  <si>
    <t>Columns marked in yellow is the definitive area and volume to use</t>
  </si>
  <si>
    <t>Values of volume are not applicable for S. psittacus since it’s a scraper</t>
  </si>
  <si>
    <t>gape-plus</t>
  </si>
  <si>
    <t>low</t>
  </si>
  <si>
    <t>up</t>
  </si>
  <si>
    <t>area.l</t>
  </si>
  <si>
    <t>area.u</t>
  </si>
  <si>
    <t>a.mil</t>
  </si>
  <si>
    <t>a.cm</t>
  </si>
  <si>
    <t>area l. plus</t>
  </si>
  <si>
    <t>area u. plus</t>
  </si>
  <si>
    <t>mil plus</t>
  </si>
  <si>
    <t>cm plus</t>
  </si>
  <si>
    <t>depth mm</t>
  </si>
  <si>
    <t>vol mm3</t>
  </si>
  <si>
    <t>vol cm3</t>
  </si>
  <si>
    <t>vol plus mm</t>
  </si>
  <si>
    <t>cm3 plus</t>
  </si>
  <si>
    <t>Surely a mixture of 2006 and 2009 data</t>
  </si>
  <si>
    <t>Seems that species with blanks are pending the W measurements in image J</t>
  </si>
  <si>
    <t>genus</t>
  </si>
  <si>
    <t>total area cm</t>
  </si>
  <si>
    <t>gape-cm</t>
  </si>
  <si>
    <t>bestgape(cm)</t>
  </si>
  <si>
    <t>Row Labels</t>
  </si>
  <si>
    <t>Count of cm plus</t>
  </si>
  <si>
    <t>size</t>
  </si>
  <si>
    <t>BA</t>
  </si>
  <si>
    <t>gape(mm)</t>
  </si>
  <si>
    <t>gape-plus (mm)</t>
  </si>
  <si>
    <t>low (mm)</t>
  </si>
  <si>
    <t>up (mm)</t>
  </si>
  <si>
    <t>area.l (mm)</t>
  </si>
  <si>
    <t>area.u(mm)</t>
  </si>
  <si>
    <t>a(mm)</t>
  </si>
  <si>
    <t>area(cm)</t>
  </si>
  <si>
    <t>Model</t>
  </si>
  <si>
    <t>SQRT(BA) = 0.28488+0.02*TL</t>
  </si>
  <si>
    <t>sqrt (BA)</t>
  </si>
  <si>
    <t>SQRT(BA)</t>
  </si>
  <si>
    <t>BA= -0.611211+0.036725*TL</t>
  </si>
  <si>
    <t>Initial model had a negative intercept that didn’t improve by SQRT</t>
  </si>
  <si>
    <t>BA = TL*0.0106259</t>
  </si>
  <si>
    <t>Pending here to create the models with species that have enough data checking the gape is ok. And logical values (compared to bellwoods) are predicted.</t>
  </si>
  <si>
    <t>low-area</t>
  </si>
  <si>
    <t>up-area</t>
  </si>
  <si>
    <t>total area</t>
  </si>
  <si>
    <t>a(cm)</t>
  </si>
  <si>
    <t>area</t>
  </si>
  <si>
    <t>gape(cm)</t>
  </si>
  <si>
    <t>when</t>
  </si>
  <si>
    <t>nfwf</t>
  </si>
  <si>
    <t>thesis</t>
  </si>
  <si>
    <t>no.need</t>
  </si>
  <si>
    <t>SQRT(BA) = 0.340813+(0.020272*TL)</t>
  </si>
  <si>
    <t>model</t>
  </si>
  <si>
    <t>SQRT(BA)=0.213568+0.024745*TL</t>
  </si>
  <si>
    <t>sqrt(BA)</t>
  </si>
  <si>
    <t>BAREA(cm)</t>
  </si>
  <si>
    <t>photo location</t>
  </si>
  <si>
    <t>location photo</t>
  </si>
  <si>
    <t>thesis - TL 33?</t>
  </si>
  <si>
    <t>These models, used in the first version of the paper ignore the bite area data collected during thesis</t>
  </si>
  <si>
    <t>FINAL MODEL</t>
  </si>
  <si>
    <t>BA = 0.041574*TL</t>
  </si>
  <si>
    <t>This model also included only data from NFWF</t>
  </si>
  <si>
    <t>BA =  0.033736*TL</t>
  </si>
  <si>
    <t>Initial model only includes data from NFWF , excludes thesis measurements (see trial below)</t>
  </si>
  <si>
    <t>definitive pooled data</t>
  </si>
  <si>
    <t>BA = 0.0095072*TL</t>
  </si>
  <si>
    <t>Use whichever (choose)</t>
  </si>
  <si>
    <t>Here, gape data from the NFWF collection were used on similar sized individuals (instead of gape thesis)</t>
  </si>
  <si>
    <t>Here data from the thesis collection is used. (because this data has not been used before, it has no corrected gape)</t>
  </si>
  <si>
    <t>collection</t>
  </si>
  <si>
    <t>measure W from photos nfwf to increase the "n", but decide if 1.5 or 0.1 mm is used, latter makes more sense sensu Green and Bellwood</t>
  </si>
  <si>
    <t>Here data from the thesis collection and nfwf collection are used (because this data has not been used before, it has no corrected gape)</t>
  </si>
  <si>
    <t>Decide if photos need to be re-mesured with 0.1 mm depth for Green and Bellwood consistency</t>
  </si>
  <si>
    <t>as a rule don’t use SQRT - better remove intercept</t>
  </si>
  <si>
    <t>as a rule prefer removed intercept over SQRT transformed</t>
  </si>
  <si>
    <t>No nfwf data for this species, so only data from the thesis collection is used. (because this data has not been used before, it has no corrected gape)</t>
  </si>
  <si>
    <t>Also was measured at a depth of 1.5 mm - change to 0.1 mm?</t>
  </si>
  <si>
    <t>Compare with other parrotfishes from table and decide if gape should be adjusted, check logic relationship of gape with body size</t>
  </si>
  <si>
    <t>Old model</t>
  </si>
  <si>
    <t>REMEASURED WITH 0.1 mm as bite depth (Green and Bellwood, 2009)</t>
  </si>
  <si>
    <t>Remeasured with 0.1</t>
  </si>
  <si>
    <t>WL(mm)</t>
  </si>
  <si>
    <t>WU(mm)</t>
  </si>
  <si>
    <t>area U (cm)</t>
  </si>
  <si>
    <t>area L (cm)</t>
  </si>
  <si>
    <t>With bite depth 1.5 mm</t>
  </si>
  <si>
    <t>this is good because thesis sizes were estimated with odd bite depths, different from those that Bellwood et al determined</t>
  </si>
  <si>
    <t>Do not mix this data with thesis measurements, until these are correctly taken at the cited depths</t>
  </si>
  <si>
    <t>For C. sordidus, the depth used in "thesis" 0.1 mm was used correctly to measure W from photographs</t>
  </si>
  <si>
    <t>U area (cm)</t>
  </si>
  <si>
    <t>L area (cm)</t>
  </si>
  <si>
    <t>total area (cm)</t>
  </si>
  <si>
    <t>gape mm</t>
  </si>
  <si>
    <t>gape +0.7 (mm)</t>
  </si>
  <si>
    <t>Model of H. longiceps with 0.1 mm depth and adjusted gape (to use)</t>
  </si>
  <si>
    <t>to predict</t>
  </si>
  <si>
    <t>(from longiceps)</t>
  </si>
  <si>
    <t>gape best - mm</t>
  </si>
  <si>
    <t>gape best cm</t>
  </si>
  <si>
    <t>Model of S. prasiognathos with 0.1 mm depth and adjusted gape (to use)</t>
  </si>
  <si>
    <t>gape in mm (nfwf+0.7)</t>
  </si>
  <si>
    <t>brought from h.longiceps</t>
  </si>
  <si>
    <t>gape in cm (nfwf+0.7)</t>
  </si>
  <si>
    <t>eliminated for odd value</t>
  </si>
  <si>
    <t xml:space="preserve">To predict </t>
  </si>
  <si>
    <t>Ghobban was remeasured with 0.1mm depth</t>
  </si>
  <si>
    <t>CBIC</t>
  </si>
  <si>
    <t>CMIC</t>
  </si>
  <si>
    <t xml:space="preserve">Used measurements of W with 1.5 mm depth </t>
  </si>
  <si>
    <t>and only data collected during the NFWF project</t>
  </si>
  <si>
    <t>thesis data made models worse and non comparable with Bellwood</t>
  </si>
  <si>
    <t xml:space="preserve">For these models to yield similar data to Bellwood, gape had to be adjusted. </t>
  </si>
  <si>
    <t xml:space="preserve">Thesis gapes were too large, possibly because of inexperience. </t>
  </si>
  <si>
    <t>Best gapes to adjust bellwood bite sizes were those collected during the nfwf project + 0.7mm</t>
  </si>
  <si>
    <t>CSOR</t>
  </si>
  <si>
    <t>For sordidus, measurements of W made at 0.1 mm were used</t>
  </si>
  <si>
    <t xml:space="preserve">In the case of sordidus, data from thesis and from nfwf were used </t>
  </si>
  <si>
    <t>and gape was adjusted by assigning nfwf gapes to thesis fish of similar</t>
  </si>
  <si>
    <t>size. This could have worked for cmic and cbic, but I ran out of time</t>
  </si>
  <si>
    <t>Note</t>
  </si>
  <si>
    <t>HLON</t>
  </si>
  <si>
    <t>SRUB</t>
  </si>
  <si>
    <t>best gape</t>
  </si>
  <si>
    <t>best gape (cm)</t>
  </si>
  <si>
    <t>All longiceps (which on the old datasets had W measured with 1.5</t>
  </si>
  <si>
    <t>were remeasured with 0.1 to match other scraper-small excavator species</t>
  </si>
  <si>
    <t>A large range of gapes were collected in NFWF sampling, so these gapes</t>
  </si>
  <si>
    <t xml:space="preserve">were used to correct gapes from thesis. </t>
  </si>
  <si>
    <t xml:space="preserve">Gapes of this species (from NFWF + 0.7mm) were used and extrapolated </t>
  </si>
  <si>
    <t>to all scarus species including S. rubro y S. prasio which have separate models</t>
  </si>
  <si>
    <t>SPRA</t>
  </si>
  <si>
    <t xml:space="preserve">measure W at 0.1 mm to match other scrapers sensu Green and Bellwood </t>
  </si>
  <si>
    <t>All s.rubro and spra which were initially measured W with 1.5 mm, were corrected to</t>
  </si>
  <si>
    <r>
      <t xml:space="preserve">Use this model for </t>
    </r>
    <r>
      <rPr>
        <i/>
        <sz val="11"/>
        <color theme="1"/>
        <rFont val="Calibri"/>
        <family val="2"/>
        <scheme val="minor"/>
      </rPr>
      <t>C. bleekeri</t>
    </r>
  </si>
  <si>
    <t>OTHERS</t>
  </si>
  <si>
    <t xml:space="preserve">Others includes all others listed in the paper needing models for BA </t>
  </si>
  <si>
    <t>includes all other scrapers measured also at 0.1 including ghobban (remeasured because W was measured at 1.5 previously)</t>
  </si>
  <si>
    <t>Bite models used:</t>
  </si>
  <si>
    <t xml:space="preserve">C. bicolor </t>
  </si>
  <si>
    <t>SQRT(BA)=0.14+0.02*TL</t>
  </si>
  <si>
    <t>C. microrhinos</t>
  </si>
  <si>
    <t>SQRT(BA)=0.29+0.02*TL</t>
  </si>
  <si>
    <t>C. sordidus</t>
  </si>
  <si>
    <t>SQRT(BA)=-0.34+0.04*TL</t>
  </si>
  <si>
    <t>rest of Chlorurus</t>
  </si>
  <si>
    <t>0.03 * TL</t>
  </si>
  <si>
    <t>Scarus spp</t>
  </si>
  <si>
    <t>Hipposcarus spp</t>
  </si>
  <si>
    <t>In case these are needed (were the old thesis models used in the first version of the paper)</t>
  </si>
  <si>
    <t>Column1</t>
  </si>
  <si>
    <t>Column2</t>
  </si>
  <si>
    <t>Column3</t>
  </si>
  <si>
    <t>Column4</t>
  </si>
  <si>
    <t>Column5</t>
  </si>
  <si>
    <t xml:space="preserve">Obtain modelled </t>
  </si>
  <si>
    <t>bite area here</t>
  </si>
  <si>
    <t xml:space="preserve">Enter size </t>
  </si>
  <si>
    <t>below</t>
  </si>
  <si>
    <t>C. bicolor (model)</t>
  </si>
  <si>
    <t>gape adjusted</t>
  </si>
  <si>
    <t>B.area = Size(TL) x 0.0312</t>
  </si>
  <si>
    <t>ALL PROBLEMS FIXED (DEFINITIVE) *Using gape adjusted</t>
  </si>
  <si>
    <t>width low/jaw (mm)</t>
  </si>
  <si>
    <t>width upp/jaw (mm)</t>
  </si>
  <si>
    <t>area/low (mm2)</t>
  </si>
  <si>
    <t>area/upper (mm2)</t>
  </si>
  <si>
    <t>area.total (mm2)</t>
  </si>
  <si>
    <t>area.total (cm2)</t>
  </si>
  <si>
    <t>C. microrhinos (model)</t>
  </si>
  <si>
    <t>B.area = Size(TL) x 0.0253</t>
  </si>
  <si>
    <t>THESE AREAS ARE NOT WELL CALCULATED</t>
  </si>
  <si>
    <t>C. sordidus (model)</t>
  </si>
  <si>
    <t>*Gape originally measured for thesis individuals was sensible, therefore not adjusted</t>
  </si>
  <si>
    <t xml:space="preserve">*Gape measured in NFWF too small </t>
  </si>
  <si>
    <t>B.area = 0.0231 x e (0.0919 x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</si>
</sst>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4" fillId="0" borderId="0" xfId="0" applyFont="1" applyFill="1" applyBorder="1"/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3" borderId="0" xfId="0" applyFill="1"/>
    <xf numFmtId="166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167" fontId="0" fillId="0" borderId="0" xfId="0" applyNumberFormat="1" applyAlignment="1">
      <alignment horizontal="center"/>
    </xf>
    <xf numFmtId="0" fontId="0" fillId="0" borderId="0" xfId="0" applyBorder="1"/>
    <xf numFmtId="0" fontId="1" fillId="4" borderId="2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3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5" borderId="4" xfId="0" applyFont="1" applyFill="1" applyBorder="1"/>
    <xf numFmtId="166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11" xfId="0" applyBorder="1"/>
    <xf numFmtId="165" fontId="0" fillId="0" borderId="11" xfId="0" applyNumberFormat="1" applyBorder="1" applyAlignment="1">
      <alignment horizontal="center"/>
    </xf>
    <xf numFmtId="0" fontId="0" fillId="0" borderId="5" xfId="0" applyBorder="1" applyAlignment="1"/>
    <xf numFmtId="0" fontId="0" fillId="0" borderId="8" xfId="0" applyBorder="1" applyAlignment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0" fontId="7" fillId="0" borderId="5" xfId="0" applyFont="1" applyBorder="1" applyAlignment="1">
      <alignment horizontal="left"/>
    </xf>
    <xf numFmtId="2" fontId="0" fillId="0" borderId="11" xfId="0" applyNumberFormat="1" applyBorder="1" applyAlignment="1">
      <alignment horizontal="center"/>
    </xf>
    <xf numFmtId="0" fontId="0" fillId="0" borderId="10" xfId="0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7" fillId="0" borderId="0" xfId="0" applyFont="1"/>
    <xf numFmtId="0" fontId="7" fillId="0" borderId="5" xfId="0" applyFont="1" applyBorder="1"/>
    <xf numFmtId="165" fontId="0" fillId="0" borderId="0" xfId="0" applyNumberFormat="1" applyBorder="1" applyAlignment="1">
      <alignment horizontal="center"/>
    </xf>
    <xf numFmtId="0" fontId="7" fillId="0" borderId="0" xfId="0" applyFont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8" borderId="0" xfId="0" applyFill="1"/>
    <xf numFmtId="0" fontId="2" fillId="0" borderId="5" xfId="0" applyFont="1" applyBorder="1"/>
    <xf numFmtId="0" fontId="0" fillId="0" borderId="6" xfId="0" applyFill="1" applyBorder="1"/>
    <xf numFmtId="165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1" xfId="0" applyFill="1" applyBorder="1"/>
    <xf numFmtId="0" fontId="0" fillId="8" borderId="11" xfId="0" applyFill="1" applyBorder="1"/>
    <xf numFmtId="0" fontId="0" fillId="8" borderId="0" xfId="0" applyFill="1" applyBorder="1"/>
    <xf numFmtId="0" fontId="0" fillId="8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2" fillId="8" borderId="5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2" fillId="8" borderId="8" xfId="0" applyFont="1" applyFill="1" applyBorder="1"/>
    <xf numFmtId="0" fontId="2" fillId="7" borderId="5" xfId="0" applyFont="1" applyFill="1" applyBorder="1"/>
    <xf numFmtId="0" fontId="2" fillId="7" borderId="8" xfId="0" applyFont="1" applyFill="1" applyBorder="1"/>
    <xf numFmtId="0" fontId="9" fillId="0" borderId="0" xfId="0" applyFont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0" xfId="0" applyFill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1"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Cbicolor!$D$25</c:f>
              <c:strCache>
                <c:ptCount val="1"/>
                <c:pt idx="0">
                  <c:v>cm plus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Cbicolor!$C$26:$C$40</c:f>
              <c:numCache>
                <c:formatCode>General</c:formatCode>
                <c:ptCount val="15"/>
                <c:pt idx="0">
                  <c:v>32.5</c:v>
                </c:pt>
                <c:pt idx="1">
                  <c:v>36.5</c:v>
                </c:pt>
                <c:pt idx="2">
                  <c:v>30.5</c:v>
                </c:pt>
                <c:pt idx="3">
                  <c:v>37.1</c:v>
                </c:pt>
                <c:pt idx="4">
                  <c:v>35.5</c:v>
                </c:pt>
                <c:pt idx="5">
                  <c:v>46</c:v>
                </c:pt>
                <c:pt idx="6">
                  <c:v>30</c:v>
                </c:pt>
                <c:pt idx="7">
                  <c:v>44</c:v>
                </c:pt>
                <c:pt idx="8">
                  <c:v>24.5</c:v>
                </c:pt>
                <c:pt idx="9">
                  <c:v>35</c:v>
                </c:pt>
                <c:pt idx="10">
                  <c:v>41.5</c:v>
                </c:pt>
                <c:pt idx="11">
                  <c:v>24</c:v>
                </c:pt>
                <c:pt idx="12">
                  <c:v>32</c:v>
                </c:pt>
                <c:pt idx="13">
                  <c:v>41</c:v>
                </c:pt>
                <c:pt idx="14">
                  <c:v>33.5</c:v>
                </c:pt>
              </c:numCache>
            </c:numRef>
          </c:xVal>
          <c:yVal>
            <c:numRef>
              <c:f>Cbicolor!$D$26:$D$40</c:f>
              <c:numCache>
                <c:formatCode>General</c:formatCode>
                <c:ptCount val="15"/>
                <c:pt idx="0">
                  <c:v>0.95326200000000005</c:v>
                </c:pt>
                <c:pt idx="1">
                  <c:v>1.9638393999999999</c:v>
                </c:pt>
                <c:pt idx="2">
                  <c:v>1.1993159999999998</c:v>
                </c:pt>
                <c:pt idx="3">
                  <c:v>1.4970089999999998</c:v>
                </c:pt>
                <c:pt idx="4">
                  <c:v>1.3878219999999999</c:v>
                </c:pt>
                <c:pt idx="5">
                  <c:v>2.116749</c:v>
                </c:pt>
                <c:pt idx="6">
                  <c:v>0.88624999999999998</c:v>
                </c:pt>
                <c:pt idx="7">
                  <c:v>1.978442</c:v>
                </c:pt>
                <c:pt idx="8">
                  <c:v>0.62935600000000003</c:v>
                </c:pt>
                <c:pt idx="9">
                  <c:v>1.7746019999999998</c:v>
                </c:pt>
                <c:pt idx="10">
                  <c:v>2.5462609999999994</c:v>
                </c:pt>
                <c:pt idx="11">
                  <c:v>1.0873839999999999</c:v>
                </c:pt>
                <c:pt idx="12">
                  <c:v>0.95387649999999991</c:v>
                </c:pt>
                <c:pt idx="13">
                  <c:v>1.4961165000000001</c:v>
                </c:pt>
                <c:pt idx="14">
                  <c:v>0.82954450000000013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72648"/>
        <c:axId val="481473040"/>
      </c:scatterChart>
      <c:valAx>
        <c:axId val="48147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473040"/>
        <c:crosses val="autoZero"/>
        <c:crossBetween val="midCat"/>
      </c:valAx>
      <c:valAx>
        <c:axId val="48147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47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Sprasio!$G$50</c:f>
              <c:strCache>
                <c:ptCount val="1"/>
                <c:pt idx="0">
                  <c:v>total area (cm)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Sprasio!$F$51:$F$59</c:f>
              <c:numCache>
                <c:formatCode>General</c:formatCode>
                <c:ptCount val="9"/>
                <c:pt idx="0">
                  <c:v>27</c:v>
                </c:pt>
                <c:pt idx="1">
                  <c:v>29.3</c:v>
                </c:pt>
                <c:pt idx="2">
                  <c:v>34</c:v>
                </c:pt>
                <c:pt idx="3">
                  <c:v>34.299999999999997</c:v>
                </c:pt>
                <c:pt idx="4">
                  <c:v>28</c:v>
                </c:pt>
                <c:pt idx="5">
                  <c:v>27.6</c:v>
                </c:pt>
                <c:pt idx="6">
                  <c:v>30.5</c:v>
                </c:pt>
                <c:pt idx="7">
                  <c:v>42</c:v>
                </c:pt>
                <c:pt idx="8">
                  <c:v>22</c:v>
                </c:pt>
              </c:numCache>
            </c:numRef>
          </c:xVal>
          <c:yVal>
            <c:numRef>
              <c:f>Sprasio!$G$51:$G$59</c:f>
              <c:numCache>
                <c:formatCode>General</c:formatCode>
                <c:ptCount val="9"/>
                <c:pt idx="0">
                  <c:v>0.127974</c:v>
                </c:pt>
                <c:pt idx="1">
                  <c:v>0.14979000000000001</c:v>
                </c:pt>
                <c:pt idx="2">
                  <c:v>0.21039199999999997</c:v>
                </c:pt>
                <c:pt idx="3">
                  <c:v>0.23721799999999998</c:v>
                </c:pt>
                <c:pt idx="4">
                  <c:v>0.20015999999999998</c:v>
                </c:pt>
                <c:pt idx="5">
                  <c:v>0.14260400000000001</c:v>
                </c:pt>
                <c:pt idx="6">
                  <c:v>0.274395</c:v>
                </c:pt>
                <c:pt idx="7">
                  <c:v>0.31065374999999995</c:v>
                </c:pt>
                <c:pt idx="8">
                  <c:v>6.1259999999999995E-2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70176"/>
        <c:axId val="484470568"/>
      </c:scatterChart>
      <c:valAx>
        <c:axId val="4844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470568"/>
        <c:crosses val="autoZero"/>
        <c:crossBetween val="midCat"/>
      </c:valAx>
      <c:valAx>
        <c:axId val="48447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47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Others!$E$30</c:f>
              <c:strCache>
                <c:ptCount val="1"/>
                <c:pt idx="0">
                  <c:v>total area cm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Others!$D$31:$D$50</c:f>
              <c:numCache>
                <c:formatCode>General</c:formatCode>
                <c:ptCount val="20"/>
                <c:pt idx="0">
                  <c:v>29.4</c:v>
                </c:pt>
                <c:pt idx="1">
                  <c:v>28.3</c:v>
                </c:pt>
                <c:pt idx="2">
                  <c:v>26.2</c:v>
                </c:pt>
                <c:pt idx="3">
                  <c:v>23.7</c:v>
                </c:pt>
                <c:pt idx="4">
                  <c:v>21.3</c:v>
                </c:pt>
                <c:pt idx="5">
                  <c:v>28</c:v>
                </c:pt>
                <c:pt idx="6">
                  <c:v>25.5</c:v>
                </c:pt>
                <c:pt idx="7">
                  <c:v>33.299999999999997</c:v>
                </c:pt>
                <c:pt idx="8">
                  <c:v>22.7</c:v>
                </c:pt>
                <c:pt idx="9">
                  <c:v>25.3</c:v>
                </c:pt>
                <c:pt idx="10">
                  <c:v>30.3</c:v>
                </c:pt>
                <c:pt idx="12">
                  <c:v>27.4</c:v>
                </c:pt>
                <c:pt idx="13">
                  <c:v>32.700000000000003</c:v>
                </c:pt>
                <c:pt idx="14">
                  <c:v>28.5</c:v>
                </c:pt>
                <c:pt idx="15">
                  <c:v>23.5</c:v>
                </c:pt>
                <c:pt idx="16">
                  <c:v>27.7</c:v>
                </c:pt>
                <c:pt idx="17">
                  <c:v>35.5</c:v>
                </c:pt>
                <c:pt idx="18">
                  <c:v>32</c:v>
                </c:pt>
                <c:pt idx="19">
                  <c:v>25</c:v>
                </c:pt>
              </c:numCache>
            </c:numRef>
          </c:xVal>
          <c:yVal>
            <c:numRef>
              <c:f>Others!$E$31:$E$50</c:f>
              <c:numCache>
                <c:formatCode>General</c:formatCode>
                <c:ptCount val="20"/>
                <c:pt idx="0">
                  <c:v>0.12323999999999999</c:v>
                </c:pt>
                <c:pt idx="1">
                  <c:v>0.11397</c:v>
                </c:pt>
                <c:pt idx="2">
                  <c:v>0.10183349999999999</c:v>
                </c:pt>
                <c:pt idx="3">
                  <c:v>0.11666250000000002</c:v>
                </c:pt>
                <c:pt idx="4">
                  <c:v>7.5659749999999998E-2</c:v>
                </c:pt>
                <c:pt idx="5">
                  <c:v>0.13998600000000003</c:v>
                </c:pt>
                <c:pt idx="6">
                  <c:v>9.9099000000000007E-2</c:v>
                </c:pt>
                <c:pt idx="7">
                  <c:v>0.15276000000000001</c:v>
                </c:pt>
                <c:pt idx="8">
                  <c:v>0.10238800000000001</c:v>
                </c:pt>
                <c:pt idx="9">
                  <c:v>0.12373724999999999</c:v>
                </c:pt>
                <c:pt idx="10">
                  <c:v>0.1263</c:v>
                </c:pt>
                <c:pt idx="12">
                  <c:v>0.10971400000000001</c:v>
                </c:pt>
                <c:pt idx="13">
                  <c:v>0.1698115</c:v>
                </c:pt>
                <c:pt idx="14">
                  <c:v>0.14931</c:v>
                </c:pt>
                <c:pt idx="15">
                  <c:v>0.14324999999999999</c:v>
                </c:pt>
                <c:pt idx="16">
                  <c:v>0.11156199999999999</c:v>
                </c:pt>
                <c:pt idx="17">
                  <c:v>0.24299275000000001</c:v>
                </c:pt>
                <c:pt idx="18">
                  <c:v>0.19363000000000002</c:v>
                </c:pt>
                <c:pt idx="19">
                  <c:v>9.16825E-2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71352"/>
        <c:axId val="484471744"/>
      </c:scatterChart>
      <c:valAx>
        <c:axId val="4844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471744"/>
        <c:crosses val="autoZero"/>
        <c:crossBetween val="midCat"/>
      </c:valAx>
      <c:valAx>
        <c:axId val="4844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47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Cbicolor!$D$67</c:f>
              <c:strCache>
                <c:ptCount val="1"/>
                <c:pt idx="0">
                  <c:v>cm plus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8337554680664917"/>
                  <c:y val="-0.29089421114027414"/>
                </c:manualLayout>
              </c:layout>
              <c:numFmt formatCode="General" sourceLinked="0"/>
            </c:trendlineLbl>
          </c:trendline>
          <c:xVal>
            <c:numRef>
              <c:f>Cbicolor!$C$68:$C$82</c:f>
              <c:numCache>
                <c:formatCode>General</c:formatCode>
                <c:ptCount val="15"/>
                <c:pt idx="0">
                  <c:v>32.5</c:v>
                </c:pt>
                <c:pt idx="1">
                  <c:v>36.5</c:v>
                </c:pt>
                <c:pt idx="2">
                  <c:v>30.5</c:v>
                </c:pt>
                <c:pt idx="3">
                  <c:v>37.1</c:v>
                </c:pt>
                <c:pt idx="4">
                  <c:v>35.5</c:v>
                </c:pt>
                <c:pt idx="5">
                  <c:v>46</c:v>
                </c:pt>
                <c:pt idx="6">
                  <c:v>30</c:v>
                </c:pt>
                <c:pt idx="7">
                  <c:v>44</c:v>
                </c:pt>
                <c:pt idx="8">
                  <c:v>24.5</c:v>
                </c:pt>
                <c:pt idx="9">
                  <c:v>35</c:v>
                </c:pt>
                <c:pt idx="10">
                  <c:v>41.5</c:v>
                </c:pt>
                <c:pt idx="11">
                  <c:v>24</c:v>
                </c:pt>
                <c:pt idx="12">
                  <c:v>32</c:v>
                </c:pt>
                <c:pt idx="13">
                  <c:v>41</c:v>
                </c:pt>
                <c:pt idx="14">
                  <c:v>33.5</c:v>
                </c:pt>
              </c:numCache>
            </c:numRef>
          </c:xVal>
          <c:yVal>
            <c:numRef>
              <c:f>Cbicolor!$D$68:$D$82</c:f>
              <c:numCache>
                <c:formatCode>General</c:formatCode>
                <c:ptCount val="15"/>
                <c:pt idx="0">
                  <c:v>0.71494650000000004</c:v>
                </c:pt>
                <c:pt idx="1">
                  <c:v>1.47287955</c:v>
                </c:pt>
                <c:pt idx="2">
                  <c:v>0.89948700000000004</c:v>
                </c:pt>
                <c:pt idx="3">
                  <c:v>1.12275675</c:v>
                </c:pt>
                <c:pt idx="4">
                  <c:v>1.0408664999999999</c:v>
                </c:pt>
                <c:pt idx="5">
                  <c:v>1.5875617499999999</c:v>
                </c:pt>
                <c:pt idx="6">
                  <c:v>0.66468749999999999</c:v>
                </c:pt>
                <c:pt idx="7">
                  <c:v>1.4838315</c:v>
                </c:pt>
                <c:pt idx="8">
                  <c:v>0.47201700000000002</c:v>
                </c:pt>
                <c:pt idx="9">
                  <c:v>1.3309514999999998</c:v>
                </c:pt>
                <c:pt idx="10">
                  <c:v>1.9096957499999996</c:v>
                </c:pt>
                <c:pt idx="11">
                  <c:v>0.81553799999999999</c:v>
                </c:pt>
                <c:pt idx="12">
                  <c:v>0.71540737499999996</c:v>
                </c:pt>
                <c:pt idx="13">
                  <c:v>1.1220873749999998</c:v>
                </c:pt>
                <c:pt idx="14">
                  <c:v>0.62215837500000004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73824"/>
        <c:axId val="481474216"/>
      </c:scatterChart>
      <c:valAx>
        <c:axId val="4814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474216"/>
        <c:crosses val="autoZero"/>
        <c:crossBetween val="midCat"/>
      </c:valAx>
      <c:valAx>
        <c:axId val="48147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47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Cmicrorhinos!$D$25</c:f>
              <c:strCache>
                <c:ptCount val="1"/>
                <c:pt idx="0">
                  <c:v>cm plus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7169947506561707"/>
                  <c:y val="-0.23658464566929141"/>
                </c:manualLayout>
              </c:layout>
              <c:numFmt formatCode="General" sourceLinked="0"/>
            </c:trendlineLbl>
          </c:trendline>
          <c:xVal>
            <c:numRef>
              <c:f>Cmicrorhinos!$C$26:$C$40</c:f>
              <c:numCache>
                <c:formatCode>General</c:formatCode>
                <c:ptCount val="15"/>
                <c:pt idx="0">
                  <c:v>64</c:v>
                </c:pt>
                <c:pt idx="1">
                  <c:v>57</c:v>
                </c:pt>
                <c:pt idx="2">
                  <c:v>39.1</c:v>
                </c:pt>
                <c:pt idx="3">
                  <c:v>35</c:v>
                </c:pt>
                <c:pt idx="4">
                  <c:v>34.200000000000003</c:v>
                </c:pt>
                <c:pt idx="5">
                  <c:v>27.5</c:v>
                </c:pt>
                <c:pt idx="6">
                  <c:v>25</c:v>
                </c:pt>
                <c:pt idx="7">
                  <c:v>31.5</c:v>
                </c:pt>
                <c:pt idx="8">
                  <c:v>26</c:v>
                </c:pt>
                <c:pt idx="9">
                  <c:v>49.5</c:v>
                </c:pt>
                <c:pt idx="10">
                  <c:v>38.700000000000003</c:v>
                </c:pt>
                <c:pt idx="11">
                  <c:v>37</c:v>
                </c:pt>
                <c:pt idx="12">
                  <c:v>37</c:v>
                </c:pt>
                <c:pt idx="13">
                  <c:v>33.5</c:v>
                </c:pt>
                <c:pt idx="14">
                  <c:v>24.5</c:v>
                </c:pt>
              </c:numCache>
            </c:numRef>
          </c:xVal>
          <c:yVal>
            <c:numRef>
              <c:f>Cmicrorhinos!$D$26:$D$40</c:f>
              <c:numCache>
                <c:formatCode>General</c:formatCode>
                <c:ptCount val="15"/>
                <c:pt idx="0">
                  <c:v>2.5864959999999995</c:v>
                </c:pt>
                <c:pt idx="1">
                  <c:v>2.0350989999999998</c:v>
                </c:pt>
                <c:pt idx="2">
                  <c:v>1.167699</c:v>
                </c:pt>
                <c:pt idx="3">
                  <c:v>0.78208500000000014</c:v>
                </c:pt>
                <c:pt idx="4">
                  <c:v>1.01529</c:v>
                </c:pt>
                <c:pt idx="5">
                  <c:v>0.70815600000000023</c:v>
                </c:pt>
                <c:pt idx="6">
                  <c:v>0.64383200000000007</c:v>
                </c:pt>
                <c:pt idx="7">
                  <c:v>0.780505</c:v>
                </c:pt>
                <c:pt idx="8">
                  <c:v>0.71242500000000009</c:v>
                </c:pt>
                <c:pt idx="9">
                  <c:v>2.0133659999999995</c:v>
                </c:pt>
                <c:pt idx="10">
                  <c:v>1.386112</c:v>
                </c:pt>
                <c:pt idx="11">
                  <c:v>1.2490379999999999</c:v>
                </c:pt>
                <c:pt idx="12">
                  <c:v>1.2541899999999999</c:v>
                </c:pt>
                <c:pt idx="13">
                  <c:v>1.1115109999999999</c:v>
                </c:pt>
                <c:pt idx="14">
                  <c:v>0.6350865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88872"/>
        <c:axId val="261089264"/>
      </c:scatterChart>
      <c:valAx>
        <c:axId val="26108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089264"/>
        <c:crosses val="autoZero"/>
        <c:crossBetween val="midCat"/>
      </c:valAx>
      <c:valAx>
        <c:axId val="26108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8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Cmicrorhinos!$D$66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7258836395450567"/>
                  <c:y val="-0.20719087197433655"/>
                </c:manualLayout>
              </c:layout>
              <c:numFmt formatCode="General" sourceLinked="0"/>
            </c:trendlineLbl>
          </c:trendline>
          <c:xVal>
            <c:numRef>
              <c:f>Cmicrorhinos!$C$67:$C$81</c:f>
              <c:numCache>
                <c:formatCode>General</c:formatCode>
                <c:ptCount val="15"/>
                <c:pt idx="0">
                  <c:v>24.5</c:v>
                </c:pt>
                <c:pt idx="1">
                  <c:v>33.5</c:v>
                </c:pt>
                <c:pt idx="2">
                  <c:v>37</c:v>
                </c:pt>
                <c:pt idx="3">
                  <c:v>37</c:v>
                </c:pt>
                <c:pt idx="4">
                  <c:v>38.700000000000003</c:v>
                </c:pt>
                <c:pt idx="5">
                  <c:v>49.5</c:v>
                </c:pt>
                <c:pt idx="6">
                  <c:v>26</c:v>
                </c:pt>
                <c:pt idx="7">
                  <c:v>31.5</c:v>
                </c:pt>
                <c:pt idx="8">
                  <c:v>25</c:v>
                </c:pt>
                <c:pt idx="9">
                  <c:v>27.5</c:v>
                </c:pt>
                <c:pt idx="10">
                  <c:v>34.200000000000003</c:v>
                </c:pt>
                <c:pt idx="11">
                  <c:v>35</c:v>
                </c:pt>
                <c:pt idx="12">
                  <c:v>39.1</c:v>
                </c:pt>
                <c:pt idx="13">
                  <c:v>57</c:v>
                </c:pt>
                <c:pt idx="14">
                  <c:v>64</c:v>
                </c:pt>
              </c:numCache>
            </c:numRef>
          </c:xVal>
          <c:yVal>
            <c:numRef>
              <c:f>Cmicrorhinos!$D$67:$D$81</c:f>
              <c:numCache>
                <c:formatCode>General</c:formatCode>
                <c:ptCount val="15"/>
                <c:pt idx="0">
                  <c:v>0.47631487499999997</c:v>
                </c:pt>
                <c:pt idx="1">
                  <c:v>0.83363324999999999</c:v>
                </c:pt>
                <c:pt idx="2">
                  <c:v>0.94064249999999983</c:v>
                </c:pt>
                <c:pt idx="3">
                  <c:v>0.93677850000000007</c:v>
                </c:pt>
                <c:pt idx="4">
                  <c:v>1.0395839999999998</c:v>
                </c:pt>
                <c:pt idx="5">
                  <c:v>1.5100244999999999</c:v>
                </c:pt>
                <c:pt idx="6">
                  <c:v>0.53431874999999995</c:v>
                </c:pt>
                <c:pt idx="7">
                  <c:v>0.58537874999999995</c:v>
                </c:pt>
                <c:pt idx="8">
                  <c:v>0.48287400000000003</c:v>
                </c:pt>
                <c:pt idx="9">
                  <c:v>0.53111700000000017</c:v>
                </c:pt>
                <c:pt idx="10">
                  <c:v>0.76146749999999996</c:v>
                </c:pt>
                <c:pt idx="11">
                  <c:v>0.58656375000000005</c:v>
                </c:pt>
                <c:pt idx="12">
                  <c:v>0.87577425000000009</c:v>
                </c:pt>
                <c:pt idx="13">
                  <c:v>1.5263242499999998</c:v>
                </c:pt>
                <c:pt idx="14">
                  <c:v>1.9398719999999998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0048"/>
        <c:axId val="261090440"/>
      </c:scatterChart>
      <c:valAx>
        <c:axId val="2610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090440"/>
        <c:crosses val="autoZero"/>
        <c:crossBetween val="midCat"/>
      </c:valAx>
      <c:valAx>
        <c:axId val="26109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9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Csordidus!$D$68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8453980752405986"/>
                  <c:y val="-0.38563393117527001"/>
                </c:manualLayout>
              </c:layout>
              <c:numFmt formatCode="General" sourceLinked="0"/>
            </c:trendlineLbl>
          </c:trendline>
          <c:xVal>
            <c:numRef>
              <c:f>Csordidus!$C$69:$C$86</c:f>
              <c:numCache>
                <c:formatCode>General</c:formatCode>
                <c:ptCount val="18"/>
                <c:pt idx="0">
                  <c:v>28.5</c:v>
                </c:pt>
                <c:pt idx="1">
                  <c:v>22.7</c:v>
                </c:pt>
                <c:pt idx="2">
                  <c:v>26</c:v>
                </c:pt>
                <c:pt idx="3">
                  <c:v>23.5</c:v>
                </c:pt>
                <c:pt idx="4">
                  <c:v>25.4</c:v>
                </c:pt>
                <c:pt idx="5">
                  <c:v>24</c:v>
                </c:pt>
                <c:pt idx="6">
                  <c:v>23.5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20.7</c:v>
                </c:pt>
                <c:pt idx="11">
                  <c:v>20.5</c:v>
                </c:pt>
                <c:pt idx="12">
                  <c:v>20.5</c:v>
                </c:pt>
                <c:pt idx="13">
                  <c:v>30.5</c:v>
                </c:pt>
                <c:pt idx="14">
                  <c:v>20.9</c:v>
                </c:pt>
                <c:pt idx="15">
                  <c:v>19.8</c:v>
                </c:pt>
                <c:pt idx="16">
                  <c:v>15.5</c:v>
                </c:pt>
                <c:pt idx="17">
                  <c:v>15.4</c:v>
                </c:pt>
              </c:numCache>
            </c:numRef>
          </c:xVal>
          <c:yVal>
            <c:numRef>
              <c:f>Csordidus!$D$69:$D$86</c:f>
              <c:numCache>
                <c:formatCode>0.000</c:formatCode>
                <c:ptCount val="18"/>
                <c:pt idx="0">
                  <c:v>0.49617399999999989</c:v>
                </c:pt>
                <c:pt idx="1">
                  <c:v>0.24532199999999998</c:v>
                </c:pt>
                <c:pt idx="2">
                  <c:v>0.24343200000000004</c:v>
                </c:pt>
                <c:pt idx="3">
                  <c:v>0.28554100000000004</c:v>
                </c:pt>
                <c:pt idx="4">
                  <c:v>0.36088000000000003</c:v>
                </c:pt>
                <c:pt idx="5">
                  <c:v>0.217639</c:v>
                </c:pt>
                <c:pt idx="6">
                  <c:v>0.27301999999999998</c:v>
                </c:pt>
                <c:pt idx="7">
                  <c:v>0.18896199999999999</c:v>
                </c:pt>
                <c:pt idx="8">
                  <c:v>0.22310000000000002</c:v>
                </c:pt>
                <c:pt idx="9">
                  <c:v>0.15404000000000001</c:v>
                </c:pt>
                <c:pt idx="10">
                  <c:v>0.11903940000000002</c:v>
                </c:pt>
                <c:pt idx="11">
                  <c:v>0.14648300000000003</c:v>
                </c:pt>
                <c:pt idx="12">
                  <c:v>0.16576000000000002</c:v>
                </c:pt>
                <c:pt idx="13">
                  <c:v>0.28143750000000001</c:v>
                </c:pt>
                <c:pt idx="14">
                  <c:v>9.1760000000000008E-2</c:v>
                </c:pt>
                <c:pt idx="15">
                  <c:v>6.8080000000000002E-2</c:v>
                </c:pt>
                <c:pt idx="16">
                  <c:v>5.4320000000000007E-2</c:v>
                </c:pt>
                <c:pt idx="17">
                  <c:v>4.3994999999999999E-2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1616"/>
        <c:axId val="261092008"/>
      </c:scatterChart>
      <c:valAx>
        <c:axId val="2610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092008"/>
        <c:crosses val="autoZero"/>
        <c:crossBetween val="midCat"/>
      </c:valAx>
      <c:valAx>
        <c:axId val="2610920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6109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Csordidus!$D$116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3063145231846017"/>
                  <c:y val="-0.1853426655001458"/>
                </c:manualLayout>
              </c:layout>
              <c:numFmt formatCode="General" sourceLinked="0"/>
            </c:trendlineLbl>
          </c:trendline>
          <c:xVal>
            <c:numRef>
              <c:f>Csordidus!$C$117:$C$134</c:f>
              <c:numCache>
                <c:formatCode>General</c:formatCode>
                <c:ptCount val="18"/>
                <c:pt idx="0">
                  <c:v>20.5</c:v>
                </c:pt>
                <c:pt idx="1">
                  <c:v>20.5</c:v>
                </c:pt>
                <c:pt idx="2">
                  <c:v>20.7</c:v>
                </c:pt>
                <c:pt idx="3">
                  <c:v>20</c:v>
                </c:pt>
                <c:pt idx="4">
                  <c:v>23</c:v>
                </c:pt>
                <c:pt idx="5">
                  <c:v>23</c:v>
                </c:pt>
                <c:pt idx="6">
                  <c:v>23.5</c:v>
                </c:pt>
                <c:pt idx="7">
                  <c:v>24</c:v>
                </c:pt>
                <c:pt idx="8">
                  <c:v>25.4</c:v>
                </c:pt>
                <c:pt idx="9">
                  <c:v>23.5</c:v>
                </c:pt>
                <c:pt idx="10">
                  <c:v>26</c:v>
                </c:pt>
                <c:pt idx="11">
                  <c:v>22.7</c:v>
                </c:pt>
                <c:pt idx="12">
                  <c:v>28.5</c:v>
                </c:pt>
                <c:pt idx="13">
                  <c:v>30.5</c:v>
                </c:pt>
                <c:pt idx="14">
                  <c:v>20.9</c:v>
                </c:pt>
                <c:pt idx="15">
                  <c:v>19.8</c:v>
                </c:pt>
                <c:pt idx="16">
                  <c:v>15.5</c:v>
                </c:pt>
                <c:pt idx="17">
                  <c:v>15.4</c:v>
                </c:pt>
              </c:numCache>
            </c:numRef>
          </c:xVal>
          <c:yVal>
            <c:numRef>
              <c:f>Csordidus!$D$117:$D$134</c:f>
              <c:numCache>
                <c:formatCode>General</c:formatCode>
                <c:ptCount val="18"/>
                <c:pt idx="0">
                  <c:v>0.12431999999999999</c:v>
                </c:pt>
                <c:pt idx="1">
                  <c:v>0.10986225000000001</c:v>
                </c:pt>
                <c:pt idx="2">
                  <c:v>8.9279550000000013E-2</c:v>
                </c:pt>
                <c:pt idx="3">
                  <c:v>0.11553000000000001</c:v>
                </c:pt>
                <c:pt idx="4">
                  <c:v>0.16732500000000003</c:v>
                </c:pt>
                <c:pt idx="5">
                  <c:v>0.1417215</c:v>
                </c:pt>
                <c:pt idx="6">
                  <c:v>0.204765</c:v>
                </c:pt>
                <c:pt idx="7">
                  <c:v>0.16322925000000002</c:v>
                </c:pt>
                <c:pt idx="8">
                  <c:v>0.27066000000000001</c:v>
                </c:pt>
                <c:pt idx="9">
                  <c:v>0.21415575000000001</c:v>
                </c:pt>
                <c:pt idx="10">
                  <c:v>0.18257400000000001</c:v>
                </c:pt>
                <c:pt idx="11">
                  <c:v>0.18399149999999997</c:v>
                </c:pt>
                <c:pt idx="12">
                  <c:v>0.37213049999999998</c:v>
                </c:pt>
                <c:pt idx="13">
                  <c:v>0.50066250000000001</c:v>
                </c:pt>
                <c:pt idx="14">
                  <c:v>0.38424499999999995</c:v>
                </c:pt>
                <c:pt idx="15">
                  <c:v>0.24934300000000001</c:v>
                </c:pt>
                <c:pt idx="16">
                  <c:v>0.12105600000000002</c:v>
                </c:pt>
                <c:pt idx="17">
                  <c:v>9.4274999999999998E-2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4000"/>
        <c:axId val="479464392"/>
      </c:scatterChart>
      <c:valAx>
        <c:axId val="4794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464392"/>
        <c:crosses val="autoZero"/>
        <c:crossBetween val="midCat"/>
      </c:valAx>
      <c:valAx>
        <c:axId val="47946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46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Hlongiceps!$D$65</c:f>
              <c:strCache>
                <c:ptCount val="1"/>
                <c:pt idx="0">
                  <c:v>a(cm)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8333967629046397"/>
                  <c:y val="-0.39607793817439507"/>
                </c:manualLayout>
              </c:layout>
              <c:numFmt formatCode="General" sourceLinked="0"/>
            </c:trendlineLbl>
          </c:trendline>
          <c:xVal>
            <c:numRef>
              <c:f>Hlongiceps!$C$66:$C$87</c:f>
              <c:numCache>
                <c:formatCode>General</c:formatCode>
                <c:ptCount val="22"/>
                <c:pt idx="0">
                  <c:v>21.7</c:v>
                </c:pt>
                <c:pt idx="1">
                  <c:v>22.5</c:v>
                </c:pt>
                <c:pt idx="2">
                  <c:v>25.2</c:v>
                </c:pt>
                <c:pt idx="3">
                  <c:v>33.5</c:v>
                </c:pt>
                <c:pt idx="4">
                  <c:v>36</c:v>
                </c:pt>
                <c:pt idx="5">
                  <c:v>29</c:v>
                </c:pt>
                <c:pt idx="6">
                  <c:v>21.5</c:v>
                </c:pt>
                <c:pt idx="7">
                  <c:v>22.5</c:v>
                </c:pt>
                <c:pt idx="8">
                  <c:v>22.5</c:v>
                </c:pt>
                <c:pt idx="9">
                  <c:v>23.1</c:v>
                </c:pt>
                <c:pt idx="10">
                  <c:v>24</c:v>
                </c:pt>
                <c:pt idx="11">
                  <c:v>24</c:v>
                </c:pt>
                <c:pt idx="12">
                  <c:v>25.1</c:v>
                </c:pt>
                <c:pt idx="13">
                  <c:v>29.5</c:v>
                </c:pt>
                <c:pt idx="14">
                  <c:v>27</c:v>
                </c:pt>
                <c:pt idx="15">
                  <c:v>29.1</c:v>
                </c:pt>
                <c:pt idx="16">
                  <c:v>34.200000000000003</c:v>
                </c:pt>
                <c:pt idx="17">
                  <c:v>25</c:v>
                </c:pt>
                <c:pt idx="18">
                  <c:v>34.5</c:v>
                </c:pt>
                <c:pt idx="19">
                  <c:v>26.3</c:v>
                </c:pt>
                <c:pt idx="20">
                  <c:v>37.5</c:v>
                </c:pt>
                <c:pt idx="21">
                  <c:v>34</c:v>
                </c:pt>
              </c:numCache>
            </c:numRef>
          </c:xVal>
          <c:yVal>
            <c:numRef>
              <c:f>Hlongiceps!$D$66:$D$87</c:f>
              <c:numCache>
                <c:formatCode>0.000</c:formatCode>
                <c:ptCount val="22"/>
                <c:pt idx="0">
                  <c:v>7.0544999999999997E-2</c:v>
                </c:pt>
                <c:pt idx="1">
                  <c:v>8.5585499999999981E-2</c:v>
                </c:pt>
                <c:pt idx="2">
                  <c:v>9.7597500000000004E-2</c:v>
                </c:pt>
                <c:pt idx="3">
                  <c:v>0.1793255</c:v>
                </c:pt>
                <c:pt idx="4">
                  <c:v>0.19877000000000003</c:v>
                </c:pt>
                <c:pt idx="5">
                  <c:v>0.14928</c:v>
                </c:pt>
                <c:pt idx="6">
                  <c:v>6.1422249999999998E-2</c:v>
                </c:pt>
                <c:pt idx="7">
                  <c:v>7.8407999999999992E-2</c:v>
                </c:pt>
                <c:pt idx="8">
                  <c:v>7.477700000000001E-2</c:v>
                </c:pt>
                <c:pt idx="9">
                  <c:v>9.2284500000000005E-2</c:v>
                </c:pt>
                <c:pt idx="10">
                  <c:v>0.103875</c:v>
                </c:pt>
                <c:pt idx="11">
                  <c:v>0.10002500000000002</c:v>
                </c:pt>
                <c:pt idx="12">
                  <c:v>9.5363749999999997E-2</c:v>
                </c:pt>
                <c:pt idx="13">
                  <c:v>0.19069874999999997</c:v>
                </c:pt>
                <c:pt idx="14">
                  <c:v>9.0574000000000016E-2</c:v>
                </c:pt>
                <c:pt idx="15">
                  <c:v>0.15693000000000001</c:v>
                </c:pt>
                <c:pt idx="16">
                  <c:v>0.19939199999999999</c:v>
                </c:pt>
                <c:pt idx="17">
                  <c:v>0.12828724999999999</c:v>
                </c:pt>
                <c:pt idx="18">
                  <c:v>0.24195360000000002</c:v>
                </c:pt>
                <c:pt idx="19">
                  <c:v>0.11638424999999998</c:v>
                </c:pt>
                <c:pt idx="20">
                  <c:v>0.33562799999999998</c:v>
                </c:pt>
                <c:pt idx="21">
                  <c:v>0.23517799999999997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88480"/>
        <c:axId val="479465176"/>
      </c:scatterChart>
      <c:valAx>
        <c:axId val="2610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465176"/>
        <c:crosses val="autoZero"/>
        <c:crossBetween val="midCat"/>
      </c:valAx>
      <c:valAx>
        <c:axId val="4794651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610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Srubro!$D$58</c:f>
              <c:strCache>
                <c:ptCount val="1"/>
                <c:pt idx="0">
                  <c:v>total area cm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Srubro!$C$59:$C$70</c:f>
              <c:numCache>
                <c:formatCode>General</c:formatCode>
                <c:ptCount val="12"/>
                <c:pt idx="0">
                  <c:v>27</c:v>
                </c:pt>
                <c:pt idx="1">
                  <c:v>31.5</c:v>
                </c:pt>
                <c:pt idx="2">
                  <c:v>36</c:v>
                </c:pt>
                <c:pt idx="3">
                  <c:v>45</c:v>
                </c:pt>
                <c:pt idx="4">
                  <c:v>44.3</c:v>
                </c:pt>
                <c:pt idx="5">
                  <c:v>24.1</c:v>
                </c:pt>
                <c:pt idx="6">
                  <c:v>46.2</c:v>
                </c:pt>
                <c:pt idx="7">
                  <c:v>36</c:v>
                </c:pt>
                <c:pt idx="8">
                  <c:v>42</c:v>
                </c:pt>
                <c:pt idx="9">
                  <c:v>33.6</c:v>
                </c:pt>
                <c:pt idx="10">
                  <c:v>33.5</c:v>
                </c:pt>
                <c:pt idx="11">
                  <c:v>27.1</c:v>
                </c:pt>
              </c:numCache>
            </c:numRef>
          </c:xVal>
          <c:yVal>
            <c:numRef>
              <c:f>Srubro!$D$59:$D$70</c:f>
              <c:numCache>
                <c:formatCode>General</c:formatCode>
                <c:ptCount val="12"/>
                <c:pt idx="0">
                  <c:v>0.11305800000000002</c:v>
                </c:pt>
                <c:pt idx="1">
                  <c:v>0.21313874999999999</c:v>
                </c:pt>
                <c:pt idx="2">
                  <c:v>0.27477450000000003</c:v>
                </c:pt>
                <c:pt idx="3">
                  <c:v>0.37561500000000003</c:v>
                </c:pt>
                <c:pt idx="4">
                  <c:v>0.34191250000000001</c:v>
                </c:pt>
                <c:pt idx="5">
                  <c:v>0.12296875000000002</c:v>
                </c:pt>
                <c:pt idx="6">
                  <c:v>0.43459999999999999</c:v>
                </c:pt>
                <c:pt idx="7">
                  <c:v>0.21253375000000002</c:v>
                </c:pt>
                <c:pt idx="8">
                  <c:v>0.38836499999999996</c:v>
                </c:pt>
                <c:pt idx="9">
                  <c:v>0.15470300000000001</c:v>
                </c:pt>
                <c:pt idx="10">
                  <c:v>0.20639350000000001</c:v>
                </c:pt>
                <c:pt idx="11">
                  <c:v>0.10936200000000001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75392"/>
        <c:axId val="481475000"/>
      </c:scatterChart>
      <c:valAx>
        <c:axId val="4814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475000"/>
        <c:crosses val="autoZero"/>
        <c:crossBetween val="midCat"/>
      </c:valAx>
      <c:valAx>
        <c:axId val="48147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47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Srubro!$F$23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1997615923009654"/>
                  <c:y val="-0.16036198600174978"/>
                </c:manualLayout>
              </c:layout>
              <c:numFmt formatCode="General" sourceLinked="0"/>
            </c:trendlineLbl>
          </c:trendline>
          <c:xVal>
            <c:numRef>
              <c:f>Srubro!$E$24:$E$32</c:f>
              <c:numCache>
                <c:formatCode>0.000</c:formatCode>
                <c:ptCount val="9"/>
                <c:pt idx="0">
                  <c:v>27</c:v>
                </c:pt>
                <c:pt idx="1">
                  <c:v>31.5</c:v>
                </c:pt>
                <c:pt idx="2">
                  <c:v>36</c:v>
                </c:pt>
                <c:pt idx="3">
                  <c:v>45</c:v>
                </c:pt>
                <c:pt idx="4">
                  <c:v>44.3</c:v>
                </c:pt>
                <c:pt idx="5">
                  <c:v>24.1</c:v>
                </c:pt>
                <c:pt idx="6">
                  <c:v>46.2</c:v>
                </c:pt>
                <c:pt idx="7">
                  <c:v>36</c:v>
                </c:pt>
                <c:pt idx="8">
                  <c:v>42</c:v>
                </c:pt>
              </c:numCache>
            </c:numRef>
          </c:xVal>
          <c:yVal>
            <c:numRef>
              <c:f>Srubro!$F$24:$F$32</c:f>
              <c:numCache>
                <c:formatCode>General</c:formatCode>
                <c:ptCount val="9"/>
                <c:pt idx="0">
                  <c:v>0.98105999999999982</c:v>
                </c:pt>
                <c:pt idx="1">
                  <c:v>0.89063000000000003</c:v>
                </c:pt>
                <c:pt idx="2">
                  <c:v>1.6364699999999996</c:v>
                </c:pt>
                <c:pt idx="3">
                  <c:v>1.4545750000000002</c:v>
                </c:pt>
                <c:pt idx="4">
                  <c:v>1.3504999999999998</c:v>
                </c:pt>
                <c:pt idx="5">
                  <c:v>0.51242500000000002</c:v>
                </c:pt>
                <c:pt idx="6">
                  <c:v>1.6948574999999999</c:v>
                </c:pt>
                <c:pt idx="7">
                  <c:v>0.94379999999999997</c:v>
                </c:pt>
                <c:pt idx="8">
                  <c:v>1.5101800000000001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1224"/>
        <c:axId val="484469392"/>
      </c:scatterChart>
      <c:valAx>
        <c:axId val="2610912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484469392"/>
        <c:crosses val="autoZero"/>
        <c:crossBetween val="midCat"/>
      </c:valAx>
      <c:valAx>
        <c:axId val="48446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91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23</xdr:row>
      <xdr:rowOff>161925</xdr:rowOff>
    </xdr:from>
    <xdr:to>
      <xdr:col>15</xdr:col>
      <xdr:colOff>704850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63</xdr:row>
      <xdr:rowOff>142875</xdr:rowOff>
    </xdr:from>
    <xdr:to>
      <xdr:col>12</xdr:col>
      <xdr:colOff>200025</xdr:colOff>
      <xdr:row>78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</xdr:row>
      <xdr:rowOff>9525</xdr:rowOff>
    </xdr:from>
    <xdr:to>
      <xdr:col>15</xdr:col>
      <xdr:colOff>209550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65</xdr:row>
      <xdr:rowOff>47625</xdr:rowOff>
    </xdr:from>
    <xdr:to>
      <xdr:col>11</xdr:col>
      <xdr:colOff>209550</xdr:colOff>
      <xdr:row>79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67</xdr:row>
      <xdr:rowOff>19050</xdr:rowOff>
    </xdr:from>
    <xdr:to>
      <xdr:col>12</xdr:col>
      <xdr:colOff>781050</xdr:colOff>
      <xdr:row>81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114</xdr:row>
      <xdr:rowOff>0</xdr:rowOff>
    </xdr:from>
    <xdr:to>
      <xdr:col>11</xdr:col>
      <xdr:colOff>114300</xdr:colOff>
      <xdr:row>128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64</xdr:row>
      <xdr:rowOff>9525</xdr:rowOff>
    </xdr:from>
    <xdr:to>
      <xdr:col>10</xdr:col>
      <xdr:colOff>276225</xdr:colOff>
      <xdr:row>78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56</xdr:row>
      <xdr:rowOff>9525</xdr:rowOff>
    </xdr:from>
    <xdr:to>
      <xdr:col>15</xdr:col>
      <xdr:colOff>200025</xdr:colOff>
      <xdr:row>70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20</xdr:row>
      <xdr:rowOff>114300</xdr:rowOff>
    </xdr:from>
    <xdr:to>
      <xdr:col>15</xdr:col>
      <xdr:colOff>314325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47</xdr:row>
      <xdr:rowOff>95250</xdr:rowOff>
    </xdr:from>
    <xdr:to>
      <xdr:col>20</xdr:col>
      <xdr:colOff>247650</xdr:colOff>
      <xdr:row>61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28</xdr:row>
      <xdr:rowOff>133350</xdr:rowOff>
    </xdr:from>
    <xdr:to>
      <xdr:col>12</xdr:col>
      <xdr:colOff>657225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3.%20Source%20of%20Bite%20are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207.618214814815" createdVersion="3" refreshedVersion="3" minRefreshableVersion="3" recordCount="51">
  <cacheSource type="worksheet">
    <worksheetSource ref="B10:U61" sheet="NFWFSelected" r:id="rId2"/>
  </cacheSource>
  <cacheFields count="20">
    <cacheField name="species" numFmtId="0">
      <sharedItems count="4">
        <s v="cbic"/>
        <s v="cmic"/>
        <s v="csor"/>
        <s v="spsi"/>
      </sharedItems>
    </cacheField>
    <cacheField name="phase" numFmtId="0">
      <sharedItems/>
    </cacheField>
    <cacheField name="body" numFmtId="0">
      <sharedItems containsSemiMixedTypes="0" containsString="0" containsNumber="1" minValue="20" maxValue="64"/>
    </cacheField>
    <cacheField name="gape(mm)" numFmtId="0">
      <sharedItems containsSemiMixedTypes="0" containsString="0" containsNumber="1" minValue="2.7" maxValue="14.2"/>
    </cacheField>
    <cacheField name="gape-plus (mm)" numFmtId="165">
      <sharedItems containsSemiMixedTypes="0" containsString="0" containsNumber="1" minValue="3.4000000000000004" maxValue="14.899999999999999"/>
    </cacheField>
    <cacheField name="low (mm)" numFmtId="0">
      <sharedItems containsSemiMixedTypes="0" containsString="0" containsNumber="1" minValue="1.6759999999999999" maxValue="10.840999999999999"/>
    </cacheField>
    <cacheField name="up (mm)" numFmtId="0">
      <sharedItems containsSemiMixedTypes="0" containsString="0" containsNumber="1" minValue="1.2969999999999999" maxValue="9.3659999999999997"/>
    </cacheField>
    <cacheField name="area.l (mm)" numFmtId="166">
      <sharedItems containsSemiMixedTypes="0" containsString="0" containsNumber="1" minValue="2.5504700000000002" maxValue="65.588049999999996"/>
    </cacheField>
    <cacheField name="area.u(mm)" numFmtId="166">
      <sharedItems containsSemiMixedTypes="0" containsString="0" containsNumber="1" minValue="2.2724000000000002" maxValue="59.135899999999999"/>
    </cacheField>
    <cacheField name="a(mm)" numFmtId="166">
      <sharedItems containsSemiMixedTypes="0" containsString="0" containsNumber="1" minValue="4.82287" maxValue="122.25234999999999"/>
    </cacheField>
    <cacheField name="area(cm)" numFmtId="0">
      <sharedItems containsSemiMixedTypes="0" containsString="0" containsNumber="1" minValue="4.8228699999999999E-2" maxValue="1.2225234999999999"/>
    </cacheField>
    <cacheField name="area l. plus" numFmtId="164">
      <sharedItems containsSemiMixedTypes="0" containsString="0" containsNumber="1" minValue="6.2951400000000008" maxValue="138.76479999999998"/>
    </cacheField>
    <cacheField name="area u. plus" numFmtId="2">
      <sharedItems containsSemiMixedTypes="0" containsString="0" containsNumber="1" minValue="5.6088000000000005" maxValue="124.10209999999999"/>
    </cacheField>
    <cacheField name="mil plus" numFmtId="164">
      <sharedItems containsSemiMixedTypes="0" containsString="0" containsNumber="1" minValue="11.903940000000002" maxValue="258.64959999999996"/>
    </cacheField>
    <cacheField name="cm plus" numFmtId="0">
      <sharedItems containsSemiMixedTypes="0" containsString="0" containsNumber="1" minValue="0.11903940000000002" maxValue="2.5864959999999995"/>
    </cacheField>
    <cacheField name="depth mm" numFmtId="0">
      <sharedItems containsSemiMixedTypes="0" containsString="0" containsNumber="1" minValue="0.1" maxValue="1.5"/>
    </cacheField>
    <cacheField name="vol mm3" numFmtId="164">
      <sharedItems containsSemiMixedTypes="0" containsString="0" containsNumber="1" minValue="0.48228700000000002" maxValue="183.378525"/>
    </cacheField>
    <cacheField name="vol cm3" numFmtId="165">
      <sharedItems containsSemiMixedTypes="0" containsString="0" containsNumber="1" minValue="4.8228700000000003E-4" maxValue="0.18337852499999999"/>
    </cacheField>
    <cacheField name="vol plus mm" numFmtId="0">
      <sharedItems containsSemiMixedTypes="0" containsString="0" containsNumber="1" minValue="1.1903940000000002" maxValue="387.97439999999995"/>
    </cacheField>
    <cacheField name="cm3 plus" numFmtId="0">
      <sharedItems containsSemiMixedTypes="0" containsString="0" containsNumber="1" minValue="1.1903940000000002E-3" maxValue="0.3879743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s v="ip"/>
    <n v="32.5"/>
    <n v="6.25"/>
    <n v="6.95"/>
    <n v="7.0339999999999998"/>
    <n v="6.6820000000000004"/>
    <n v="21.981249999999999"/>
    <n v="20.881250000000001"/>
    <n v="42.862499999999997"/>
    <n v="0.42862499999999998"/>
    <n v="48.886299999999999"/>
    <n v="46.439900000000002"/>
    <n v="95.3262"/>
    <n v="0.95326200000000005"/>
    <n v="1.5"/>
    <n v="64.293749999999989"/>
    <n v="6.4293749999999983E-2"/>
    <n v="142.98930000000001"/>
    <n v="0.14298930000000001"/>
  </r>
  <r>
    <x v="0"/>
    <s v="ip"/>
    <n v="36.5"/>
    <n v="10.24"/>
    <n v="10.94"/>
    <n v="9.1430000000000007"/>
    <n v="8.8079999999999998"/>
    <n v="46.812160000000006"/>
    <n v="45.096960000000003"/>
    <n v="91.909120000000001"/>
    <n v="0.9190912"/>
    <n v="100.02442000000001"/>
    <n v="96.359519999999989"/>
    <n v="196.38394"/>
    <n v="1.9638393999999999"/>
    <n v="1.5"/>
    <n v="137.86367999999999"/>
    <n v="0.13786367999999999"/>
    <n v="294.57591000000002"/>
    <n v="0.29457591"/>
  </r>
  <r>
    <x v="0"/>
    <s v="ip"/>
    <n v="30.5"/>
    <n v="9.5"/>
    <n v="10.199999999999999"/>
    <n v="5.6840000000000002"/>
    <n v="6.0739999999999998"/>
    <n v="26.999000000000002"/>
    <n v="28.851499999999998"/>
    <n v="55.850499999999997"/>
    <n v="0.55850499999999992"/>
    <n v="57.976799999999997"/>
    <n v="61.954799999999992"/>
    <n v="119.93159999999999"/>
    <n v="1.1993159999999998"/>
    <n v="1.5"/>
    <n v="83.775749999999988"/>
    <n v="8.3775749999999982E-2"/>
    <n v="179.89739999999998"/>
    <n v="0.17989739999999999"/>
  </r>
  <r>
    <x v="0"/>
    <s v="ip"/>
    <n v="37.1"/>
    <n v="8"/>
    <n v="8.6999999999999993"/>
    <n v="8.5440000000000005"/>
    <n v="8.6630000000000003"/>
    <n v="34.176000000000002"/>
    <n v="34.652000000000001"/>
    <n v="68.828000000000003"/>
    <n v="0.68828"/>
    <n v="74.332799999999992"/>
    <n v="75.368099999999998"/>
    <n v="149.70089999999999"/>
    <n v="1.4970089999999998"/>
    <n v="1.5"/>
    <n v="103.242"/>
    <n v="0.103242"/>
    <n v="224.55134999999999"/>
    <n v="0.22455134999999998"/>
  </r>
  <r>
    <x v="0"/>
    <s v="tp"/>
    <n v="35.5"/>
    <n v="9.6"/>
    <n v="10.299999999999999"/>
    <n v="6.891"/>
    <n v="6.5830000000000002"/>
    <n v="33.076799999999999"/>
    <n v="31.598399999999998"/>
    <n v="64.67519999999999"/>
    <n v="0.64675199999999988"/>
    <n v="70.9773"/>
    <n v="67.804899999999989"/>
    <n v="138.78219999999999"/>
    <n v="1.3878219999999999"/>
    <n v="1.5"/>
    <n v="97.012799999999984"/>
    <n v="9.7012799999999982E-2"/>
    <n v="208.17329999999998"/>
    <n v="0.20817329999999998"/>
  </r>
  <r>
    <x v="0"/>
    <s v="tp"/>
    <n v="46"/>
    <n v="11.75"/>
    <n v="12.45"/>
    <n v="9.1189999999999998"/>
    <n v="7.883"/>
    <n v="53.574124999999995"/>
    <n v="46.312624999999997"/>
    <n v="99.886749999999992"/>
    <n v="0.99886749999999991"/>
    <n v="113.53155"/>
    <n v="98.143349999999998"/>
    <n v="211.67489999999998"/>
    <n v="2.116749"/>
    <n v="1.5"/>
    <n v="149.83012499999998"/>
    <n v="0.14983012499999998"/>
    <n v="317.51234999999997"/>
    <n v="0.31751234999999994"/>
  </r>
  <r>
    <x v="0"/>
    <s v="ip"/>
    <n v="30"/>
    <n v="5.55"/>
    <n v="6.25"/>
    <n v="7.2480000000000002"/>
    <n v="6.9320000000000004"/>
    <n v="20.113199999999999"/>
    <n v="19.2363"/>
    <n v="39.349499999999999"/>
    <n v="0.39349499999999998"/>
    <n v="45.300000000000004"/>
    <n v="43.325000000000003"/>
    <n v="88.625"/>
    <n v="0.88624999999999998"/>
    <n v="1.5"/>
    <n v="59.024249999999995"/>
    <n v="5.9024249999999993E-2"/>
    <n v="132.9375"/>
    <n v="0.13293749999999999"/>
  </r>
  <r>
    <x v="0"/>
    <s v="tp"/>
    <n v="44"/>
    <n v="11.25"/>
    <n v="11.95"/>
    <n v="8.4920000000000009"/>
    <n v="8.0640000000000001"/>
    <n v="47.767500000000005"/>
    <n v="45.36"/>
    <n v="93.127499999999998"/>
    <n v="0.93127499999999996"/>
    <n v="101.4794"/>
    <n v="96.364799999999988"/>
    <n v="197.8442"/>
    <n v="1.978442"/>
    <n v="1.5"/>
    <n v="139.69125"/>
    <n v="0.13969124999999999"/>
    <n v="296.7663"/>
    <n v="0.29676629999999998"/>
  </r>
  <r>
    <x v="0"/>
    <s v="ip"/>
    <n v="24.5"/>
    <n v="4.5"/>
    <n v="5.2"/>
    <n v="5.7359999999999998"/>
    <n v="6.367"/>
    <n v="12.905999999999999"/>
    <n v="14.325749999999999"/>
    <n v="27.231749999999998"/>
    <n v="0.27231749999999999"/>
    <n v="29.827200000000001"/>
    <n v="33.108400000000003"/>
    <n v="62.935600000000008"/>
    <n v="0.62935600000000003"/>
    <n v="1.5"/>
    <n v="40.847624999999994"/>
    <n v="4.0847624999999992E-2"/>
    <n v="94.403400000000005"/>
    <n v="9.4403399999999998E-2"/>
  </r>
  <r>
    <x v="0"/>
    <s v="ip"/>
    <n v="35"/>
    <n v="11.1"/>
    <n v="11.799999999999999"/>
    <n v="7.5720000000000001"/>
    <n v="7.4669999999999996"/>
    <n v="42.0246"/>
    <n v="41.441849999999995"/>
    <n v="83.466449999999995"/>
    <n v="0.83466449999999992"/>
    <n v="89.349599999999995"/>
    <n v="88.110599999999991"/>
    <n v="177.46019999999999"/>
    <n v="1.7746019999999998"/>
    <n v="1.5"/>
    <n v="125.19967499999998"/>
    <n v="0.12519967499999998"/>
    <n v="266.19029999999998"/>
    <n v="0.26619029999999999"/>
  </r>
  <r>
    <x v="0"/>
    <s v="ip"/>
    <n v="41.5"/>
    <n v="14.2"/>
    <n v="14.899999999999999"/>
    <n v="8.76"/>
    <n v="8.3290000000000006"/>
    <n v="62.195999999999998"/>
    <n v="59.135899999999999"/>
    <n v="121.33189999999999"/>
    <n v="1.2133189999999998"/>
    <n v="130.52399999999997"/>
    <n v="124.10209999999999"/>
    <n v="254.62609999999995"/>
    <n v="2.5462609999999994"/>
    <n v="1.5"/>
    <n v="181.99784999999997"/>
    <n v="0.18199784999999996"/>
    <n v="381.93914999999993"/>
    <n v="0.38193914999999995"/>
  </r>
  <r>
    <x v="0"/>
    <s v="ip"/>
    <n v="24"/>
    <n v="7.9"/>
    <n v="8.6"/>
    <n v="6.399"/>
    <n v="6.2450000000000001"/>
    <n v="25.276050000000001"/>
    <n v="24.667750000000002"/>
    <n v="49.943800000000003"/>
    <n v="0.49943800000000005"/>
    <n v="55.031399999999998"/>
    <n v="53.707000000000001"/>
    <n v="108.7384"/>
    <n v="1.0873839999999999"/>
    <n v="1.5"/>
    <n v="74.915700000000001"/>
    <n v="7.4915700000000002E-2"/>
    <n v="163.10759999999999"/>
    <n v="0.16310759999999999"/>
  </r>
  <r>
    <x v="0"/>
    <s v="ip"/>
    <n v="32"/>
    <n v="5.85"/>
    <n v="6.55"/>
    <n v="7.0149999999999997"/>
    <n v="7.548"/>
    <n v="20.518874999999998"/>
    <n v="22.0779"/>
    <n v="42.596774999999994"/>
    <n v="0.42596774999999992"/>
    <n v="45.948249999999994"/>
    <n v="49.439399999999999"/>
    <n v="95.387649999999994"/>
    <n v="0.95387649999999991"/>
    <n v="1.5"/>
    <n v="63.895162499999991"/>
    <n v="6.3895162499999991E-2"/>
    <n v="143.08147499999998"/>
    <n v="0.14308147499999999"/>
  </r>
  <r>
    <x v="0"/>
    <s v="tp"/>
    <n v="41"/>
    <n v="9.15"/>
    <n v="9.85"/>
    <n v="8.2479999999999993"/>
    <n v="6.9409999999999998"/>
    <n v="37.7346"/>
    <n v="31.755075000000001"/>
    <n v="69.489675000000005"/>
    <n v="0.69489675000000006"/>
    <n v="81.242799999999988"/>
    <n v="68.368849999999995"/>
    <n v="149.61165"/>
    <n v="1.4961165000000001"/>
    <n v="1.5"/>
    <n v="104.23451250000001"/>
    <n v="0.10423451250000002"/>
    <n v="224.417475"/>
    <n v="0.22441747500000001"/>
  </r>
  <r>
    <x v="0"/>
    <s v="ip"/>
    <n v="33.5"/>
    <n v="4.75"/>
    <n v="5.45"/>
    <n v="8.19"/>
    <n v="7.0309999999999997"/>
    <n v="19.451249999999998"/>
    <n v="16.698625"/>
    <n v="36.149874999999994"/>
    <n v="0.36149874999999992"/>
    <n v="44.6355"/>
    <n v="38.318950000000001"/>
    <n v="82.954450000000008"/>
    <n v="0.82954450000000013"/>
    <n v="1.5"/>
    <n v="54.224812499999992"/>
    <n v="5.422481249999999E-2"/>
    <n v="124.43167500000001"/>
    <n v="0.12443167500000002"/>
  </r>
  <r>
    <x v="1"/>
    <s v="tp"/>
    <n v="24.5"/>
    <n v="4.8499999999999996"/>
    <n v="5.55"/>
    <n v="5.58"/>
    <n v="5.8630000000000004"/>
    <n v="13.531499999999999"/>
    <n v="14.217775"/>
    <n v="27.749274999999997"/>
    <n v="0.27749274999999995"/>
    <n v="30.968999999999998"/>
    <n v="32.539650000000002"/>
    <n v="63.508650000000003"/>
    <n v="0.6350865"/>
    <n v="1.5"/>
    <n v="41.623912499999996"/>
    <n v="4.1623912499999999E-2"/>
    <n v="95.262975000000012"/>
    <n v="9.5262975000000014E-2"/>
  </r>
  <r>
    <x v="1"/>
    <s v="tp"/>
    <n v="33.5"/>
    <n v="6.85"/>
    <n v="7.55"/>
    <n v="7.5430000000000001"/>
    <n v="7.1790000000000003"/>
    <n v="25.834775"/>
    <n v="24.588075"/>
    <n v="50.422849999999997"/>
    <n v="0.50422849999999997"/>
    <n v="56.949649999999998"/>
    <n v="54.201450000000001"/>
    <n v="111.1511"/>
    <n v="1.1115109999999999"/>
    <n v="1.5"/>
    <n v="75.634275000000002"/>
    <n v="7.5634275000000001E-2"/>
    <n v="166.72665000000001"/>
    <n v="0.16672665"/>
  </r>
  <r>
    <x v="1"/>
    <s v="tp"/>
    <n v="37"/>
    <n v="7.5"/>
    <n v="8.1999999999999993"/>
    <n v="7.9409999999999998"/>
    <n v="7.3540000000000001"/>
    <n v="29.778749999999999"/>
    <n v="27.577500000000001"/>
    <n v="57.356250000000003"/>
    <n v="0.57356249999999998"/>
    <n v="65.116199999999992"/>
    <n v="60.302799999999998"/>
    <n v="125.41899999999998"/>
    <n v="1.2541899999999999"/>
    <n v="1.5"/>
    <n v="86.034375000000011"/>
    <n v="8.603437500000001E-2"/>
    <n v="188.12849999999997"/>
    <n v="0.18812849999999998"/>
  </r>
  <r>
    <x v="1"/>
    <s v="tp"/>
    <n v="37"/>
    <n v="7.35"/>
    <n v="8.0499999999999989"/>
    <n v="8.2149999999999999"/>
    <n v="7.3010000000000002"/>
    <n v="30.190124999999998"/>
    <n v="26.831174999999998"/>
    <n v="57.021299999999997"/>
    <n v="0.57021299999999997"/>
    <n v="66.130749999999992"/>
    <n v="58.773049999999991"/>
    <n v="124.90379999999999"/>
    <n v="1.2490379999999999"/>
    <n v="1.5"/>
    <n v="85.531949999999995"/>
    <n v="8.5531949999999995E-2"/>
    <n v="187.35569999999998"/>
    <n v="0.18735569999999999"/>
  </r>
  <r>
    <x v="1"/>
    <s v="tp"/>
    <n v="38.700000000000003"/>
    <n v="8.4"/>
    <n v="9.1"/>
    <n v="7.7640000000000002"/>
    <n v="7.468"/>
    <n v="32.608800000000002"/>
    <n v="31.365600000000001"/>
    <n v="63.974400000000003"/>
    <n v="0.63974399999999998"/>
    <n v="70.6524"/>
    <n v="67.958799999999997"/>
    <n v="138.6112"/>
    <n v="1.386112"/>
    <n v="1.5"/>
    <n v="95.961600000000004"/>
    <n v="9.5961600000000008E-2"/>
    <n v="207.91679999999999"/>
    <n v="0.20791679999999998"/>
  </r>
  <r>
    <x v="1"/>
    <s v="tp"/>
    <n v="49.5"/>
    <n v="11.5"/>
    <n v="12.2"/>
    <n v="8.673"/>
    <n v="7.83"/>
    <n v="49.869750000000003"/>
    <n v="45.022500000000001"/>
    <n v="94.892250000000004"/>
    <n v="0.9489225"/>
    <n v="105.81059999999999"/>
    <n v="95.525999999999996"/>
    <n v="201.33659999999998"/>
    <n v="2.0133659999999995"/>
    <n v="1.5"/>
    <n v="142.33837500000001"/>
    <n v="0.14233837500000002"/>
    <n v="302.00489999999996"/>
    <n v="0.30200489999999997"/>
  </r>
  <r>
    <x v="1"/>
    <s v="tp"/>
    <n v="26"/>
    <n v="4.55"/>
    <n v="5.25"/>
    <n v="6.85"/>
    <n v="6.72"/>
    <n v="15.583749999999998"/>
    <n v="15.287999999999998"/>
    <n v="30.871749999999999"/>
    <n v="0.30871749999999998"/>
    <n v="35.962499999999999"/>
    <n v="35.28"/>
    <n v="71.242500000000007"/>
    <n v="0.71242500000000009"/>
    <n v="1.5"/>
    <n v="46.307625000000002"/>
    <n v="4.6307625000000005E-2"/>
    <n v="106.86375000000001"/>
    <n v="0.10686375000000001"/>
  </r>
  <r>
    <x v="1"/>
    <s v="tp"/>
    <n v="31.5"/>
    <n v="5.05"/>
    <n v="5.75"/>
    <n v="7.0439999999999996"/>
    <n v="6.53"/>
    <n v="17.786099999999998"/>
    <n v="16.488250000000001"/>
    <n v="34.274349999999998"/>
    <n v="0.34274349999999998"/>
    <n v="40.503"/>
    <n v="37.547499999999999"/>
    <n v="78.0505"/>
    <n v="0.780505"/>
    <n v="1.5"/>
    <n v="51.411524999999997"/>
    <n v="5.1411525E-2"/>
    <n v="117.07575"/>
    <n v="0.11707575000000001"/>
  </r>
  <r>
    <x v="1"/>
    <s v="tp"/>
    <n v="25"/>
    <n v="4.9000000000000004"/>
    <n v="5.6000000000000005"/>
    <n v="5.7469999999999999"/>
    <n v="5.75"/>
    <n v="14.080150000000001"/>
    <n v="14.0875"/>
    <n v="28.167650000000002"/>
    <n v="0.2816765"/>
    <n v="32.183199999999999"/>
    <n v="32.200000000000003"/>
    <n v="64.383200000000002"/>
    <n v="0.64383200000000007"/>
    <n v="1.5"/>
    <n v="42.251474999999999"/>
    <n v="4.2251474999999997E-2"/>
    <n v="96.57480000000001"/>
    <n v="9.6574800000000016E-2"/>
  </r>
  <r>
    <x v="1"/>
    <s v="tp"/>
    <n v="27.5"/>
    <n v="4.7"/>
    <n v="5.4"/>
    <n v="6.5510000000000002"/>
    <n v="6.5629999999999997"/>
    <n v="15.394850000000002"/>
    <n v="15.42305"/>
    <n v="30.817900000000002"/>
    <n v="0.30817900000000004"/>
    <n v="35.375400000000006"/>
    <n v="35.440200000000004"/>
    <n v="70.815600000000018"/>
    <n v="0.70815600000000023"/>
    <n v="1.5"/>
    <n v="46.226849999999999"/>
    <n v="4.622685E-2"/>
    <n v="106.22340000000003"/>
    <n v="0.10622340000000002"/>
  </r>
  <r>
    <x v="1"/>
    <s v="tp"/>
    <n v="34.200000000000003"/>
    <n v="6.55"/>
    <n v="7.25"/>
    <n v="7.0869999999999997"/>
    <n v="6.9169999999999998"/>
    <n v="23.209924999999998"/>
    <n v="22.653174999999997"/>
    <n v="45.863099999999996"/>
    <n v="0.45863099999999996"/>
    <n v="51.380749999999999"/>
    <n v="50.148249999999997"/>
    <n v="101.529"/>
    <n v="1.01529"/>
    <n v="1.5"/>
    <n v="68.79464999999999"/>
    <n v="6.8794649999999985E-2"/>
    <n v="152.29349999999999"/>
    <n v="0.1522935"/>
  </r>
  <r>
    <x v="1"/>
    <s v="tp"/>
    <n v="35"/>
    <n v="4.4000000000000004"/>
    <n v="5.1000000000000005"/>
    <n v="7.4930000000000003"/>
    <n v="7.8419999999999996"/>
    <n v="16.4846"/>
    <n v="17.252400000000002"/>
    <n v="33.737000000000002"/>
    <n v="0.33737"/>
    <n v="38.214300000000009"/>
    <n v="39.994199999999999"/>
    <n v="78.208500000000015"/>
    <n v="0.78208500000000014"/>
    <n v="1.5"/>
    <n v="50.605500000000006"/>
    <n v="5.0605500000000005E-2"/>
    <n v="117.31275000000002"/>
    <n v="0.11731275000000002"/>
  </r>
  <r>
    <x v="1"/>
    <s v="tp"/>
    <n v="39.1"/>
    <n v="7.2"/>
    <n v="7.9"/>
    <n v="7.5910000000000002"/>
    <n v="7.19"/>
    <n v="27.3276"/>
    <n v="25.884"/>
    <n v="53.211600000000004"/>
    <n v="0.53211600000000003"/>
    <n v="59.968900000000005"/>
    <n v="56.801000000000009"/>
    <n v="116.76990000000001"/>
    <n v="1.167699"/>
    <n v="1.5"/>
    <n v="79.817400000000006"/>
    <n v="7.9817400000000011E-2"/>
    <n v="175.15485000000001"/>
    <n v="0.17515485"/>
  </r>
  <r>
    <x v="1"/>
    <s v="tp"/>
    <n v="57"/>
    <n v="11.4"/>
    <n v="12.1"/>
    <n v="8.3759999999999994"/>
    <n v="8.4429999999999996"/>
    <n v="47.743200000000002"/>
    <n v="48.125099999999996"/>
    <n v="95.868300000000005"/>
    <n v="0.95868300000000006"/>
    <n v="101.3496"/>
    <n v="102.16029999999999"/>
    <n v="203.50989999999999"/>
    <n v="2.0350989999999998"/>
    <n v="1.5"/>
    <n v="143.80245000000002"/>
    <n v="0.14380245000000003"/>
    <n v="305.26484999999997"/>
    <n v="0.30526484999999998"/>
  </r>
  <r>
    <x v="1"/>
    <s v="tp"/>
    <n v="64"/>
    <n v="12.1"/>
    <n v="12.799999999999999"/>
    <n v="10.840999999999999"/>
    <n v="9.3659999999999997"/>
    <n v="65.588049999999996"/>
    <n v="56.664299999999997"/>
    <n v="122.25234999999999"/>
    <n v="1.2225234999999999"/>
    <n v="138.76479999999998"/>
    <n v="119.88479999999998"/>
    <n v="258.64959999999996"/>
    <n v="2.5864959999999995"/>
    <n v="1.5"/>
    <n v="183.378525"/>
    <n v="0.18337852499999999"/>
    <n v="387.97439999999995"/>
    <n v="0.38797439999999994"/>
  </r>
  <r>
    <x v="2"/>
    <s v="tp"/>
    <n v="20.5"/>
    <n v="3.3"/>
    <n v="4"/>
    <n v="2.3929999999999998"/>
    <n v="1.7509999999999999"/>
    <n v="3.9484499999999993"/>
    <n v="2.8891499999999999"/>
    <n v="6.8375999999999992"/>
    <n v="6.8375999999999992E-2"/>
    <n v="9.5719999999999992"/>
    <n v="7.0039999999999996"/>
    <n v="16.576000000000001"/>
    <n v="0.16576000000000002"/>
    <n v="0.1"/>
    <n v="0.68375999999999992"/>
    <n v="6.8375999999999995E-4"/>
    <n v="1.6576000000000002"/>
    <n v="1.6576000000000002E-3"/>
  </r>
  <r>
    <x v="2"/>
    <s v="tp"/>
    <n v="20.5"/>
    <n v="3"/>
    <n v="3.7"/>
    <n v="1.84"/>
    <n v="2.1190000000000002"/>
    <n v="2.7600000000000002"/>
    <n v="3.1785000000000005"/>
    <n v="5.9385000000000012"/>
    <n v="5.9385000000000014E-2"/>
    <n v="6.8080000000000007"/>
    <n v="7.8403000000000009"/>
    <n v="14.648300000000003"/>
    <n v="0.14648300000000003"/>
    <n v="0.1"/>
    <n v="0.5938500000000001"/>
    <n v="5.9385000000000015E-4"/>
    <n v="1.4648300000000003"/>
    <n v="1.4648300000000003E-3"/>
  </r>
  <r>
    <x v="2"/>
    <s v="tp"/>
    <n v="20.7"/>
    <n v="2.99"/>
    <n v="3.6900000000000004"/>
    <n v="1.706"/>
    <n v="1.52"/>
    <n v="2.5504700000000002"/>
    <n v="2.2724000000000002"/>
    <n v="4.82287"/>
    <n v="4.8228699999999999E-2"/>
    <n v="6.2951400000000008"/>
    <n v="5.6088000000000005"/>
    <n v="11.903940000000002"/>
    <n v="0.11903940000000002"/>
    <n v="0.1"/>
    <n v="0.48228700000000002"/>
    <n v="4.8228700000000003E-4"/>
    <n v="1.1903940000000002"/>
    <n v="1.1903940000000002E-3"/>
  </r>
  <r>
    <x v="2"/>
    <s v="tp"/>
    <n v="20"/>
    <n v="3.3"/>
    <n v="4"/>
    <n v="1.994"/>
    <n v="1.857"/>
    <n v="3.2900999999999998"/>
    <n v="3.0640499999999999"/>
    <n v="6.3541499999999997"/>
    <n v="6.3541500000000001E-2"/>
    <n v="7.976"/>
    <n v="7.4279999999999999"/>
    <n v="15.404"/>
    <n v="0.15404000000000001"/>
    <n v="0.1"/>
    <n v="0.63541500000000006"/>
    <n v="6.3541500000000007E-4"/>
    <n v="1.5404"/>
    <n v="1.5403999999999999E-3"/>
  </r>
  <r>
    <x v="2"/>
    <s v="tp"/>
    <n v="23"/>
    <n v="4.1500000000000004"/>
    <n v="4.8500000000000005"/>
    <n v="2.36"/>
    <n v="2.2400000000000002"/>
    <n v="4.8970000000000002"/>
    <n v="4.6480000000000006"/>
    <n v="9.5450000000000017"/>
    <n v="9.5450000000000021E-2"/>
    <n v="11.446000000000002"/>
    <n v="10.864000000000003"/>
    <n v="22.310000000000002"/>
    <n v="0.22310000000000002"/>
    <n v="0.1"/>
    <n v="0.95450000000000024"/>
    <n v="9.5450000000000027E-4"/>
    <n v="2.2310000000000003"/>
    <n v="2.2310000000000003E-3"/>
  </r>
  <r>
    <x v="2"/>
    <s v="tp"/>
    <n v="23"/>
    <n v="4.6500000000000004"/>
    <n v="5.3500000000000005"/>
    <n v="1.6759999999999999"/>
    <n v="1.8560000000000001"/>
    <n v="3.8967000000000001"/>
    <n v="4.3152000000000008"/>
    <n v="8.2119"/>
    <n v="8.2118999999999998E-2"/>
    <n v="8.9665999999999997"/>
    <n v="9.9296000000000006"/>
    <n v="18.8962"/>
    <n v="0.18896199999999999"/>
    <n v="0.1"/>
    <n v="0.82119000000000009"/>
    <n v="8.2119000000000007E-4"/>
    <n v="1.8896200000000001"/>
    <n v="1.8896200000000001E-3"/>
  </r>
  <r>
    <x v="2"/>
    <s v="tp"/>
    <n v="23.5"/>
    <n v="4.8"/>
    <n v="5.5"/>
    <n v="2.2839999999999998"/>
    <n v="2.68"/>
    <n v="5.4815999999999994"/>
    <n v="6.4320000000000004"/>
    <n v="11.913599999999999"/>
    <n v="0.11913599999999999"/>
    <n v="12.561999999999999"/>
    <n v="14.74"/>
    <n v="27.302"/>
    <n v="0.27301999999999998"/>
    <n v="0.1"/>
    <n v="1.19136"/>
    <n v="1.19136E-3"/>
    <n v="2.7302"/>
    <n v="2.7301999999999999E-3"/>
  </r>
  <r>
    <x v="2"/>
    <s v="tp"/>
    <n v="24"/>
    <n v="4.45"/>
    <n v="5.15"/>
    <n v="2.2389999999999999"/>
    <n v="1.9870000000000001"/>
    <n v="4.9817749999999998"/>
    <n v="4.4210750000000001"/>
    <n v="9.4028500000000008"/>
    <n v="9.4028500000000015E-2"/>
    <n v="11.530850000000001"/>
    <n v="10.23305"/>
    <n v="21.7639"/>
    <n v="0.217639"/>
    <n v="0.1"/>
    <n v="0.94028500000000015"/>
    <n v="9.4028500000000012E-4"/>
    <n v="2.17639"/>
    <n v="2.1763899999999998E-3"/>
  </r>
  <r>
    <x v="2"/>
    <s v="tp"/>
    <n v="25.4"/>
    <n v="5.8"/>
    <n v="6.5"/>
    <n v="2.8860000000000001"/>
    <n v="2.6659999999999999"/>
    <n v="8.3694000000000006"/>
    <n v="7.7313999999999998"/>
    <n v="16.1008"/>
    <n v="0.16100799999999998"/>
    <n v="18.759"/>
    <n v="17.329000000000001"/>
    <n v="36.088000000000001"/>
    <n v="0.36088000000000003"/>
    <n v="0.1"/>
    <n v="1.61008"/>
    <n v="1.6100800000000001E-3"/>
    <n v="3.6088000000000005"/>
    <n v="3.6088000000000005E-3"/>
  </r>
  <r>
    <x v="2"/>
    <s v="tp"/>
    <n v="23.5"/>
    <n v="5.4"/>
    <n v="6.1000000000000005"/>
    <n v="2.6659999999999999"/>
    <n v="2.0150000000000001"/>
    <n v="7.1981999999999999"/>
    <n v="5.440500000000001"/>
    <n v="12.6387"/>
    <n v="0.126387"/>
    <n v="16.262600000000003"/>
    <n v="12.291500000000001"/>
    <n v="28.554100000000005"/>
    <n v="0.28554100000000004"/>
    <n v="0.1"/>
    <n v="1.26387"/>
    <n v="1.2638700000000001E-3"/>
    <n v="2.8554100000000009"/>
    <n v="2.8554100000000009E-3"/>
  </r>
  <r>
    <x v="2"/>
    <s v="tp"/>
    <n v="26"/>
    <n v="4.9000000000000004"/>
    <n v="5.6000000000000005"/>
    <n v="2.4359999999999999"/>
    <n v="1.911"/>
    <n v="5.9682000000000004"/>
    <n v="4.6819500000000005"/>
    <n v="10.65015"/>
    <n v="0.1065015"/>
    <n v="13.6416"/>
    <n v="10.701600000000001"/>
    <n v="24.343200000000003"/>
    <n v="0.24343200000000004"/>
    <n v="0.1"/>
    <n v="1.065015"/>
    <n v="1.0650150000000001E-3"/>
    <n v="2.4343200000000005"/>
    <n v="2.4343200000000007E-3"/>
  </r>
  <r>
    <x v="2"/>
    <s v="tp"/>
    <n v="22.7"/>
    <n v="5.6"/>
    <n v="6.3"/>
    <n v="2.0569999999999999"/>
    <n v="1.837"/>
    <n v="5.7595999999999998"/>
    <n v="5.1435999999999993"/>
    <n v="10.903199999999998"/>
    <n v="0.10903199999999998"/>
    <n v="12.959099999999999"/>
    <n v="11.5731"/>
    <n v="24.5322"/>
    <n v="0.24532199999999998"/>
    <n v="0.1"/>
    <n v="1.09032"/>
    <n v="1.0903199999999999E-3"/>
    <n v="2.45322"/>
    <n v="2.4532199999999999E-3"/>
  </r>
  <r>
    <x v="2"/>
    <s v="tp"/>
    <n v="28.5"/>
    <n v="7.6"/>
    <n v="8.2999999999999989"/>
    <n v="2.8039999999999998"/>
    <n v="3.1739999999999999"/>
    <n v="10.655199999999999"/>
    <n v="12.061199999999999"/>
    <n v="22.7164"/>
    <n v="0.227164"/>
    <n v="23.273199999999996"/>
    <n v="26.344199999999997"/>
    <n v="49.617399999999989"/>
    <n v="0.49617399999999989"/>
    <n v="0.1"/>
    <n v="2.2716400000000001"/>
    <n v="2.2716400000000001E-3"/>
    <n v="4.9617399999999989"/>
    <n v="4.9617399999999992E-3"/>
  </r>
  <r>
    <x v="3"/>
    <s v="tp"/>
    <n v="20"/>
    <n v="2.7"/>
    <n v="3.4000000000000004"/>
    <n v="2.5329999999999999"/>
    <n v="1.895"/>
    <n v="3.4195500000000001"/>
    <n v="2.5582500000000001"/>
    <n v="5.9778000000000002"/>
    <n v="5.9778000000000005E-2"/>
    <n v="8.6122000000000014"/>
    <n v="6.4430000000000005"/>
    <n v="15.055200000000003"/>
    <n v="0.15055200000000002"/>
    <n v="0.1"/>
    <n v="0.59778000000000009"/>
    <n v="5.9778000000000012E-4"/>
    <n v="1.5055200000000004"/>
    <n v="1.5055200000000004E-3"/>
  </r>
  <r>
    <x v="3"/>
    <s v="tp"/>
    <n v="21"/>
    <n v="3.1"/>
    <n v="3.8"/>
    <n v="1.944"/>
    <n v="1.7669999999999999"/>
    <n v="3.0131999999999999"/>
    <n v="2.7388499999999998"/>
    <n v="5.7520499999999997"/>
    <n v="5.7520499999999995E-2"/>
    <n v="7.3871999999999991"/>
    <n v="6.714599999999999"/>
    <n v="14.101799999999997"/>
    <n v="0.14101799999999998"/>
    <n v="0.1"/>
    <n v="0.57520499999999997"/>
    <n v="5.7520499999999997E-4"/>
    <n v="1.4101799999999998"/>
    <n v="1.4101799999999998E-3"/>
  </r>
  <r>
    <x v="3"/>
    <s v="tp"/>
    <n v="23.2"/>
    <n v="3.35"/>
    <n v="4.05"/>
    <n v="2.57"/>
    <n v="1.8759999999999999"/>
    <n v="4.3047499999999994"/>
    <n v="3.1423000000000001"/>
    <n v="7.4470499999999991"/>
    <n v="7.4470499999999995E-2"/>
    <n v="10.408499999999998"/>
    <n v="7.5977999999999994"/>
    <n v="18.006299999999996"/>
    <n v="0.18006299999999997"/>
    <n v="0.1"/>
    <n v="0.74470499999999995"/>
    <n v="7.4470499999999991E-4"/>
    <n v="1.8006299999999997"/>
    <n v="1.8006299999999997E-3"/>
  </r>
  <r>
    <x v="3"/>
    <s v="tp"/>
    <n v="23.5"/>
    <n v="3.4"/>
    <n v="4.0999999999999996"/>
    <n v="2.278"/>
    <n v="1.603"/>
    <n v="3.8725999999999998"/>
    <n v="2.7250999999999999"/>
    <n v="6.5976999999999997"/>
    <n v="6.5976999999999994E-2"/>
    <n v="9.3397999999999985"/>
    <n v="6.5722999999999994"/>
    <n v="15.912099999999999"/>
    <n v="0.15912099999999998"/>
    <n v="0.1"/>
    <n v="0.65976999999999997"/>
    <n v="6.5976999999999995E-4"/>
    <n v="1.59121"/>
    <n v="1.59121E-3"/>
  </r>
  <r>
    <x v="3"/>
    <s v="tp"/>
    <n v="23.5"/>
    <n v="3.4"/>
    <n v="4.0999999999999996"/>
    <n v="2.3679999999999999"/>
    <n v="1.8340000000000001"/>
    <n v="4.0255999999999998"/>
    <n v="3.1177999999999999"/>
    <n v="7.1433999999999997"/>
    <n v="7.1433999999999997E-2"/>
    <n v="9.7087999999999983"/>
    <n v="7.5194000000000001"/>
    <n v="17.228199999999998"/>
    <n v="0.17228199999999996"/>
    <n v="0.1"/>
    <n v="0.71433999999999997"/>
    <n v="7.1433999999999994E-4"/>
    <n v="1.7228199999999998"/>
    <n v="1.7228199999999997E-3"/>
  </r>
  <r>
    <x v="3"/>
    <s v="tp"/>
    <n v="24.5"/>
    <n v="3.5"/>
    <n v="4.2"/>
    <n v="2.5089999999999999"/>
    <n v="1.7689999999999999"/>
    <n v="4.3907499999999997"/>
    <n v="3.0957499999999998"/>
    <n v="7.4864999999999995"/>
    <n v="7.4865000000000001E-2"/>
    <n v="10.537800000000001"/>
    <n v="7.4298000000000002"/>
    <n v="17.967600000000001"/>
    <n v="0.179676"/>
    <n v="0.1"/>
    <n v="0.74865000000000004"/>
    <n v="7.4865000000000001E-4"/>
    <n v="1.7967600000000001"/>
    <n v="1.7967600000000001E-3"/>
  </r>
  <r>
    <x v="3"/>
    <s v="tp"/>
    <n v="25.5"/>
    <n v="4.1500000000000004"/>
    <n v="4.8500000000000005"/>
    <n v="3.5019999999999998"/>
    <n v="2.1890000000000001"/>
    <n v="7.2666500000000003"/>
    <n v="4.5421750000000003"/>
    <n v="11.808825000000001"/>
    <n v="0.11808825000000001"/>
    <n v="16.9847"/>
    <n v="10.616650000000002"/>
    <n v="27.601350000000004"/>
    <n v="0.27601350000000002"/>
    <n v="0.1"/>
    <n v="1.1808825000000001"/>
    <n v="1.1808825E-3"/>
    <n v="2.7601350000000004"/>
    <n v="2.7601350000000004E-3"/>
  </r>
  <r>
    <x v="3"/>
    <s v="tp"/>
    <n v="26"/>
    <n v="4.3499999999999996"/>
    <n v="5.05"/>
    <n v="2.302"/>
    <n v="1.2969999999999999"/>
    <n v="5.00685"/>
    <n v="2.8209749999999998"/>
    <n v="7.8278249999999998"/>
    <n v="7.8278249999999994E-2"/>
    <n v="11.6251"/>
    <n v="6.5498499999999993"/>
    <n v="18.174949999999999"/>
    <n v="0.18174949999999998"/>
    <n v="0.1"/>
    <n v="0.78278250000000005"/>
    <n v="7.8278250000000005E-4"/>
    <n v="1.8174950000000001"/>
    <n v="1.817495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W12:X17" firstHeaderRow="1" firstDataRow="1" firstDataCol="1"/>
  <pivotFields count="2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 defaultSubtotal="0"/>
    <pivotField numFmtId="165" showAll="0" defaultSubtotal="0"/>
    <pivotField showAll="0" defaultSubtotal="0"/>
    <pivotField showAll="0" defaultSubtotal="0"/>
    <pivotField numFmtId="166" showAll="0" defaultSubtotal="0"/>
    <pivotField numFmtId="166" showAll="0" defaultSubtotal="0"/>
    <pivotField numFmtId="166" showAll="0" defaultSubtotal="0"/>
    <pivotField showAll="0" defaultSubtotal="0"/>
    <pivotField numFmtId="164" showAll="0"/>
    <pivotField numFmtId="2" showAll="0"/>
    <pivotField numFmtId="164" showAll="0"/>
    <pivotField dataField="1" showAll="0"/>
    <pivotField showAll="0"/>
    <pivotField numFmtId="164" showAll="0"/>
    <pivotField numFmtId="165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m plus" fld="14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5:T21" totalsRowCount="1">
  <autoFilter ref="A5:T20"/>
  <tableColumns count="20">
    <tableColumn id="1" name="species" totalsRowDxfId="40"/>
    <tableColumn id="2" name="phase" totalsRowDxfId="39"/>
    <tableColumn id="3" name="body" dataDxfId="38" totalsRowDxfId="37"/>
    <tableColumn id="4" name="gape" dataDxfId="36" totalsRowDxfId="35"/>
    <tableColumn id="5" name="gape-plus" dataDxfId="34" totalsRowDxfId="33"/>
    <tableColumn id="6" name="low" dataDxfId="32" totalsRowDxfId="31"/>
    <tableColumn id="7" name="up" dataDxfId="30" totalsRowDxfId="29"/>
    <tableColumn id="8" name="area.l" dataDxfId="28" totalsRowDxfId="27"/>
    <tableColumn id="9" name="area.u" dataDxfId="26" totalsRowDxfId="25"/>
    <tableColumn id="10" name="a.mil" dataDxfId="24" totalsRowDxfId="23"/>
    <tableColumn id="11" name="a.cm" dataDxfId="22" totalsRowDxfId="21"/>
    <tableColumn id="12" name="area l. plus" dataDxfId="20" totalsRowDxfId="19"/>
    <tableColumn id="13" name="area u. plus" dataDxfId="18" totalsRowDxfId="17"/>
    <tableColumn id="14" name="mil plus" dataDxfId="16" totalsRowDxfId="15"/>
    <tableColumn id="15" name="cm plus" dataDxfId="14" totalsRowDxfId="13"/>
    <tableColumn id="16" name="Column1" dataDxfId="12" totalsRowDxfId="11"/>
    <tableColumn id="17" name="Column2" totalsRowDxfId="10"/>
    <tableColumn id="18" name="Column3" totalsRowDxfId="9"/>
    <tableColumn id="19" name="Column4" totalsRowDxfId="8"/>
    <tableColumn id="20" name="Column5" totalsRow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T19" totalsRowShown="0">
  <autoFilter ref="A4:T19"/>
  <tableColumns count="20">
    <tableColumn id="1" name="species"/>
    <tableColumn id="2" name="phase"/>
    <tableColumn id="3" name="body"/>
    <tableColumn id="4" name="gape"/>
    <tableColumn id="5" name="gape-plus"/>
    <tableColumn id="6" name="low"/>
    <tableColumn id="7" name="up"/>
    <tableColumn id="8" name="area.l"/>
    <tableColumn id="9" name="area.u"/>
    <tableColumn id="10" name="a.mil"/>
    <tableColumn id="11" name="a.cm"/>
    <tableColumn id="12" name="area l. plus" dataDxfId="6"/>
    <tableColumn id="13" name="area u. plus" dataDxfId="5"/>
    <tableColumn id="14" name="mil plus" dataDxfId="4"/>
    <tableColumn id="15" name="cm plus" dataDxfId="3"/>
    <tableColumn id="16" name="Column1" dataDxfId="2"/>
    <tableColumn id="17" name="Column2"/>
    <tableColumn id="18" name="Column3"/>
    <tableColumn id="19" name="Column4"/>
    <tableColumn id="20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T18" totalsRowShown="0">
  <autoFilter ref="A5:T18"/>
  <tableColumns count="20">
    <tableColumn id="1" name="species"/>
    <tableColumn id="2" name="phase"/>
    <tableColumn id="3" name="body"/>
    <tableColumn id="4" name="gape(mm)"/>
    <tableColumn id="5" name="gape-plus (mm)"/>
    <tableColumn id="6" name="low (mm)"/>
    <tableColumn id="7" name="up (mm)"/>
    <tableColumn id="8" name="area.l (mm)"/>
    <tableColumn id="9" name="area.u(mm)"/>
    <tableColumn id="10" name="a(mm)"/>
    <tableColumn id="11" name="area(cm)"/>
    <tableColumn id="12" name="area l. plus"/>
    <tableColumn id="13" name="area u. plus"/>
    <tableColumn id="14" name="mil plus"/>
    <tableColumn id="15" name="cm plus"/>
    <tableColumn id="16" name="depth mm" dataDxfId="1"/>
    <tableColumn id="17" name="vol mm3"/>
    <tableColumn id="18" name="vol cm3"/>
    <tableColumn id="19" name="vol plus mm"/>
    <tableColumn id="20" name="cm3 pl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45:T58" totalsRowShown="0">
  <autoFilter ref="A45:T58"/>
  <tableColumns count="20">
    <tableColumn id="1" name="species"/>
    <tableColumn id="2" name="phase"/>
    <tableColumn id="3" name="body"/>
    <tableColumn id="4" name="gape(mm)"/>
    <tableColumn id="5" name="gape-plus (mm)"/>
    <tableColumn id="6" name="low (mm)"/>
    <tableColumn id="7" name="up (mm)"/>
    <tableColumn id="8" name="area.l (mm)"/>
    <tableColumn id="9" name="area.u(mm)"/>
    <tableColumn id="10" name="a(mm)"/>
    <tableColumn id="11" name="area(cm)"/>
    <tableColumn id="12" name="area l. plus"/>
    <tableColumn id="13" name="area u. plus"/>
    <tableColumn id="14" name="mil plus"/>
    <tableColumn id="15" name="cm plus"/>
    <tableColumn id="16" name="depth mm" dataDxfId="0"/>
    <tableColumn id="17" name="vol mm3"/>
    <tableColumn id="18" name="vol cm3"/>
    <tableColumn id="19" name="vol plus mm"/>
    <tableColumn id="20" name="cm3 pl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3" workbookViewId="0">
      <selection activeCell="B29" sqref="B29"/>
    </sheetView>
  </sheetViews>
  <sheetFormatPr defaultRowHeight="14.4" x14ac:dyDescent="0.3"/>
  <cols>
    <col min="2" max="2" width="19" customWidth="1"/>
    <col min="9" max="9" width="58.88671875" customWidth="1"/>
  </cols>
  <sheetData>
    <row r="1" spans="1:11" x14ac:dyDescent="0.3">
      <c r="A1" s="107" t="s">
        <v>229</v>
      </c>
      <c r="B1" s="108" t="s">
        <v>221</v>
      </c>
      <c r="C1" s="64"/>
      <c r="D1" s="64"/>
      <c r="E1" s="64"/>
      <c r="F1" s="64"/>
      <c r="G1" s="64"/>
      <c r="H1" s="64"/>
      <c r="I1" s="64"/>
      <c r="J1" s="64"/>
      <c r="K1" s="65"/>
    </row>
    <row r="2" spans="1:11" x14ac:dyDescent="0.3">
      <c r="A2" s="66"/>
      <c r="B2" s="37" t="s">
        <v>222</v>
      </c>
      <c r="C2" s="37"/>
      <c r="D2" s="37"/>
      <c r="E2" s="37"/>
      <c r="F2" s="37"/>
      <c r="G2" s="37"/>
      <c r="H2" s="37"/>
      <c r="I2" s="37"/>
      <c r="J2" s="37"/>
      <c r="K2" s="67"/>
    </row>
    <row r="3" spans="1:11" x14ac:dyDescent="0.3">
      <c r="A3" s="92"/>
      <c r="B3" s="75" t="s">
        <v>223</v>
      </c>
      <c r="C3" s="75"/>
      <c r="D3" s="75"/>
      <c r="E3" s="75"/>
      <c r="F3" s="75"/>
      <c r="G3" s="75"/>
      <c r="H3" s="75"/>
      <c r="I3" s="75"/>
      <c r="J3" s="75"/>
      <c r="K3" s="76"/>
    </row>
    <row r="6" spans="1:11" x14ac:dyDescent="0.3">
      <c r="B6" s="129" t="s">
        <v>216</v>
      </c>
      <c r="C6" s="121" t="s">
        <v>218</v>
      </c>
      <c r="D6" s="121"/>
      <c r="E6" s="121"/>
      <c r="F6" s="121"/>
      <c r="G6" s="121"/>
      <c r="H6" s="121"/>
      <c r="I6" s="122"/>
    </row>
    <row r="7" spans="1:11" x14ac:dyDescent="0.3">
      <c r="B7" s="130" t="s">
        <v>217</v>
      </c>
      <c r="C7" s="123" t="s">
        <v>219</v>
      </c>
      <c r="D7" s="123"/>
      <c r="E7" s="123"/>
      <c r="F7" s="123"/>
      <c r="G7" s="123"/>
      <c r="H7" s="123"/>
      <c r="I7" s="124"/>
    </row>
    <row r="8" spans="1:11" x14ac:dyDescent="0.3">
      <c r="B8" s="130"/>
      <c r="C8" s="123" t="s">
        <v>220</v>
      </c>
      <c r="D8" s="123"/>
      <c r="E8" s="123"/>
      <c r="F8" s="123"/>
      <c r="G8" s="123"/>
      <c r="H8" s="123"/>
      <c r="I8" s="124"/>
    </row>
    <row r="9" spans="1:11" x14ac:dyDescent="0.3">
      <c r="B9" s="125" t="s">
        <v>224</v>
      </c>
      <c r="C9" s="115" t="s">
        <v>225</v>
      </c>
      <c r="D9" s="115"/>
      <c r="E9" s="115"/>
      <c r="F9" s="115"/>
      <c r="G9" s="115"/>
      <c r="H9" s="115"/>
      <c r="I9" s="116"/>
    </row>
    <row r="10" spans="1:11" x14ac:dyDescent="0.3">
      <c r="B10" s="126"/>
      <c r="C10" s="119" t="s">
        <v>226</v>
      </c>
      <c r="D10" s="119"/>
      <c r="E10" s="119"/>
      <c r="F10" s="119"/>
      <c r="G10" s="119"/>
      <c r="H10" s="119"/>
      <c r="I10" s="120"/>
    </row>
    <row r="11" spans="1:11" x14ac:dyDescent="0.3">
      <c r="B11" s="126"/>
      <c r="C11" s="119" t="s">
        <v>227</v>
      </c>
      <c r="D11" s="119"/>
      <c r="E11" s="119"/>
      <c r="F11" s="119"/>
      <c r="G11" s="119"/>
      <c r="H11" s="119"/>
      <c r="I11" s="120"/>
    </row>
    <row r="12" spans="1:11" x14ac:dyDescent="0.3">
      <c r="B12" s="126"/>
      <c r="C12" s="119" t="s">
        <v>228</v>
      </c>
      <c r="D12" s="119"/>
      <c r="E12" s="119"/>
      <c r="F12" s="119"/>
      <c r="G12" s="119"/>
      <c r="H12" s="119"/>
      <c r="I12" s="120"/>
    </row>
    <row r="13" spans="1:11" x14ac:dyDescent="0.3">
      <c r="B13" s="127"/>
      <c r="C13" s="117" t="s">
        <v>243</v>
      </c>
      <c r="D13" s="117"/>
      <c r="E13" s="117"/>
      <c r="F13" s="117"/>
      <c r="G13" s="117"/>
      <c r="H13" s="117"/>
      <c r="I13" s="118"/>
    </row>
    <row r="14" spans="1:11" x14ac:dyDescent="0.3">
      <c r="B14" s="125" t="s">
        <v>230</v>
      </c>
      <c r="C14" s="115" t="s">
        <v>234</v>
      </c>
      <c r="D14" s="115"/>
      <c r="E14" s="115"/>
      <c r="F14" s="115"/>
      <c r="G14" s="115"/>
      <c r="H14" s="115"/>
      <c r="I14" s="116"/>
    </row>
    <row r="15" spans="1:11" x14ac:dyDescent="0.3">
      <c r="B15" s="126"/>
      <c r="C15" s="119" t="s">
        <v>235</v>
      </c>
      <c r="D15" s="119"/>
      <c r="E15" s="119"/>
      <c r="F15" s="119"/>
      <c r="G15" s="119"/>
      <c r="H15" s="119"/>
      <c r="I15" s="120"/>
    </row>
    <row r="16" spans="1:11" x14ac:dyDescent="0.3">
      <c r="B16" s="126"/>
      <c r="C16" s="119" t="s">
        <v>236</v>
      </c>
      <c r="D16" s="119"/>
      <c r="E16" s="119"/>
      <c r="F16" s="119"/>
      <c r="G16" s="119"/>
      <c r="H16" s="119"/>
      <c r="I16" s="120"/>
    </row>
    <row r="17" spans="2:9" x14ac:dyDescent="0.3">
      <c r="B17" s="126"/>
      <c r="C17" s="119" t="s">
        <v>237</v>
      </c>
      <c r="D17" s="119"/>
      <c r="E17" s="119"/>
      <c r="F17" s="119"/>
      <c r="G17" s="119"/>
      <c r="H17" s="119"/>
      <c r="I17" s="120"/>
    </row>
    <row r="18" spans="2:9" x14ac:dyDescent="0.3">
      <c r="B18" s="126"/>
      <c r="C18" s="119" t="s">
        <v>238</v>
      </c>
      <c r="D18" s="119"/>
      <c r="E18" s="119"/>
      <c r="F18" s="119"/>
      <c r="G18" s="119"/>
      <c r="H18" s="119"/>
      <c r="I18" s="120"/>
    </row>
    <row r="19" spans="2:9" x14ac:dyDescent="0.3">
      <c r="B19" s="127"/>
      <c r="C19" s="117" t="s">
        <v>239</v>
      </c>
      <c r="D19" s="117"/>
      <c r="E19" s="117"/>
      <c r="F19" s="117"/>
      <c r="G19" s="117"/>
      <c r="H19" s="117"/>
      <c r="I19" s="118"/>
    </row>
    <row r="20" spans="2:9" x14ac:dyDescent="0.3">
      <c r="B20" s="125" t="s">
        <v>231</v>
      </c>
      <c r="C20" s="115" t="s">
        <v>242</v>
      </c>
      <c r="D20" s="115"/>
      <c r="E20" s="115"/>
      <c r="F20" s="115"/>
      <c r="G20" s="115"/>
      <c r="H20" s="115"/>
      <c r="I20" s="116"/>
    </row>
    <row r="21" spans="2:9" x14ac:dyDescent="0.3">
      <c r="B21" s="128" t="s">
        <v>240</v>
      </c>
      <c r="C21" s="119" t="s">
        <v>241</v>
      </c>
      <c r="D21" s="119"/>
      <c r="E21" s="119"/>
      <c r="F21" s="119"/>
      <c r="G21" s="119"/>
      <c r="H21" s="119"/>
      <c r="I21" s="120"/>
    </row>
    <row r="22" spans="2:9" x14ac:dyDescent="0.3">
      <c r="B22" s="125" t="s">
        <v>244</v>
      </c>
      <c r="C22" s="115" t="s">
        <v>245</v>
      </c>
      <c r="D22" s="115"/>
      <c r="E22" s="115"/>
      <c r="F22" s="115"/>
      <c r="G22" s="115"/>
      <c r="H22" s="115"/>
      <c r="I22" s="116"/>
    </row>
    <row r="23" spans="2:9" x14ac:dyDescent="0.3">
      <c r="B23" s="127"/>
      <c r="C23" s="117" t="s">
        <v>246</v>
      </c>
      <c r="D23" s="117"/>
      <c r="E23" s="117"/>
      <c r="F23" s="117"/>
      <c r="G23" s="117"/>
      <c r="H23" s="117"/>
      <c r="I23" s="118"/>
    </row>
    <row r="29" spans="2:9" x14ac:dyDescent="0.3">
      <c r="B29" t="s">
        <v>258</v>
      </c>
    </row>
    <row r="30" spans="2:9" x14ac:dyDescent="0.3">
      <c r="B30" s="28" t="s">
        <v>247</v>
      </c>
    </row>
    <row r="31" spans="2:9" x14ac:dyDescent="0.3">
      <c r="B31" s="131" t="s">
        <v>248</v>
      </c>
      <c r="C31" t="s">
        <v>249</v>
      </c>
    </row>
    <row r="32" spans="2:9" x14ac:dyDescent="0.3">
      <c r="B32" s="131" t="s">
        <v>250</v>
      </c>
      <c r="C32" t="s">
        <v>251</v>
      </c>
    </row>
    <row r="33" spans="2:3" x14ac:dyDescent="0.3">
      <c r="B33" s="131" t="s">
        <v>252</v>
      </c>
      <c r="C33" t="s">
        <v>253</v>
      </c>
    </row>
    <row r="34" spans="2:3" x14ac:dyDescent="0.3">
      <c r="B34" s="131" t="s">
        <v>254</v>
      </c>
      <c r="C34" t="s">
        <v>255</v>
      </c>
    </row>
    <row r="35" spans="2:3" x14ac:dyDescent="0.3">
      <c r="B35" s="131" t="s">
        <v>256</v>
      </c>
      <c r="C35" t="s">
        <v>255</v>
      </c>
    </row>
    <row r="36" spans="2:3" x14ac:dyDescent="0.3">
      <c r="B36" s="131" t="s">
        <v>257</v>
      </c>
      <c r="C36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0"/>
  <sheetViews>
    <sheetView topLeftCell="A46" workbookViewId="0">
      <selection activeCell="J72" sqref="J72"/>
    </sheetView>
  </sheetViews>
  <sheetFormatPr defaultRowHeight="14.4" x14ac:dyDescent="0.3"/>
  <cols>
    <col min="5" max="5" width="12.44140625" bestFit="1" customWidth="1"/>
    <col min="6" max="6" width="10" bestFit="1" customWidth="1"/>
    <col min="7" max="7" width="13.33203125" hidden="1" customWidth="1"/>
    <col min="8" max="8" width="16.109375" hidden="1" customWidth="1"/>
    <col min="9" max="9" width="13.44140625" customWidth="1"/>
    <col min="10" max="11" width="15.6640625" bestFit="1" customWidth="1"/>
    <col min="12" max="12" width="14.88671875" customWidth="1"/>
    <col min="13" max="13" width="12.44140625" bestFit="1" customWidth="1"/>
    <col min="14" max="14" width="18.44140625" customWidth="1"/>
    <col min="15" max="16" width="12.44140625" bestFit="1" customWidth="1"/>
    <col min="17" max="17" width="11" bestFit="1" customWidth="1"/>
  </cols>
  <sheetData>
    <row r="1" spans="2:15" x14ac:dyDescent="0.3">
      <c r="B1" t="s">
        <v>178</v>
      </c>
    </row>
    <row r="2" spans="2:15" x14ac:dyDescent="0.3">
      <c r="B2" t="s">
        <v>187</v>
      </c>
    </row>
    <row r="3" spans="2:15" x14ac:dyDescent="0.3">
      <c r="B3" t="s">
        <v>180</v>
      </c>
    </row>
    <row r="4" spans="2:15" x14ac:dyDescent="0.3">
      <c r="B4" s="28" t="s">
        <v>183</v>
      </c>
    </row>
    <row r="6" spans="2:15" x14ac:dyDescent="0.3">
      <c r="B6" s="96" t="s">
        <v>195</v>
      </c>
    </row>
    <row r="8" spans="2:15" x14ac:dyDescent="0.3">
      <c r="B8" t="s">
        <v>179</v>
      </c>
      <c r="C8" s="16" t="s">
        <v>0</v>
      </c>
      <c r="D8" s="17" t="s">
        <v>1</v>
      </c>
      <c r="E8" s="18" t="s">
        <v>2</v>
      </c>
      <c r="F8" s="18" t="s">
        <v>128</v>
      </c>
      <c r="G8" s="18" t="s">
        <v>129</v>
      </c>
      <c r="H8" s="17" t="s">
        <v>63</v>
      </c>
      <c r="I8" s="17" t="s">
        <v>192</v>
      </c>
      <c r="J8" s="17" t="s">
        <v>191</v>
      </c>
      <c r="K8" s="17" t="s">
        <v>64</v>
      </c>
      <c r="L8" s="17" t="s">
        <v>65</v>
      </c>
      <c r="M8" s="17" t="s">
        <v>66</v>
      </c>
      <c r="N8" s="17" t="s">
        <v>67</v>
      </c>
      <c r="O8" s="17" t="s">
        <v>127</v>
      </c>
    </row>
    <row r="9" spans="2:15" x14ac:dyDescent="0.3">
      <c r="B9" t="s">
        <v>158</v>
      </c>
      <c r="C9" s="14" t="s">
        <v>16</v>
      </c>
      <c r="D9" s="4" t="s">
        <v>7</v>
      </c>
      <c r="E9" s="6">
        <v>27</v>
      </c>
      <c r="F9" s="6">
        <v>1.66</v>
      </c>
      <c r="G9" s="6"/>
      <c r="H9" s="4">
        <v>1.5</v>
      </c>
      <c r="K9" s="4">
        <v>0.59899999999999998</v>
      </c>
      <c r="L9" s="4">
        <v>0.58299999999999996</v>
      </c>
      <c r="M9" s="4">
        <v>0.49716999999999995</v>
      </c>
      <c r="N9" s="4">
        <v>0.48388999999999993</v>
      </c>
      <c r="O9" s="4">
        <v>0.98105999999999982</v>
      </c>
    </row>
    <row r="10" spans="2:15" x14ac:dyDescent="0.3">
      <c r="B10" t="s">
        <v>158</v>
      </c>
      <c r="C10" s="14" t="s">
        <v>16</v>
      </c>
      <c r="D10" s="4" t="s">
        <v>7</v>
      </c>
      <c r="E10" s="6">
        <v>31.5</v>
      </c>
      <c r="F10" s="6">
        <v>1.69</v>
      </c>
      <c r="G10" s="6"/>
      <c r="H10" s="4">
        <v>1.5</v>
      </c>
      <c r="K10" s="4">
        <v>0.55400000000000005</v>
      </c>
      <c r="L10" s="4">
        <v>0.5</v>
      </c>
      <c r="M10" s="4">
        <v>0.46813000000000005</v>
      </c>
      <c r="N10" s="4">
        <v>0.42249999999999999</v>
      </c>
      <c r="O10" s="4">
        <v>0.89063000000000003</v>
      </c>
    </row>
    <row r="11" spans="2:15" x14ac:dyDescent="0.3">
      <c r="B11" t="s">
        <v>158</v>
      </c>
      <c r="C11" s="14" t="s">
        <v>16</v>
      </c>
      <c r="D11" s="4" t="s">
        <v>7</v>
      </c>
      <c r="E11" s="6">
        <v>36</v>
      </c>
      <c r="F11" s="6">
        <v>2.09</v>
      </c>
      <c r="G11" s="6"/>
      <c r="H11" s="4">
        <v>1.5</v>
      </c>
      <c r="K11" s="4">
        <v>0.82099999999999995</v>
      </c>
      <c r="L11" s="4">
        <v>0.745</v>
      </c>
      <c r="M11" s="4">
        <v>0.85794499999999985</v>
      </c>
      <c r="N11" s="4">
        <v>0.77852499999999991</v>
      </c>
      <c r="O11" s="4">
        <v>1.6364699999999996</v>
      </c>
    </row>
    <row r="12" spans="2:15" x14ac:dyDescent="0.3">
      <c r="B12" t="s">
        <v>158</v>
      </c>
      <c r="C12" s="14" t="s">
        <v>16</v>
      </c>
      <c r="D12" s="4" t="s">
        <v>11</v>
      </c>
      <c r="E12" s="6">
        <v>45</v>
      </c>
      <c r="F12" s="6">
        <v>2.0750000000000002</v>
      </c>
      <c r="G12" s="6"/>
      <c r="H12" s="4">
        <v>1.5</v>
      </c>
      <c r="K12" s="4">
        <v>0.754</v>
      </c>
      <c r="L12" s="4">
        <v>0.64800000000000002</v>
      </c>
      <c r="M12" s="4">
        <v>0.78227500000000005</v>
      </c>
      <c r="N12" s="4">
        <v>0.67230000000000012</v>
      </c>
      <c r="O12" s="4">
        <v>1.4545750000000002</v>
      </c>
    </row>
    <row r="13" spans="2:15" x14ac:dyDescent="0.3">
      <c r="B13" t="s">
        <v>158</v>
      </c>
      <c r="C13" s="14" t="s">
        <v>16</v>
      </c>
      <c r="D13" s="4" t="s">
        <v>11</v>
      </c>
      <c r="E13" s="6">
        <v>44.3</v>
      </c>
      <c r="F13" s="6">
        <v>1.825</v>
      </c>
      <c r="G13" s="6"/>
      <c r="H13" s="4">
        <v>1.5</v>
      </c>
      <c r="K13" s="6">
        <v>0.745</v>
      </c>
      <c r="L13" s="4">
        <v>0.73499999999999999</v>
      </c>
      <c r="M13" s="4">
        <v>0.67981249999999993</v>
      </c>
      <c r="N13" s="4">
        <v>0.67068749999999999</v>
      </c>
      <c r="O13" s="4">
        <v>1.3504999999999998</v>
      </c>
    </row>
    <row r="14" spans="2:15" x14ac:dyDescent="0.3">
      <c r="B14" t="s">
        <v>158</v>
      </c>
      <c r="C14" s="14" t="s">
        <v>16</v>
      </c>
      <c r="D14" s="4" t="s">
        <v>7</v>
      </c>
      <c r="E14" s="6">
        <v>24.1</v>
      </c>
      <c r="F14" s="6">
        <v>1.03</v>
      </c>
      <c r="G14" s="6"/>
      <c r="H14" s="4">
        <v>1.5</v>
      </c>
      <c r="K14" s="4">
        <v>0.44800000000000001</v>
      </c>
      <c r="L14" s="4">
        <v>0.54700000000000004</v>
      </c>
      <c r="M14" s="4">
        <v>0.23072000000000001</v>
      </c>
      <c r="N14" s="4">
        <v>0.28170500000000004</v>
      </c>
      <c r="O14" s="4">
        <v>0.51242500000000002</v>
      </c>
    </row>
    <row r="15" spans="2:15" x14ac:dyDescent="0.3">
      <c r="B15" t="s">
        <v>158</v>
      </c>
      <c r="C15" s="14" t="s">
        <v>16</v>
      </c>
      <c r="D15" s="4" t="s">
        <v>11</v>
      </c>
      <c r="E15" s="6">
        <v>46.2</v>
      </c>
      <c r="F15" s="6">
        <v>2.2949999999999999</v>
      </c>
      <c r="G15" s="6"/>
      <c r="H15" s="4">
        <v>1.5</v>
      </c>
      <c r="K15" s="4">
        <v>0.83199999999999996</v>
      </c>
      <c r="L15" s="4">
        <v>0.64500000000000002</v>
      </c>
      <c r="M15" s="4">
        <v>0.9547199999999999</v>
      </c>
      <c r="N15" s="4">
        <v>0.7401375</v>
      </c>
      <c r="O15" s="4">
        <v>1.6948574999999999</v>
      </c>
    </row>
    <row r="16" spans="2:15" x14ac:dyDescent="0.3">
      <c r="B16" t="s">
        <v>158</v>
      </c>
      <c r="C16" s="14" t="s">
        <v>16</v>
      </c>
      <c r="D16" s="4" t="s">
        <v>11</v>
      </c>
      <c r="E16" s="6">
        <v>36</v>
      </c>
      <c r="F16" s="6">
        <v>1.56</v>
      </c>
      <c r="G16" s="6"/>
      <c r="H16" s="4">
        <v>1.5</v>
      </c>
      <c r="K16" s="4">
        <v>0.60399999999999998</v>
      </c>
      <c r="L16" s="4">
        <v>0.60599999999999998</v>
      </c>
      <c r="M16" s="4">
        <v>0.47111999999999998</v>
      </c>
      <c r="N16" s="4">
        <v>0.47267999999999999</v>
      </c>
      <c r="O16" s="4">
        <v>0.94379999999999997</v>
      </c>
    </row>
    <row r="17" spans="2:16" x14ac:dyDescent="0.3">
      <c r="B17" t="s">
        <v>158</v>
      </c>
      <c r="C17" s="14" t="s">
        <v>16</v>
      </c>
      <c r="D17" s="4" t="s">
        <v>7</v>
      </c>
      <c r="E17" s="6">
        <v>42</v>
      </c>
      <c r="F17" s="6">
        <v>1.96</v>
      </c>
      <c r="G17" s="6"/>
      <c r="H17" s="4">
        <v>1.5</v>
      </c>
      <c r="K17" s="4">
        <v>0.71499999999999997</v>
      </c>
      <c r="L17" s="4">
        <v>0.82599999999999996</v>
      </c>
      <c r="M17" s="4">
        <v>0.70069999999999999</v>
      </c>
      <c r="N17" s="4">
        <v>0.80947999999999998</v>
      </c>
      <c r="O17" s="4">
        <v>1.5101800000000001</v>
      </c>
      <c r="P17" s="2"/>
    </row>
    <row r="18" spans="2:16" x14ac:dyDescent="0.3">
      <c r="B18" t="s">
        <v>157</v>
      </c>
      <c r="C18" s="7" t="s">
        <v>16</v>
      </c>
      <c r="D18" s="4" t="s">
        <v>7</v>
      </c>
      <c r="E18" s="6">
        <v>33.6</v>
      </c>
      <c r="F18" s="4">
        <v>0.57000000000000006</v>
      </c>
      <c r="J18" s="1"/>
      <c r="K18" s="1"/>
      <c r="L18" s="1"/>
      <c r="M18" s="1"/>
      <c r="N18" s="1"/>
      <c r="O18" s="1"/>
      <c r="P18" s="2"/>
    </row>
    <row r="19" spans="2:16" x14ac:dyDescent="0.3">
      <c r="B19" t="s">
        <v>157</v>
      </c>
      <c r="C19" s="2" t="s">
        <v>16</v>
      </c>
      <c r="D19" s="1" t="s">
        <v>7</v>
      </c>
      <c r="E19" s="1">
        <v>33.5</v>
      </c>
      <c r="F19" s="1">
        <v>1.25</v>
      </c>
      <c r="I19" s="1"/>
      <c r="J19" s="1"/>
      <c r="K19" s="1"/>
      <c r="L19" s="1"/>
      <c r="M19" s="1"/>
      <c r="N19" s="1"/>
      <c r="O19" s="1"/>
      <c r="P19" s="2"/>
    </row>
    <row r="20" spans="2:16" x14ac:dyDescent="0.3">
      <c r="B20" t="s">
        <v>157</v>
      </c>
      <c r="C20" s="2" t="s">
        <v>16</v>
      </c>
      <c r="D20" s="1" t="s">
        <v>7</v>
      </c>
      <c r="E20" s="1">
        <v>27.1</v>
      </c>
      <c r="F20" s="1">
        <v>0.97</v>
      </c>
      <c r="I20" s="1"/>
      <c r="J20" s="1"/>
      <c r="K20" s="1"/>
      <c r="L20" s="1"/>
      <c r="M20" s="1"/>
    </row>
    <row r="23" spans="2:16" x14ac:dyDescent="0.3">
      <c r="E23" s="18" t="s">
        <v>61</v>
      </c>
      <c r="F23" s="17" t="s">
        <v>154</v>
      </c>
      <c r="H23" s="63" t="s">
        <v>142</v>
      </c>
      <c r="I23" s="64"/>
      <c r="J23" s="65"/>
    </row>
    <row r="24" spans="2:16" x14ac:dyDescent="0.3">
      <c r="E24" s="6">
        <v>27</v>
      </c>
      <c r="F24" s="4">
        <v>0.98105999999999982</v>
      </c>
      <c r="H24" s="66" t="s">
        <v>160</v>
      </c>
      <c r="I24" s="37"/>
      <c r="J24" s="67"/>
    </row>
    <row r="25" spans="2:16" x14ac:dyDescent="0.3">
      <c r="E25" s="6">
        <v>31.5</v>
      </c>
      <c r="F25" s="4">
        <v>0.89063000000000003</v>
      </c>
      <c r="H25" s="66"/>
      <c r="I25" s="37"/>
      <c r="J25" s="67"/>
    </row>
    <row r="26" spans="2:16" x14ac:dyDescent="0.3">
      <c r="E26" s="6">
        <v>36</v>
      </c>
      <c r="F26" s="4">
        <v>1.6364699999999996</v>
      </c>
      <c r="H26" s="66"/>
      <c r="I26" s="50"/>
      <c r="J26" s="57"/>
    </row>
    <row r="27" spans="2:16" x14ac:dyDescent="0.3">
      <c r="E27" s="6">
        <v>45</v>
      </c>
      <c r="F27" s="4">
        <v>1.4545750000000002</v>
      </c>
      <c r="H27" s="58" t="s">
        <v>132</v>
      </c>
      <c r="I27" s="50" t="s">
        <v>145</v>
      </c>
      <c r="J27" s="57" t="s">
        <v>133</v>
      </c>
    </row>
    <row r="28" spans="2:16" x14ac:dyDescent="0.3">
      <c r="E28" s="6">
        <v>44.3</v>
      </c>
      <c r="F28" s="4">
        <v>1.3504999999999998</v>
      </c>
      <c r="H28" s="59">
        <v>36</v>
      </c>
      <c r="I28" s="61">
        <f xml:space="preserve"> 0.340813+(0.020272*H28)</f>
        <v>1.070605</v>
      </c>
      <c r="J28" s="62">
        <f>I28*I28</f>
        <v>1.146195066025</v>
      </c>
    </row>
    <row r="29" spans="2:16" x14ac:dyDescent="0.3">
      <c r="E29" s="6">
        <v>24.1</v>
      </c>
      <c r="F29" s="4">
        <v>0.51242500000000002</v>
      </c>
    </row>
    <row r="30" spans="2:16" x14ac:dyDescent="0.3">
      <c r="E30" s="6">
        <v>46.2</v>
      </c>
      <c r="F30" s="4">
        <v>1.6948574999999999</v>
      </c>
    </row>
    <row r="31" spans="2:16" x14ac:dyDescent="0.3">
      <c r="E31" s="6">
        <v>36</v>
      </c>
      <c r="F31" s="4">
        <v>0.94379999999999997</v>
      </c>
    </row>
    <row r="32" spans="2:16" x14ac:dyDescent="0.3">
      <c r="E32" s="6">
        <v>42</v>
      </c>
      <c r="F32" s="4">
        <v>1.5101800000000001</v>
      </c>
    </row>
    <row r="38" spans="2:18" x14ac:dyDescent="0.3">
      <c r="B38" s="96" t="s">
        <v>189</v>
      </c>
    </row>
    <row r="39" spans="2:18" x14ac:dyDescent="0.3">
      <c r="J39" s="106" t="s">
        <v>206</v>
      </c>
      <c r="K39" s="106" t="s">
        <v>206</v>
      </c>
    </row>
    <row r="40" spans="2:18" x14ac:dyDescent="0.3">
      <c r="B40" t="s">
        <v>179</v>
      </c>
      <c r="C40" s="16" t="s">
        <v>0</v>
      </c>
      <c r="D40" s="17" t="s">
        <v>1</v>
      </c>
      <c r="E40" s="18" t="s">
        <v>2</v>
      </c>
      <c r="F40" s="18" t="s">
        <v>128</v>
      </c>
      <c r="G40" s="18" t="s">
        <v>129</v>
      </c>
      <c r="H40" s="17" t="s">
        <v>63</v>
      </c>
      <c r="I40" s="18" t="s">
        <v>202</v>
      </c>
      <c r="J40" s="109" t="s">
        <v>232</v>
      </c>
      <c r="K40" s="109" t="s">
        <v>233</v>
      </c>
      <c r="L40" s="17" t="s">
        <v>192</v>
      </c>
      <c r="M40" s="17" t="s">
        <v>191</v>
      </c>
      <c r="N40" s="17" t="s">
        <v>64</v>
      </c>
      <c r="O40" s="17" t="s">
        <v>65</v>
      </c>
      <c r="P40" s="17" t="s">
        <v>193</v>
      </c>
      <c r="Q40" s="17" t="s">
        <v>194</v>
      </c>
      <c r="R40" s="17" t="s">
        <v>127</v>
      </c>
    </row>
    <row r="41" spans="2:18" x14ac:dyDescent="0.3">
      <c r="B41" t="s">
        <v>158</v>
      </c>
      <c r="C41" s="14" t="s">
        <v>16</v>
      </c>
      <c r="D41" s="4" t="s">
        <v>7</v>
      </c>
      <c r="E41" s="6">
        <v>27</v>
      </c>
      <c r="F41" s="6">
        <v>1.66</v>
      </c>
      <c r="G41" s="6"/>
      <c r="H41" s="4">
        <v>0.1</v>
      </c>
      <c r="I41" s="1">
        <f>F41*10</f>
        <v>16.599999999999998</v>
      </c>
      <c r="J41" s="110">
        <v>4.4000000000000004</v>
      </c>
      <c r="K41" s="1">
        <f>J41/10</f>
        <v>0.44000000000000006</v>
      </c>
      <c r="L41" s="4">
        <v>2.25</v>
      </c>
      <c r="M41" s="4">
        <v>2.8889999999999998</v>
      </c>
      <c r="N41" s="4">
        <f>L41/10</f>
        <v>0.22500000000000001</v>
      </c>
      <c r="O41" s="4">
        <f>M41/10</f>
        <v>0.28889999999999999</v>
      </c>
      <c r="P41" s="4">
        <f>N41*(K41/2)</f>
        <v>4.9500000000000009E-2</v>
      </c>
      <c r="Q41" s="1">
        <f>O41*(K41/2)</f>
        <v>6.3558000000000003E-2</v>
      </c>
      <c r="R41" s="1">
        <f>SUM(P41:Q41)</f>
        <v>0.11305800000000002</v>
      </c>
    </row>
    <row r="42" spans="2:18" x14ac:dyDescent="0.3">
      <c r="B42" t="s">
        <v>158</v>
      </c>
      <c r="C42" s="14" t="s">
        <v>16</v>
      </c>
      <c r="D42" s="4" t="s">
        <v>7</v>
      </c>
      <c r="E42" s="6">
        <v>31.5</v>
      </c>
      <c r="F42" s="6">
        <v>1.69</v>
      </c>
      <c r="G42" s="6"/>
      <c r="H42" s="4">
        <v>0.1</v>
      </c>
      <c r="I42" s="1">
        <f t="shared" ref="I42:I52" si="0">F42*10</f>
        <v>16.899999999999999</v>
      </c>
      <c r="J42" s="110">
        <v>8.25</v>
      </c>
      <c r="K42" s="1">
        <f t="shared" ref="K42:K52" si="1">J42/10</f>
        <v>0.82499999999999996</v>
      </c>
      <c r="L42" s="6">
        <v>2.84</v>
      </c>
      <c r="M42" s="4">
        <v>2.327</v>
      </c>
      <c r="N42" s="4">
        <f t="shared" ref="N42:N52" si="2">L42/10</f>
        <v>0.28399999999999997</v>
      </c>
      <c r="O42" s="4">
        <f t="shared" ref="O42:O52" si="3">M42/10</f>
        <v>0.23269999999999999</v>
      </c>
      <c r="P42" s="4">
        <f t="shared" ref="P42:P52" si="4">N42*(K42/2)</f>
        <v>0.11714999999999998</v>
      </c>
      <c r="Q42" s="1">
        <f t="shared" ref="Q42:Q52" si="5">O42*(K42/2)</f>
        <v>9.5988749999999998E-2</v>
      </c>
      <c r="R42" s="1">
        <f t="shared" ref="R42:R52" si="6">SUM(P42:Q42)</f>
        <v>0.21313874999999999</v>
      </c>
    </row>
    <row r="43" spans="2:18" x14ac:dyDescent="0.3">
      <c r="B43" t="s">
        <v>158</v>
      </c>
      <c r="C43" s="14" t="s">
        <v>16</v>
      </c>
      <c r="D43" s="4" t="s">
        <v>7</v>
      </c>
      <c r="E43" s="6">
        <v>36</v>
      </c>
      <c r="F43" s="6">
        <v>2.09</v>
      </c>
      <c r="G43" s="6"/>
      <c r="H43" s="4">
        <v>0.1</v>
      </c>
      <c r="I43" s="1">
        <f t="shared" si="0"/>
        <v>20.9</v>
      </c>
      <c r="J43" s="110">
        <v>7.15</v>
      </c>
      <c r="K43" s="1">
        <f t="shared" si="1"/>
        <v>0.71500000000000008</v>
      </c>
      <c r="L43" s="4">
        <v>4.548</v>
      </c>
      <c r="M43" s="4">
        <v>3.1379999999999999</v>
      </c>
      <c r="N43" s="4">
        <f t="shared" si="2"/>
        <v>0.45479999999999998</v>
      </c>
      <c r="O43" s="4">
        <f t="shared" si="3"/>
        <v>0.31379999999999997</v>
      </c>
      <c r="P43" s="4">
        <f t="shared" si="4"/>
        <v>0.16259100000000001</v>
      </c>
      <c r="Q43" s="1">
        <f t="shared" si="5"/>
        <v>0.11218350000000001</v>
      </c>
      <c r="R43" s="1">
        <f t="shared" si="6"/>
        <v>0.27477450000000003</v>
      </c>
    </row>
    <row r="44" spans="2:18" x14ac:dyDescent="0.3">
      <c r="B44" t="s">
        <v>158</v>
      </c>
      <c r="C44" s="14" t="s">
        <v>16</v>
      </c>
      <c r="D44" s="4" t="s">
        <v>11</v>
      </c>
      <c r="E44" s="6">
        <v>45</v>
      </c>
      <c r="F44" s="6">
        <v>2.0750000000000002</v>
      </c>
      <c r="G44" s="6"/>
      <c r="H44" s="4">
        <v>0.1</v>
      </c>
      <c r="I44" s="1">
        <f t="shared" si="0"/>
        <v>20.75</v>
      </c>
      <c r="J44" s="110">
        <v>9</v>
      </c>
      <c r="K44" s="1">
        <f t="shared" si="1"/>
        <v>0.9</v>
      </c>
      <c r="L44" s="4">
        <v>4.6669999999999998</v>
      </c>
      <c r="M44" s="4">
        <v>3.68</v>
      </c>
      <c r="N44" s="4">
        <f t="shared" si="2"/>
        <v>0.4667</v>
      </c>
      <c r="O44" s="4">
        <f t="shared" si="3"/>
        <v>0.36799999999999999</v>
      </c>
      <c r="P44" s="4">
        <f t="shared" si="4"/>
        <v>0.21001500000000001</v>
      </c>
      <c r="Q44" s="1">
        <f t="shared" si="5"/>
        <v>0.1656</v>
      </c>
      <c r="R44" s="1">
        <f t="shared" si="6"/>
        <v>0.37561500000000003</v>
      </c>
    </row>
    <row r="45" spans="2:18" x14ac:dyDescent="0.3">
      <c r="B45" t="s">
        <v>158</v>
      </c>
      <c r="C45" s="14" t="s">
        <v>16</v>
      </c>
      <c r="D45" s="4" t="s">
        <v>11</v>
      </c>
      <c r="E45" s="6">
        <v>44.3</v>
      </c>
      <c r="F45" s="6">
        <v>1.825</v>
      </c>
      <c r="G45" s="6"/>
      <c r="H45" s="4">
        <v>0.1</v>
      </c>
      <c r="I45" s="1">
        <f t="shared" si="0"/>
        <v>18.25</v>
      </c>
      <c r="J45" s="110">
        <v>8.5</v>
      </c>
      <c r="K45" s="1">
        <f t="shared" si="1"/>
        <v>0.85</v>
      </c>
      <c r="L45" s="6">
        <v>4.0449999999999999</v>
      </c>
      <c r="M45" s="4">
        <v>4</v>
      </c>
      <c r="N45" s="4">
        <f t="shared" si="2"/>
        <v>0.40449999999999997</v>
      </c>
      <c r="O45" s="4">
        <f t="shared" si="3"/>
        <v>0.4</v>
      </c>
      <c r="P45" s="4">
        <f t="shared" si="4"/>
        <v>0.1719125</v>
      </c>
      <c r="Q45" s="1">
        <f t="shared" si="5"/>
        <v>0.17</v>
      </c>
      <c r="R45" s="1">
        <f t="shared" si="6"/>
        <v>0.34191250000000001</v>
      </c>
    </row>
    <row r="46" spans="2:18" x14ac:dyDescent="0.3">
      <c r="B46" t="s">
        <v>158</v>
      </c>
      <c r="C46" s="14" t="s">
        <v>16</v>
      </c>
      <c r="D46" s="4" t="s">
        <v>7</v>
      </c>
      <c r="E46" s="6">
        <v>24.1</v>
      </c>
      <c r="F46" s="6">
        <v>1.03</v>
      </c>
      <c r="G46" s="6"/>
      <c r="H46" s="4">
        <v>0.1</v>
      </c>
      <c r="I46" s="1">
        <f t="shared" si="0"/>
        <v>10.3</v>
      </c>
      <c r="J46" s="110">
        <v>6.25</v>
      </c>
      <c r="K46" s="1">
        <f t="shared" si="1"/>
        <v>0.625</v>
      </c>
      <c r="L46" s="4">
        <v>1.5860000000000001</v>
      </c>
      <c r="M46" s="4">
        <v>2.3490000000000002</v>
      </c>
      <c r="N46" s="4">
        <f t="shared" si="2"/>
        <v>0.15860000000000002</v>
      </c>
      <c r="O46" s="4">
        <f t="shared" si="3"/>
        <v>0.23490000000000003</v>
      </c>
      <c r="P46" s="4">
        <f t="shared" si="4"/>
        <v>4.9562500000000009E-2</v>
      </c>
      <c r="Q46" s="1">
        <f t="shared" si="5"/>
        <v>7.3406250000000006E-2</v>
      </c>
      <c r="R46" s="1">
        <f t="shared" si="6"/>
        <v>0.12296875000000002</v>
      </c>
    </row>
    <row r="47" spans="2:18" x14ac:dyDescent="0.3">
      <c r="B47" t="s">
        <v>158</v>
      </c>
      <c r="C47" s="14" t="s">
        <v>16</v>
      </c>
      <c r="D47" s="4" t="s">
        <v>11</v>
      </c>
      <c r="E47" s="6">
        <v>46.2</v>
      </c>
      <c r="F47" s="6">
        <v>2.2949999999999999</v>
      </c>
      <c r="G47" s="6"/>
      <c r="H47" s="4">
        <v>0.1</v>
      </c>
      <c r="I47" s="1">
        <f t="shared" si="0"/>
        <v>22.95</v>
      </c>
      <c r="J47" s="110">
        <v>10</v>
      </c>
      <c r="K47" s="1">
        <f t="shared" si="1"/>
        <v>1</v>
      </c>
      <c r="L47" s="4">
        <v>5.125</v>
      </c>
      <c r="M47" s="4">
        <v>3.5670000000000002</v>
      </c>
      <c r="N47" s="4">
        <f t="shared" si="2"/>
        <v>0.51249999999999996</v>
      </c>
      <c r="O47" s="4">
        <f t="shared" si="3"/>
        <v>0.35670000000000002</v>
      </c>
      <c r="P47" s="4">
        <f t="shared" si="4"/>
        <v>0.25624999999999998</v>
      </c>
      <c r="Q47" s="1">
        <f t="shared" si="5"/>
        <v>0.17835000000000001</v>
      </c>
      <c r="R47" s="1">
        <f t="shared" si="6"/>
        <v>0.43459999999999999</v>
      </c>
    </row>
    <row r="48" spans="2:18" x14ac:dyDescent="0.3">
      <c r="B48" t="s">
        <v>158</v>
      </c>
      <c r="C48" s="14" t="s">
        <v>16</v>
      </c>
      <c r="D48" s="4" t="s">
        <v>11</v>
      </c>
      <c r="E48" s="6">
        <v>36</v>
      </c>
      <c r="F48" s="6">
        <v>1.56</v>
      </c>
      <c r="G48" s="6"/>
      <c r="H48" s="4">
        <v>0.1</v>
      </c>
      <c r="I48" s="1">
        <f t="shared" si="0"/>
        <v>15.600000000000001</v>
      </c>
      <c r="J48" s="110">
        <v>7.15</v>
      </c>
      <c r="K48" s="1">
        <f t="shared" si="1"/>
        <v>0.71500000000000008</v>
      </c>
      <c r="L48" s="4">
        <v>2.85</v>
      </c>
      <c r="M48" s="4">
        <v>3.0950000000000002</v>
      </c>
      <c r="N48" s="4">
        <f t="shared" si="2"/>
        <v>0.28500000000000003</v>
      </c>
      <c r="O48" s="4">
        <f t="shared" si="3"/>
        <v>0.3095</v>
      </c>
      <c r="P48" s="4">
        <f t="shared" si="4"/>
        <v>0.10188750000000002</v>
      </c>
      <c r="Q48" s="1">
        <f t="shared" si="5"/>
        <v>0.11064625000000002</v>
      </c>
      <c r="R48" s="1">
        <f t="shared" si="6"/>
        <v>0.21253375000000002</v>
      </c>
    </row>
    <row r="49" spans="2:18" x14ac:dyDescent="0.3">
      <c r="B49" t="s">
        <v>158</v>
      </c>
      <c r="C49" s="14" t="s">
        <v>16</v>
      </c>
      <c r="D49" s="4" t="s">
        <v>7</v>
      </c>
      <c r="E49" s="6">
        <v>42</v>
      </c>
      <c r="F49" s="6">
        <v>1.96</v>
      </c>
      <c r="G49" s="6"/>
      <c r="H49" s="4">
        <v>0.1</v>
      </c>
      <c r="I49" s="1">
        <f t="shared" si="0"/>
        <v>19.600000000000001</v>
      </c>
      <c r="J49" s="110">
        <v>8.5</v>
      </c>
      <c r="K49" s="1">
        <f t="shared" si="1"/>
        <v>0.85</v>
      </c>
      <c r="L49" s="4">
        <v>4.0510000000000002</v>
      </c>
      <c r="M49" s="4">
        <v>5.0869999999999997</v>
      </c>
      <c r="N49" s="4">
        <f t="shared" si="2"/>
        <v>0.40510000000000002</v>
      </c>
      <c r="O49" s="4">
        <f t="shared" si="3"/>
        <v>0.50869999999999993</v>
      </c>
      <c r="P49" s="4">
        <f t="shared" si="4"/>
        <v>0.1721675</v>
      </c>
      <c r="Q49" s="1">
        <f t="shared" si="5"/>
        <v>0.21619749999999996</v>
      </c>
      <c r="R49" s="1">
        <f t="shared" si="6"/>
        <v>0.38836499999999996</v>
      </c>
    </row>
    <row r="50" spans="2:18" x14ac:dyDescent="0.3">
      <c r="B50" t="s">
        <v>157</v>
      </c>
      <c r="C50" s="7" t="s">
        <v>16</v>
      </c>
      <c r="D50" s="4" t="s">
        <v>7</v>
      </c>
      <c r="E50" s="6">
        <v>33.6</v>
      </c>
      <c r="F50" s="4">
        <v>0.57000000000000006</v>
      </c>
      <c r="H50" s="4">
        <v>0.1</v>
      </c>
      <c r="I50" s="1">
        <f t="shared" si="0"/>
        <v>5.7000000000000011</v>
      </c>
      <c r="J50" s="110">
        <v>6.7</v>
      </c>
      <c r="K50" s="1">
        <f t="shared" si="1"/>
        <v>0.67</v>
      </c>
      <c r="L50" s="1">
        <v>2.3839999999999999</v>
      </c>
      <c r="M50" s="1">
        <v>2.234</v>
      </c>
      <c r="N50" s="4">
        <f t="shared" si="2"/>
        <v>0.2384</v>
      </c>
      <c r="O50" s="4">
        <f t="shared" si="3"/>
        <v>0.22339999999999999</v>
      </c>
      <c r="P50" s="4">
        <f t="shared" si="4"/>
        <v>7.9864000000000004E-2</v>
      </c>
      <c r="Q50" s="1">
        <f t="shared" si="5"/>
        <v>7.4839000000000003E-2</v>
      </c>
      <c r="R50" s="1">
        <f t="shared" si="6"/>
        <v>0.15470300000000001</v>
      </c>
    </row>
    <row r="51" spans="2:18" x14ac:dyDescent="0.3">
      <c r="B51" t="s">
        <v>157</v>
      </c>
      <c r="C51" s="2" t="s">
        <v>16</v>
      </c>
      <c r="D51" s="1" t="s">
        <v>7</v>
      </c>
      <c r="E51" s="1">
        <v>33.5</v>
      </c>
      <c r="F51" s="1">
        <v>1.25</v>
      </c>
      <c r="H51" s="4">
        <v>0.1</v>
      </c>
      <c r="I51" s="1">
        <f t="shared" si="0"/>
        <v>12.5</v>
      </c>
      <c r="J51" s="110">
        <v>6.7</v>
      </c>
      <c r="K51" s="1">
        <f t="shared" si="1"/>
        <v>0.67</v>
      </c>
      <c r="L51" s="1">
        <v>3.254</v>
      </c>
      <c r="M51" s="1">
        <v>2.907</v>
      </c>
      <c r="N51" s="4">
        <f t="shared" si="2"/>
        <v>0.32540000000000002</v>
      </c>
      <c r="O51" s="4">
        <f t="shared" si="3"/>
        <v>0.29070000000000001</v>
      </c>
      <c r="P51" s="4">
        <f t="shared" si="4"/>
        <v>0.10900900000000001</v>
      </c>
      <c r="Q51" s="1">
        <f t="shared" si="5"/>
        <v>9.7384500000000013E-2</v>
      </c>
      <c r="R51" s="1">
        <f t="shared" si="6"/>
        <v>0.20639350000000001</v>
      </c>
    </row>
    <row r="52" spans="2:18" x14ac:dyDescent="0.3">
      <c r="B52" t="s">
        <v>157</v>
      </c>
      <c r="C52" s="2" t="s">
        <v>16</v>
      </c>
      <c r="D52" s="1" t="s">
        <v>7</v>
      </c>
      <c r="E52" s="1">
        <v>27.1</v>
      </c>
      <c r="F52" s="1">
        <v>0.97</v>
      </c>
      <c r="H52" s="4">
        <v>0.1</v>
      </c>
      <c r="I52" s="1">
        <f t="shared" si="0"/>
        <v>9.6999999999999993</v>
      </c>
      <c r="J52" s="110">
        <v>4.4000000000000004</v>
      </c>
      <c r="K52" s="1">
        <f t="shared" si="1"/>
        <v>0.44000000000000006</v>
      </c>
      <c r="L52" s="1">
        <v>2.6219999999999999</v>
      </c>
      <c r="M52" s="1">
        <v>2.3490000000000002</v>
      </c>
      <c r="N52" s="4">
        <f t="shared" si="2"/>
        <v>0.26219999999999999</v>
      </c>
      <c r="O52" s="4">
        <f t="shared" si="3"/>
        <v>0.23490000000000003</v>
      </c>
      <c r="P52" s="4">
        <f t="shared" si="4"/>
        <v>5.7684000000000006E-2</v>
      </c>
      <c r="Q52" s="1">
        <f t="shared" si="5"/>
        <v>5.1678000000000016E-2</v>
      </c>
      <c r="R52" s="1">
        <f t="shared" si="6"/>
        <v>0.10936200000000001</v>
      </c>
    </row>
    <row r="58" spans="2:18" x14ac:dyDescent="0.3">
      <c r="C58" s="1" t="s">
        <v>2</v>
      </c>
      <c r="D58" s="1" t="s">
        <v>127</v>
      </c>
      <c r="F58" s="97" t="s">
        <v>169</v>
      </c>
      <c r="G58" s="64"/>
      <c r="H58" s="64"/>
      <c r="I58" s="64"/>
      <c r="J58" s="65"/>
    </row>
    <row r="59" spans="2:18" x14ac:dyDescent="0.3">
      <c r="C59" s="1">
        <v>27</v>
      </c>
      <c r="D59" s="1">
        <v>0.11305800000000002</v>
      </c>
      <c r="F59" s="66"/>
      <c r="G59" s="37"/>
      <c r="H59" s="37"/>
      <c r="I59" s="37"/>
      <c r="J59" s="67"/>
    </row>
    <row r="60" spans="2:18" x14ac:dyDescent="0.3">
      <c r="C60" s="1">
        <v>31.5</v>
      </c>
      <c r="D60" s="1">
        <v>0.21313874999999999</v>
      </c>
      <c r="F60" s="58" t="s">
        <v>132</v>
      </c>
      <c r="G60" s="50"/>
      <c r="H60" s="50"/>
      <c r="I60" s="50" t="s">
        <v>154</v>
      </c>
      <c r="J60" s="67"/>
    </row>
    <row r="61" spans="2:18" x14ac:dyDescent="0.3">
      <c r="C61" s="1">
        <v>36</v>
      </c>
      <c r="D61" s="1">
        <v>0.27477450000000003</v>
      </c>
      <c r="F61" s="58">
        <v>24</v>
      </c>
      <c r="G61" s="50"/>
      <c r="H61" s="50"/>
      <c r="I61" s="50">
        <f>F61*0.0072</f>
        <v>0.17280000000000001</v>
      </c>
      <c r="J61" s="67"/>
    </row>
    <row r="62" spans="2:18" x14ac:dyDescent="0.3">
      <c r="C62" s="1">
        <v>45</v>
      </c>
      <c r="D62" s="1">
        <v>0.37561500000000003</v>
      </c>
      <c r="F62" s="59"/>
      <c r="G62" s="61"/>
      <c r="H62" s="61"/>
      <c r="I62" s="61"/>
      <c r="J62" s="76"/>
    </row>
    <row r="63" spans="2:18" x14ac:dyDescent="0.3">
      <c r="C63" s="1">
        <v>44.3</v>
      </c>
      <c r="D63" s="1">
        <v>0.34191250000000001</v>
      </c>
    </row>
    <row r="64" spans="2:18" x14ac:dyDescent="0.3">
      <c r="C64" s="1">
        <v>24.1</v>
      </c>
      <c r="D64" s="1">
        <v>0.12296875000000002</v>
      </c>
    </row>
    <row r="65" spans="3:5" x14ac:dyDescent="0.3">
      <c r="C65" s="1">
        <v>46.2</v>
      </c>
      <c r="D65" s="1">
        <v>0.43459999999999999</v>
      </c>
    </row>
    <row r="66" spans="3:5" x14ac:dyDescent="0.3">
      <c r="C66" s="1">
        <v>36</v>
      </c>
      <c r="D66" s="1">
        <v>0.21253375000000002</v>
      </c>
    </row>
    <row r="67" spans="3:5" x14ac:dyDescent="0.3">
      <c r="C67" s="1">
        <v>42</v>
      </c>
      <c r="D67" s="1">
        <v>0.38836499999999996</v>
      </c>
    </row>
    <row r="68" spans="3:5" x14ac:dyDescent="0.3">
      <c r="C68" s="1">
        <v>33.6</v>
      </c>
      <c r="D68" s="1">
        <v>0.15470300000000001</v>
      </c>
      <c r="E68" s="2"/>
    </row>
    <row r="69" spans="3:5" x14ac:dyDescent="0.3">
      <c r="C69" s="1">
        <v>33.5</v>
      </c>
      <c r="D69" s="1">
        <v>0.20639350000000001</v>
      </c>
    </row>
    <row r="70" spans="3:5" x14ac:dyDescent="0.3">
      <c r="C70" s="1">
        <v>27.1</v>
      </c>
      <c r="D70" s="1">
        <v>0.10936200000000001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9"/>
  <sheetViews>
    <sheetView topLeftCell="D34" workbookViewId="0">
      <selection activeCell="K44" sqref="K44"/>
    </sheetView>
  </sheetViews>
  <sheetFormatPr defaultRowHeight="14.4" x14ac:dyDescent="0.3"/>
  <cols>
    <col min="2" max="2" width="12.109375" customWidth="1"/>
    <col min="3" max="3" width="12.44140625" customWidth="1"/>
    <col min="4" max="4" width="9.109375" customWidth="1"/>
    <col min="5" max="5" width="9.109375" style="74" customWidth="1"/>
    <col min="6" max="6" width="9" style="1" bestFit="1" customWidth="1"/>
    <col min="7" max="7" width="14" style="1" bestFit="1" customWidth="1"/>
    <col min="9" max="9" width="9.109375" customWidth="1"/>
    <col min="10" max="10" width="11" customWidth="1"/>
    <col min="11" max="11" width="13.33203125" customWidth="1"/>
    <col min="12" max="12" width="15.6640625" bestFit="1" customWidth="1"/>
    <col min="13" max="13" width="12.5546875" bestFit="1" customWidth="1"/>
    <col min="14" max="14" width="10.5546875" customWidth="1"/>
    <col min="17" max="17" width="12.44140625" bestFit="1" customWidth="1"/>
    <col min="18" max="18" width="13.44140625" customWidth="1"/>
    <col min="19" max="19" width="14" bestFit="1" customWidth="1"/>
    <col min="20" max="21" width="13.33203125" customWidth="1"/>
    <col min="22" max="22" width="14.6640625" bestFit="1" customWidth="1"/>
  </cols>
  <sheetData>
    <row r="2" spans="2:17" x14ac:dyDescent="0.3">
      <c r="B2" t="s">
        <v>185</v>
      </c>
    </row>
    <row r="3" spans="2:17" x14ac:dyDescent="0.3">
      <c r="B3" t="s">
        <v>187</v>
      </c>
    </row>
    <row r="4" spans="2:17" x14ac:dyDescent="0.3">
      <c r="B4" t="s">
        <v>186</v>
      </c>
    </row>
    <row r="5" spans="2:17" x14ac:dyDescent="0.3">
      <c r="B5" s="28" t="s">
        <v>183</v>
      </c>
    </row>
    <row r="7" spans="2:17" x14ac:dyDescent="0.3">
      <c r="B7" t="s">
        <v>166</v>
      </c>
      <c r="C7" s="4" t="s">
        <v>68</v>
      </c>
      <c r="D7" s="10" t="s">
        <v>126</v>
      </c>
      <c r="E7" s="15" t="s">
        <v>60</v>
      </c>
      <c r="F7" s="16" t="s">
        <v>0</v>
      </c>
      <c r="G7" s="17" t="s">
        <v>1</v>
      </c>
      <c r="H7" s="18" t="s">
        <v>2</v>
      </c>
      <c r="I7" s="18" t="s">
        <v>93</v>
      </c>
      <c r="J7" s="18" t="s">
        <v>128</v>
      </c>
      <c r="K7" s="18" t="s">
        <v>129</v>
      </c>
      <c r="L7" s="17" t="s">
        <v>63</v>
      </c>
      <c r="M7" s="17" t="s">
        <v>64</v>
      </c>
      <c r="N7" s="17" t="s">
        <v>65</v>
      </c>
      <c r="O7" s="17" t="s">
        <v>66</v>
      </c>
      <c r="P7" s="17" t="s">
        <v>67</v>
      </c>
      <c r="Q7" s="17" t="s">
        <v>127</v>
      </c>
    </row>
    <row r="8" spans="2:17" x14ac:dyDescent="0.3">
      <c r="B8" t="s">
        <v>158</v>
      </c>
      <c r="C8" s="4">
        <v>9</v>
      </c>
      <c r="D8" s="10" t="s">
        <v>73</v>
      </c>
      <c r="E8" s="15" t="s">
        <v>71</v>
      </c>
      <c r="F8" s="14" t="s">
        <v>80</v>
      </c>
      <c r="G8" s="4" t="s">
        <v>11</v>
      </c>
      <c r="H8" s="6">
        <v>27</v>
      </c>
      <c r="I8" s="6">
        <v>9.5</v>
      </c>
      <c r="J8" s="6">
        <v>1.1399999999999999</v>
      </c>
      <c r="K8" s="6"/>
      <c r="L8" s="4">
        <v>1.5</v>
      </c>
      <c r="M8" s="4">
        <v>0.60899999999999999</v>
      </c>
      <c r="N8" s="4">
        <v>0.624</v>
      </c>
      <c r="O8" s="4">
        <f t="shared" ref="O8:O9" si="0">((J8)/2)*M8</f>
        <v>0.34712999999999994</v>
      </c>
      <c r="P8" s="4">
        <f t="shared" ref="P8:P9" si="1">(J8/2)*N8</f>
        <v>0.35568</v>
      </c>
      <c r="Q8" s="4">
        <f t="shared" ref="Q8:Q16" si="2">SUM(O8,P8)</f>
        <v>0.70280999999999993</v>
      </c>
    </row>
    <row r="9" spans="2:17" x14ac:dyDescent="0.3">
      <c r="B9" t="s">
        <v>158</v>
      </c>
      <c r="C9" s="4">
        <v>10</v>
      </c>
      <c r="D9" s="10" t="s">
        <v>73</v>
      </c>
      <c r="E9" s="15" t="s">
        <v>71</v>
      </c>
      <c r="F9" s="14" t="s">
        <v>80</v>
      </c>
      <c r="G9" s="4" t="s">
        <v>11</v>
      </c>
      <c r="H9" s="6">
        <v>29.3</v>
      </c>
      <c r="I9" s="6">
        <v>9.3000000000000007</v>
      </c>
      <c r="J9" s="6">
        <v>1</v>
      </c>
      <c r="K9" s="6"/>
      <c r="L9" s="4">
        <v>1.5</v>
      </c>
      <c r="M9" s="4">
        <v>0.62</v>
      </c>
      <c r="N9" s="4">
        <v>0.60799999999999998</v>
      </c>
      <c r="O9" s="4">
        <f t="shared" si="0"/>
        <v>0.31</v>
      </c>
      <c r="P9" s="4">
        <f t="shared" si="1"/>
        <v>0.30399999999999999</v>
      </c>
      <c r="Q9" s="4">
        <f t="shared" si="2"/>
        <v>0.61399999999999999</v>
      </c>
    </row>
    <row r="10" spans="2:17" x14ac:dyDescent="0.3">
      <c r="B10" t="s">
        <v>158</v>
      </c>
      <c r="C10" s="4">
        <v>13</v>
      </c>
      <c r="D10" s="10" t="s">
        <v>73</v>
      </c>
      <c r="E10" s="15" t="s">
        <v>71</v>
      </c>
      <c r="F10" s="14" t="s">
        <v>80</v>
      </c>
      <c r="G10" s="4" t="s">
        <v>11</v>
      </c>
      <c r="H10" s="6">
        <v>34</v>
      </c>
      <c r="I10" s="6">
        <v>11.2</v>
      </c>
      <c r="J10" s="6">
        <v>1.81</v>
      </c>
      <c r="K10" s="6"/>
      <c r="L10" s="4">
        <v>1.5</v>
      </c>
      <c r="M10" s="4">
        <v>0.67900000000000005</v>
      </c>
      <c r="N10" s="4">
        <v>0.65400000000000003</v>
      </c>
      <c r="O10" s="4">
        <f>((J10)/2)*M10</f>
        <v>0.61449500000000001</v>
      </c>
      <c r="P10" s="4">
        <f>(J10/2)*N10</f>
        <v>0.59187000000000001</v>
      </c>
      <c r="Q10" s="4">
        <f t="shared" si="2"/>
        <v>1.2063649999999999</v>
      </c>
    </row>
    <row r="11" spans="2:17" x14ac:dyDescent="0.3">
      <c r="B11" t="s">
        <v>158</v>
      </c>
      <c r="C11" s="4">
        <v>19</v>
      </c>
      <c r="D11" s="10" t="s">
        <v>73</v>
      </c>
      <c r="E11" s="15" t="s">
        <v>71</v>
      </c>
      <c r="F11" s="14" t="s">
        <v>80</v>
      </c>
      <c r="G11" s="4" t="s">
        <v>11</v>
      </c>
      <c r="H11" s="6">
        <v>34.299999999999997</v>
      </c>
      <c r="I11" s="6">
        <v>13</v>
      </c>
      <c r="J11" s="6">
        <v>1.125</v>
      </c>
      <c r="K11" s="6"/>
      <c r="L11" s="4">
        <v>1.5</v>
      </c>
      <c r="M11" s="4">
        <v>0.745</v>
      </c>
      <c r="N11" s="4">
        <v>0.66400000000000003</v>
      </c>
      <c r="O11" s="4">
        <f>((J11)/2)*M11</f>
        <v>0.4190625</v>
      </c>
      <c r="P11" s="4">
        <f>(J11/2)*N11</f>
        <v>0.3735</v>
      </c>
      <c r="Q11" s="4">
        <f t="shared" si="2"/>
        <v>0.79256250000000006</v>
      </c>
    </row>
    <row r="12" spans="2:17" x14ac:dyDescent="0.3">
      <c r="B12" t="s">
        <v>158</v>
      </c>
      <c r="C12" s="4">
        <v>48</v>
      </c>
      <c r="D12" s="10" t="s">
        <v>73</v>
      </c>
      <c r="E12" s="15" t="s">
        <v>71</v>
      </c>
      <c r="F12" s="14" t="s">
        <v>80</v>
      </c>
      <c r="G12" s="4" t="s">
        <v>7</v>
      </c>
      <c r="H12" s="6">
        <v>28</v>
      </c>
      <c r="I12" s="6">
        <v>10</v>
      </c>
      <c r="J12" s="6">
        <v>1.9350000000000001</v>
      </c>
      <c r="K12" s="6"/>
      <c r="L12" s="4">
        <v>1.5</v>
      </c>
      <c r="M12" s="4">
        <v>0.59399999999999997</v>
      </c>
      <c r="N12" s="4">
        <v>0.56599999999999995</v>
      </c>
      <c r="O12" s="4">
        <f t="shared" ref="O12:O14" si="3">((J12)/2)*M12</f>
        <v>0.57469499999999996</v>
      </c>
      <c r="P12" s="4">
        <f t="shared" ref="P12:P14" si="4">(J12/2)*N12</f>
        <v>0.54760500000000001</v>
      </c>
      <c r="Q12" s="4">
        <f t="shared" si="2"/>
        <v>1.1223000000000001</v>
      </c>
    </row>
    <row r="13" spans="2:17" x14ac:dyDescent="0.3">
      <c r="B13" t="s">
        <v>158</v>
      </c>
      <c r="C13" s="4">
        <v>50</v>
      </c>
      <c r="D13" s="10" t="s">
        <v>73</v>
      </c>
      <c r="E13" s="15" t="s">
        <v>71</v>
      </c>
      <c r="F13" s="14" t="s">
        <v>80</v>
      </c>
      <c r="G13" s="4" t="s">
        <v>7</v>
      </c>
      <c r="H13" s="6">
        <v>27.6</v>
      </c>
      <c r="I13" s="6">
        <v>9</v>
      </c>
      <c r="J13" s="6">
        <v>1.46</v>
      </c>
      <c r="K13" s="6"/>
      <c r="L13" s="4">
        <v>1.5</v>
      </c>
      <c r="M13" s="4">
        <v>0.72899999999999998</v>
      </c>
      <c r="N13" s="4">
        <v>0.64700000000000002</v>
      </c>
      <c r="O13" s="4">
        <f t="shared" si="3"/>
        <v>0.53216999999999992</v>
      </c>
      <c r="P13" s="4">
        <f t="shared" si="4"/>
        <v>0.47231000000000001</v>
      </c>
      <c r="Q13" s="4">
        <f t="shared" si="2"/>
        <v>1.00448</v>
      </c>
    </row>
    <row r="14" spans="2:17" x14ac:dyDescent="0.3">
      <c r="B14" t="s">
        <v>158</v>
      </c>
      <c r="C14" s="4">
        <v>74</v>
      </c>
      <c r="D14" s="10" t="s">
        <v>73</v>
      </c>
      <c r="E14" s="15" t="s">
        <v>71</v>
      </c>
      <c r="F14" s="14" t="s">
        <v>80</v>
      </c>
      <c r="G14" s="4" t="s">
        <v>7</v>
      </c>
      <c r="H14" s="6">
        <v>30.5</v>
      </c>
      <c r="I14" s="6">
        <v>10.5</v>
      </c>
      <c r="J14" s="6">
        <v>1.62</v>
      </c>
      <c r="K14" s="6"/>
      <c r="L14" s="4">
        <v>1.5</v>
      </c>
      <c r="M14" s="4">
        <v>0.58299999999999996</v>
      </c>
      <c r="N14" s="4">
        <v>0.76100000000000001</v>
      </c>
      <c r="O14" s="4">
        <f t="shared" si="3"/>
        <v>0.47222999999999998</v>
      </c>
      <c r="P14" s="4">
        <f t="shared" si="4"/>
        <v>0.61641000000000001</v>
      </c>
      <c r="Q14" s="4">
        <f t="shared" si="2"/>
        <v>1.0886400000000001</v>
      </c>
    </row>
    <row r="15" spans="2:17" x14ac:dyDescent="0.3">
      <c r="B15" t="s">
        <v>158</v>
      </c>
      <c r="C15" s="4">
        <v>80</v>
      </c>
      <c r="D15" s="10" t="s">
        <v>73</v>
      </c>
      <c r="E15" s="15" t="s">
        <v>71</v>
      </c>
      <c r="F15" s="14" t="s">
        <v>80</v>
      </c>
      <c r="G15" s="4" t="s">
        <v>11</v>
      </c>
      <c r="H15" s="6">
        <v>42</v>
      </c>
      <c r="I15" s="6">
        <v>13</v>
      </c>
      <c r="J15" s="6">
        <v>1.96</v>
      </c>
      <c r="K15" s="6"/>
      <c r="L15" s="4">
        <v>1.5</v>
      </c>
      <c r="M15" s="4">
        <v>0.77800000000000002</v>
      </c>
      <c r="N15" s="4">
        <v>0.92700000000000005</v>
      </c>
      <c r="O15" s="4">
        <f>((J15)/2)*M15</f>
        <v>0.76244000000000001</v>
      </c>
      <c r="P15" s="4">
        <f>(J15/2)*N15</f>
        <v>0.90846000000000005</v>
      </c>
      <c r="Q15" s="4">
        <f t="shared" si="2"/>
        <v>1.6709000000000001</v>
      </c>
    </row>
    <row r="16" spans="2:17" x14ac:dyDescent="0.3">
      <c r="B16" t="s">
        <v>158</v>
      </c>
      <c r="C16" s="4">
        <v>84</v>
      </c>
      <c r="D16" s="10" t="s">
        <v>73</v>
      </c>
      <c r="E16" s="15" t="s">
        <v>71</v>
      </c>
      <c r="F16" s="14" t="s">
        <v>80</v>
      </c>
      <c r="G16" s="4" t="s">
        <v>7</v>
      </c>
      <c r="H16" s="6">
        <v>22</v>
      </c>
      <c r="I16" s="6">
        <v>7</v>
      </c>
      <c r="J16" s="6">
        <v>1.0349999999999999</v>
      </c>
      <c r="K16" s="6"/>
      <c r="L16" s="4">
        <v>1.5</v>
      </c>
      <c r="M16" s="4">
        <v>0.51900000000000002</v>
      </c>
      <c r="N16" s="4">
        <v>0.45900000000000002</v>
      </c>
      <c r="O16" s="4">
        <f>((J16)/2)*M16</f>
        <v>0.2685825</v>
      </c>
      <c r="P16" s="4">
        <f>(J16/2)*N16</f>
        <v>0.23753249999999998</v>
      </c>
      <c r="Q16" s="4">
        <f t="shared" si="2"/>
        <v>0.50611499999999998</v>
      </c>
    </row>
    <row r="21" spans="2:7" x14ac:dyDescent="0.3">
      <c r="B21" s="18" t="s">
        <v>61</v>
      </c>
      <c r="C21" s="17" t="s">
        <v>154</v>
      </c>
    </row>
    <row r="22" spans="2:7" x14ac:dyDescent="0.3">
      <c r="B22" s="6">
        <v>27</v>
      </c>
      <c r="C22" s="4">
        <v>0.70280999999999993</v>
      </c>
      <c r="E22" s="78" t="s">
        <v>161</v>
      </c>
      <c r="F22" s="53"/>
      <c r="G22" s="54"/>
    </row>
    <row r="23" spans="2:7" x14ac:dyDescent="0.3">
      <c r="B23" s="6">
        <v>29.3</v>
      </c>
      <c r="C23" s="4">
        <v>0.61399999999999999</v>
      </c>
      <c r="E23" s="79"/>
      <c r="F23" s="50"/>
      <c r="G23" s="57"/>
    </row>
    <row r="24" spans="2:7" x14ac:dyDescent="0.3">
      <c r="B24" s="6">
        <v>34</v>
      </c>
      <c r="C24" s="4">
        <v>1.2063649999999999</v>
      </c>
      <c r="E24" s="79" t="s">
        <v>162</v>
      </c>
      <c r="F24" s="50"/>
      <c r="G24" s="57"/>
    </row>
    <row r="25" spans="2:7" x14ac:dyDescent="0.3">
      <c r="B25" s="6">
        <v>34.299999999999997</v>
      </c>
      <c r="C25" s="4">
        <v>0.79256250000000006</v>
      </c>
      <c r="E25" s="79"/>
      <c r="F25" s="50"/>
      <c r="G25" s="57"/>
    </row>
    <row r="26" spans="2:7" x14ac:dyDescent="0.3">
      <c r="B26" s="6">
        <v>28</v>
      </c>
      <c r="C26" s="4">
        <v>1.1223000000000001</v>
      </c>
      <c r="E26" s="79"/>
      <c r="F26" s="50"/>
      <c r="G26" s="57"/>
    </row>
    <row r="27" spans="2:7" x14ac:dyDescent="0.3">
      <c r="B27" s="6">
        <v>27.6</v>
      </c>
      <c r="C27" s="4">
        <v>1.00448</v>
      </c>
      <c r="E27" s="80" t="s">
        <v>132</v>
      </c>
      <c r="F27" s="81" t="s">
        <v>163</v>
      </c>
      <c r="G27" s="82" t="s">
        <v>164</v>
      </c>
    </row>
    <row r="28" spans="2:7" x14ac:dyDescent="0.3">
      <c r="B28" s="6">
        <v>30.5</v>
      </c>
      <c r="C28" s="4">
        <v>1.0886400000000001</v>
      </c>
      <c r="E28" s="83">
        <v>42</v>
      </c>
      <c r="F28" s="84">
        <f>0.213568+(0.024745*E28)</f>
        <v>1.252858</v>
      </c>
      <c r="G28" s="85">
        <f>F28*F28</f>
        <v>1.569653168164</v>
      </c>
    </row>
    <row r="29" spans="2:7" x14ac:dyDescent="0.3">
      <c r="B29" s="6">
        <v>42</v>
      </c>
      <c r="C29" s="4">
        <v>1.6709000000000001</v>
      </c>
    </row>
    <row r="30" spans="2:7" x14ac:dyDescent="0.3">
      <c r="B30" s="6">
        <v>22</v>
      </c>
      <c r="C30" s="4">
        <v>0.50611499999999998</v>
      </c>
    </row>
    <row r="33" spans="2:22" x14ac:dyDescent="0.3">
      <c r="B33" s="96" t="s">
        <v>190</v>
      </c>
    </row>
    <row r="34" spans="2:22" x14ac:dyDescent="0.3">
      <c r="L34" s="110" t="s">
        <v>206</v>
      </c>
      <c r="M34" s="110"/>
    </row>
    <row r="35" spans="2:22" x14ac:dyDescent="0.3">
      <c r="B35" t="s">
        <v>166</v>
      </c>
      <c r="C35" s="4" t="s">
        <v>68</v>
      </c>
      <c r="D35" s="10" t="s">
        <v>126</v>
      </c>
      <c r="E35" s="15" t="s">
        <v>60</v>
      </c>
      <c r="F35" s="16" t="s">
        <v>0</v>
      </c>
      <c r="G35" s="17" t="s">
        <v>1</v>
      </c>
      <c r="H35" s="18" t="s">
        <v>2</v>
      </c>
      <c r="I35" s="18" t="s">
        <v>93</v>
      </c>
      <c r="J35" s="18" t="s">
        <v>128</v>
      </c>
      <c r="K35" s="18" t="s">
        <v>129</v>
      </c>
      <c r="L35" s="109" t="s">
        <v>207</v>
      </c>
      <c r="M35" s="109" t="s">
        <v>208</v>
      </c>
      <c r="N35" s="17" t="s">
        <v>192</v>
      </c>
      <c r="O35" s="17" t="s">
        <v>191</v>
      </c>
      <c r="P35" s="17" t="s">
        <v>64</v>
      </c>
      <c r="Q35" s="17" t="s">
        <v>65</v>
      </c>
      <c r="R35" s="17" t="s">
        <v>199</v>
      </c>
      <c r="S35" s="17" t="s">
        <v>200</v>
      </c>
      <c r="T35" s="17" t="s">
        <v>201</v>
      </c>
      <c r="V35" s="1"/>
    </row>
    <row r="36" spans="2:22" x14ac:dyDescent="0.3">
      <c r="B36" t="s">
        <v>158</v>
      </c>
      <c r="C36" s="4">
        <v>9</v>
      </c>
      <c r="D36" s="10" t="s">
        <v>73</v>
      </c>
      <c r="E36" s="15" t="s">
        <v>71</v>
      </c>
      <c r="F36" s="14" t="s">
        <v>80</v>
      </c>
      <c r="G36" s="4" t="s">
        <v>11</v>
      </c>
      <c r="H36" s="6">
        <v>27</v>
      </c>
      <c r="I36" s="6">
        <v>9.5</v>
      </c>
      <c r="J36" s="6">
        <v>1.1399999999999999</v>
      </c>
      <c r="K36" s="6"/>
      <c r="L36" s="110">
        <v>4.4000000000000004</v>
      </c>
      <c r="M36" s="110">
        <f>L36/10</f>
        <v>0.44000000000000006</v>
      </c>
      <c r="N36" s="4">
        <v>2.9209999999999998</v>
      </c>
      <c r="O36" s="4">
        <v>2.8959999999999999</v>
      </c>
      <c r="P36" s="1">
        <f>N36/10</f>
        <v>0.29209999999999997</v>
      </c>
      <c r="Q36" s="1">
        <f>O36/10</f>
        <v>0.28959999999999997</v>
      </c>
      <c r="R36" s="1">
        <f>P36*(M36/2)</f>
        <v>6.4262E-2</v>
      </c>
      <c r="S36" s="1">
        <f>Q36*(M36/2)</f>
        <v>6.3712000000000005E-2</v>
      </c>
      <c r="T36" s="4">
        <f>SUM(R36:S36)</f>
        <v>0.127974</v>
      </c>
      <c r="V36" s="1"/>
    </row>
    <row r="37" spans="2:22" x14ac:dyDescent="0.3">
      <c r="B37" t="s">
        <v>158</v>
      </c>
      <c r="C37" s="4">
        <v>10</v>
      </c>
      <c r="D37" s="10" t="s">
        <v>73</v>
      </c>
      <c r="E37" s="15" t="s">
        <v>71</v>
      </c>
      <c r="F37" s="14" t="s">
        <v>80</v>
      </c>
      <c r="G37" s="4" t="s">
        <v>11</v>
      </c>
      <c r="H37" s="6">
        <v>29.3</v>
      </c>
      <c r="I37" s="6">
        <v>9.3000000000000007</v>
      </c>
      <c r="J37" s="6">
        <v>1</v>
      </c>
      <c r="K37" s="6"/>
      <c r="L37" s="110">
        <v>6</v>
      </c>
      <c r="M37" s="110">
        <f t="shared" ref="M37:M44" si="5">L37/10</f>
        <v>0.6</v>
      </c>
      <c r="N37" s="4">
        <v>2.9620000000000002</v>
      </c>
      <c r="O37" s="4">
        <v>2.0310000000000001</v>
      </c>
      <c r="P37" s="1">
        <f t="shared" ref="P37:P44" si="6">N37/10</f>
        <v>0.29620000000000002</v>
      </c>
      <c r="Q37" s="1">
        <f t="shared" ref="Q37:Q44" si="7">O37/10</f>
        <v>0.2031</v>
      </c>
      <c r="R37" s="1">
        <f t="shared" ref="R37:R44" si="8">P37*(M37/2)</f>
        <v>8.8860000000000008E-2</v>
      </c>
      <c r="S37" s="1">
        <f t="shared" ref="S37:S44" si="9">Q37*(M37/2)</f>
        <v>6.0929999999999998E-2</v>
      </c>
      <c r="T37" s="4">
        <f t="shared" ref="T37:T44" si="10">SUM(R37:S37)</f>
        <v>0.14979000000000001</v>
      </c>
      <c r="V37" s="1"/>
    </row>
    <row r="38" spans="2:22" x14ac:dyDescent="0.3">
      <c r="B38" t="s">
        <v>158</v>
      </c>
      <c r="C38" s="4">
        <v>13</v>
      </c>
      <c r="D38" s="10" t="s">
        <v>73</v>
      </c>
      <c r="E38" s="15" t="s">
        <v>71</v>
      </c>
      <c r="F38" s="14" t="s">
        <v>80</v>
      </c>
      <c r="G38" s="4" t="s">
        <v>11</v>
      </c>
      <c r="H38" s="6">
        <v>34</v>
      </c>
      <c r="I38" s="6">
        <v>11.2</v>
      </c>
      <c r="J38" s="6">
        <v>1.81</v>
      </c>
      <c r="K38" s="6"/>
      <c r="L38" s="110">
        <v>6.8</v>
      </c>
      <c r="M38" s="110">
        <f t="shared" si="5"/>
        <v>0.67999999999999994</v>
      </c>
      <c r="N38" s="4">
        <v>3.1379999999999999</v>
      </c>
      <c r="O38" s="4">
        <v>3.05</v>
      </c>
      <c r="P38" s="1">
        <f t="shared" si="6"/>
        <v>0.31379999999999997</v>
      </c>
      <c r="Q38" s="1">
        <f t="shared" si="7"/>
        <v>0.30499999999999999</v>
      </c>
      <c r="R38" s="1">
        <f t="shared" si="8"/>
        <v>0.10669199999999998</v>
      </c>
      <c r="S38" s="1">
        <f t="shared" si="9"/>
        <v>0.10369999999999999</v>
      </c>
      <c r="T38" s="4">
        <f t="shared" si="10"/>
        <v>0.21039199999999997</v>
      </c>
      <c r="V38" s="1"/>
    </row>
    <row r="39" spans="2:22" x14ac:dyDescent="0.3">
      <c r="B39" t="s">
        <v>158</v>
      </c>
      <c r="C39" s="4">
        <v>19</v>
      </c>
      <c r="D39" s="10" t="s">
        <v>73</v>
      </c>
      <c r="E39" s="15" t="s">
        <v>71</v>
      </c>
      <c r="F39" s="14" t="s">
        <v>80</v>
      </c>
      <c r="G39" s="4" t="s">
        <v>11</v>
      </c>
      <c r="H39" s="6">
        <v>34.299999999999997</v>
      </c>
      <c r="I39" s="6">
        <v>13</v>
      </c>
      <c r="J39" s="6">
        <v>1.125</v>
      </c>
      <c r="K39" s="6"/>
      <c r="L39" s="110">
        <v>6.8</v>
      </c>
      <c r="M39" s="110">
        <f t="shared" si="5"/>
        <v>0.67999999999999994</v>
      </c>
      <c r="N39" s="4">
        <v>3.6480000000000001</v>
      </c>
      <c r="O39" s="4">
        <v>3.3290000000000002</v>
      </c>
      <c r="P39" s="1">
        <f t="shared" si="6"/>
        <v>0.36480000000000001</v>
      </c>
      <c r="Q39" s="1">
        <f t="shared" si="7"/>
        <v>0.33290000000000003</v>
      </c>
      <c r="R39" s="1">
        <f t="shared" si="8"/>
        <v>0.12403199999999999</v>
      </c>
      <c r="S39" s="1">
        <f t="shared" si="9"/>
        <v>0.11318599999999999</v>
      </c>
      <c r="T39" s="4">
        <f t="shared" si="10"/>
        <v>0.23721799999999998</v>
      </c>
      <c r="V39" s="1"/>
    </row>
    <row r="40" spans="2:22" x14ac:dyDescent="0.3">
      <c r="B40" t="s">
        <v>158</v>
      </c>
      <c r="C40" s="4">
        <v>48</v>
      </c>
      <c r="D40" s="10" t="s">
        <v>73</v>
      </c>
      <c r="E40" s="15" t="s">
        <v>71</v>
      </c>
      <c r="F40" s="14" t="s">
        <v>80</v>
      </c>
      <c r="G40" s="4" t="s">
        <v>7</v>
      </c>
      <c r="H40" s="6">
        <v>28</v>
      </c>
      <c r="I40" s="6">
        <v>10</v>
      </c>
      <c r="J40" s="6">
        <v>1.9350000000000001</v>
      </c>
      <c r="K40" s="6"/>
      <c r="L40" s="110">
        <v>6</v>
      </c>
      <c r="M40" s="110">
        <f t="shared" si="5"/>
        <v>0.6</v>
      </c>
      <c r="N40" s="4">
        <v>3.32</v>
      </c>
      <c r="O40" s="4">
        <v>3.3519999999999999</v>
      </c>
      <c r="P40" s="1">
        <f t="shared" si="6"/>
        <v>0.33199999999999996</v>
      </c>
      <c r="Q40" s="1">
        <f t="shared" si="7"/>
        <v>0.3352</v>
      </c>
      <c r="R40" s="1">
        <f t="shared" si="8"/>
        <v>9.959999999999998E-2</v>
      </c>
      <c r="S40" s="1">
        <f t="shared" si="9"/>
        <v>0.10056</v>
      </c>
      <c r="T40" s="4">
        <f t="shared" si="10"/>
        <v>0.20015999999999998</v>
      </c>
      <c r="V40" s="1"/>
    </row>
    <row r="41" spans="2:22" x14ac:dyDescent="0.3">
      <c r="B41" t="s">
        <v>158</v>
      </c>
      <c r="C41" s="4">
        <v>50</v>
      </c>
      <c r="D41" s="10" t="s">
        <v>73</v>
      </c>
      <c r="E41" s="15" t="s">
        <v>71</v>
      </c>
      <c r="F41" s="14" t="s">
        <v>80</v>
      </c>
      <c r="G41" s="4" t="s">
        <v>7</v>
      </c>
      <c r="H41" s="6">
        <v>27.6</v>
      </c>
      <c r="I41" s="6">
        <v>9</v>
      </c>
      <c r="J41" s="6">
        <v>1.46</v>
      </c>
      <c r="K41" s="6"/>
      <c r="L41" s="110">
        <v>4.4000000000000004</v>
      </c>
      <c r="M41" s="110">
        <f t="shared" si="5"/>
        <v>0.44000000000000006</v>
      </c>
      <c r="N41" s="4">
        <v>3.4249999999999998</v>
      </c>
      <c r="O41" s="4">
        <v>3.0569999999999999</v>
      </c>
      <c r="P41" s="1">
        <f t="shared" si="6"/>
        <v>0.34249999999999997</v>
      </c>
      <c r="Q41" s="1">
        <f t="shared" si="7"/>
        <v>0.30569999999999997</v>
      </c>
      <c r="R41" s="1">
        <f t="shared" si="8"/>
        <v>7.535E-2</v>
      </c>
      <c r="S41" s="1">
        <f t="shared" si="9"/>
        <v>6.7254000000000008E-2</v>
      </c>
      <c r="T41" s="4">
        <f t="shared" si="10"/>
        <v>0.14260400000000001</v>
      </c>
      <c r="V41" s="1"/>
    </row>
    <row r="42" spans="2:22" x14ac:dyDescent="0.3">
      <c r="B42" t="s">
        <v>158</v>
      </c>
      <c r="C42" s="4">
        <v>74</v>
      </c>
      <c r="D42" s="10" t="s">
        <v>73</v>
      </c>
      <c r="E42" s="15" t="s">
        <v>71</v>
      </c>
      <c r="F42" s="14" t="s">
        <v>80</v>
      </c>
      <c r="G42" s="4" t="s">
        <v>7</v>
      </c>
      <c r="H42" s="6">
        <v>30.5</v>
      </c>
      <c r="I42" s="6">
        <v>10.5</v>
      </c>
      <c r="J42" s="6">
        <v>1.62</v>
      </c>
      <c r="K42" s="6"/>
      <c r="L42" s="110">
        <v>8.25</v>
      </c>
      <c r="M42" s="110">
        <f t="shared" si="5"/>
        <v>0.82499999999999996</v>
      </c>
      <c r="N42" s="4">
        <v>2.66</v>
      </c>
      <c r="O42" s="4">
        <v>3.992</v>
      </c>
      <c r="P42" s="1">
        <f t="shared" si="6"/>
        <v>0.26600000000000001</v>
      </c>
      <c r="Q42" s="1">
        <f t="shared" si="7"/>
        <v>0.3992</v>
      </c>
      <c r="R42" s="1">
        <f t="shared" si="8"/>
        <v>0.109725</v>
      </c>
      <c r="S42" s="1">
        <f t="shared" si="9"/>
        <v>0.16466999999999998</v>
      </c>
      <c r="T42" s="4">
        <f t="shared" si="10"/>
        <v>0.274395</v>
      </c>
      <c r="V42" s="1"/>
    </row>
    <row r="43" spans="2:22" x14ac:dyDescent="0.3">
      <c r="B43" t="s">
        <v>158</v>
      </c>
      <c r="C43" s="4">
        <v>80</v>
      </c>
      <c r="D43" s="10" t="s">
        <v>73</v>
      </c>
      <c r="E43" s="15" t="s">
        <v>71</v>
      </c>
      <c r="F43" s="14" t="s">
        <v>80</v>
      </c>
      <c r="G43" s="4" t="s">
        <v>11</v>
      </c>
      <c r="H43" s="6">
        <v>42</v>
      </c>
      <c r="I43" s="6">
        <v>13</v>
      </c>
      <c r="J43" s="6">
        <v>1.96</v>
      </c>
      <c r="K43" s="6"/>
      <c r="L43" s="110">
        <v>8.25</v>
      </c>
      <c r="M43" s="110">
        <f t="shared" si="5"/>
        <v>0.82499999999999996</v>
      </c>
      <c r="N43" s="4">
        <v>3.1859999999999999</v>
      </c>
      <c r="O43" s="4">
        <v>4.3449999999999998</v>
      </c>
      <c r="P43" s="1">
        <f t="shared" si="6"/>
        <v>0.31859999999999999</v>
      </c>
      <c r="Q43" s="1">
        <f t="shared" si="7"/>
        <v>0.4345</v>
      </c>
      <c r="R43" s="1">
        <f t="shared" si="8"/>
        <v>0.1314225</v>
      </c>
      <c r="S43" s="1">
        <f t="shared" si="9"/>
        <v>0.17923124999999998</v>
      </c>
      <c r="T43" s="4">
        <f t="shared" si="10"/>
        <v>0.31065374999999995</v>
      </c>
      <c r="V43" s="1"/>
    </row>
    <row r="44" spans="2:22" x14ac:dyDescent="0.3">
      <c r="B44" t="s">
        <v>158</v>
      </c>
      <c r="C44" s="4">
        <v>84</v>
      </c>
      <c r="D44" s="10" t="s">
        <v>73</v>
      </c>
      <c r="E44" s="15" t="s">
        <v>71</v>
      </c>
      <c r="F44" s="14" t="s">
        <v>80</v>
      </c>
      <c r="G44" s="4" t="s">
        <v>7</v>
      </c>
      <c r="H44" s="6">
        <v>22</v>
      </c>
      <c r="I44" s="6">
        <v>7</v>
      </c>
      <c r="J44" s="6">
        <v>1.0349999999999999</v>
      </c>
      <c r="K44" s="6"/>
      <c r="L44" s="110">
        <v>3</v>
      </c>
      <c r="M44" s="110">
        <f t="shared" si="5"/>
        <v>0.3</v>
      </c>
      <c r="N44" s="4">
        <v>2.2189999999999999</v>
      </c>
      <c r="O44" s="4">
        <v>1.865</v>
      </c>
      <c r="P44" s="1">
        <f t="shared" si="6"/>
        <v>0.22189999999999999</v>
      </c>
      <c r="Q44" s="1">
        <f t="shared" si="7"/>
        <v>0.1865</v>
      </c>
      <c r="R44" s="1">
        <f t="shared" si="8"/>
        <v>3.3284999999999995E-2</v>
      </c>
      <c r="S44" s="1">
        <f t="shared" si="9"/>
        <v>2.7975E-2</v>
      </c>
      <c r="T44" s="4">
        <f t="shared" si="10"/>
        <v>6.1259999999999995E-2</v>
      </c>
      <c r="V44" s="1"/>
    </row>
    <row r="45" spans="2:22" x14ac:dyDescent="0.3">
      <c r="U45" s="1"/>
      <c r="V45" s="1"/>
    </row>
    <row r="46" spans="2:22" x14ac:dyDescent="0.3">
      <c r="U46" s="1"/>
      <c r="V46" s="1"/>
    </row>
    <row r="47" spans="2:22" x14ac:dyDescent="0.3">
      <c r="F47" s="103" t="s">
        <v>209</v>
      </c>
      <c r="U47" s="4"/>
      <c r="V47" s="1"/>
    </row>
    <row r="48" spans="2:22" x14ac:dyDescent="0.3">
      <c r="U48" s="1"/>
      <c r="V48" s="1"/>
    </row>
    <row r="49" spans="6:22" x14ac:dyDescent="0.3">
      <c r="U49" s="1"/>
      <c r="V49" s="1"/>
    </row>
    <row r="50" spans="6:22" x14ac:dyDescent="0.3">
      <c r="F50" s="1" t="s">
        <v>2</v>
      </c>
      <c r="G50" s="1" t="s">
        <v>201</v>
      </c>
      <c r="J50" s="97" t="s">
        <v>169</v>
      </c>
      <c r="K50" s="64"/>
      <c r="L50" s="64"/>
      <c r="M50" s="64"/>
      <c r="N50" s="65"/>
      <c r="U50" s="4"/>
      <c r="V50" s="1"/>
    </row>
    <row r="51" spans="6:22" x14ac:dyDescent="0.3">
      <c r="F51" s="1">
        <v>27</v>
      </c>
      <c r="G51" s="1">
        <v>0.127974</v>
      </c>
      <c r="J51" s="66"/>
      <c r="K51" s="37"/>
      <c r="L51" s="37"/>
      <c r="M51" s="37"/>
      <c r="N51" s="67"/>
      <c r="U51" s="1"/>
      <c r="V51" s="1"/>
    </row>
    <row r="52" spans="6:22" x14ac:dyDescent="0.3">
      <c r="F52" s="1">
        <v>29.3</v>
      </c>
      <c r="G52" s="1">
        <v>0.14979000000000001</v>
      </c>
      <c r="J52" s="58" t="s">
        <v>132</v>
      </c>
      <c r="K52" s="50"/>
      <c r="L52" s="50"/>
      <c r="M52" s="50" t="s">
        <v>154</v>
      </c>
      <c r="N52" s="67"/>
      <c r="U52" s="1"/>
      <c r="V52" s="1"/>
    </row>
    <row r="53" spans="6:22" x14ac:dyDescent="0.3">
      <c r="F53" s="1">
        <v>34</v>
      </c>
      <c r="G53" s="1">
        <v>0.21039199999999997</v>
      </c>
      <c r="J53" s="58">
        <v>24</v>
      </c>
      <c r="K53" s="50"/>
      <c r="L53" s="50"/>
      <c r="M53" s="89">
        <f>J53*0.0064</f>
        <v>0.15360000000000001</v>
      </c>
      <c r="N53" s="67"/>
      <c r="U53" s="4"/>
      <c r="V53" s="1"/>
    </row>
    <row r="54" spans="6:22" x14ac:dyDescent="0.3">
      <c r="F54" s="1">
        <v>34.299999999999997</v>
      </c>
      <c r="G54" s="1">
        <v>0.23721799999999998</v>
      </c>
      <c r="J54" s="59"/>
      <c r="K54" s="61"/>
      <c r="L54" s="61"/>
      <c r="M54" s="61"/>
      <c r="N54" s="76"/>
      <c r="U54" s="1"/>
      <c r="V54" s="1"/>
    </row>
    <row r="55" spans="6:22" x14ac:dyDescent="0.3">
      <c r="F55" s="1">
        <v>28</v>
      </c>
      <c r="G55" s="1">
        <v>0.20015999999999998</v>
      </c>
      <c r="U55" s="1"/>
      <c r="V55" s="1"/>
    </row>
    <row r="56" spans="6:22" x14ac:dyDescent="0.3">
      <c r="F56" s="1">
        <v>27.6</v>
      </c>
      <c r="G56" s="1">
        <v>0.14260400000000001</v>
      </c>
      <c r="U56" s="4"/>
      <c r="V56" s="1"/>
    </row>
    <row r="57" spans="6:22" x14ac:dyDescent="0.3">
      <c r="F57" s="1">
        <v>30.5</v>
      </c>
      <c r="G57" s="1">
        <v>0.274395</v>
      </c>
      <c r="U57" s="1"/>
      <c r="V57" s="1"/>
    </row>
    <row r="58" spans="6:22" x14ac:dyDescent="0.3">
      <c r="F58" s="1">
        <v>42</v>
      </c>
      <c r="G58" s="1">
        <v>0.31065374999999995</v>
      </c>
    </row>
    <row r="59" spans="6:22" x14ac:dyDescent="0.3">
      <c r="F59" s="1">
        <v>22</v>
      </c>
      <c r="G59" s="1">
        <v>6.1259999999999995E-2</v>
      </c>
    </row>
  </sheetData>
  <sortState ref="U36:V57">
    <sortCondition descending="1" ref="U3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workbookViewId="0"/>
  </sheetViews>
  <sheetFormatPr defaultRowHeight="14.4" x14ac:dyDescent="0.3"/>
  <cols>
    <col min="2" max="2" width="9.109375" style="1"/>
    <col min="3" max="3" width="9.109375" customWidth="1"/>
    <col min="4" max="4" width="6.33203125" style="1" customWidth="1"/>
    <col min="5" max="5" width="12.44140625" style="2" customWidth="1"/>
    <col min="6" max="7" width="9.109375" style="1"/>
    <col min="8" max="8" width="10" style="1" customWidth="1"/>
    <col min="9" max="10" width="9.109375" style="1" customWidth="1"/>
    <col min="11" max="12" width="23.6640625" style="1" customWidth="1"/>
    <col min="13" max="14" width="12" style="1" customWidth="1"/>
    <col min="15" max="16" width="11" style="1" bestFit="1" customWidth="1"/>
    <col min="17" max="17" width="12.44140625" style="1" bestFit="1" customWidth="1"/>
  </cols>
  <sheetData>
    <row r="2" spans="2:19" x14ac:dyDescent="0.3">
      <c r="B2" s="88" t="s">
        <v>215</v>
      </c>
      <c r="K2" s="110" t="s">
        <v>210</v>
      </c>
      <c r="L2" s="110" t="s">
        <v>212</v>
      </c>
    </row>
    <row r="3" spans="2:19" x14ac:dyDescent="0.3">
      <c r="K3" s="110" t="s">
        <v>211</v>
      </c>
      <c r="L3" s="110" t="s">
        <v>211</v>
      </c>
    </row>
    <row r="4" spans="2:19" x14ac:dyDescent="0.3">
      <c r="B4" s="4" t="s">
        <v>68</v>
      </c>
      <c r="C4" s="10" t="s">
        <v>104</v>
      </c>
      <c r="D4" s="4" t="s">
        <v>126</v>
      </c>
      <c r="E4" s="104" t="s">
        <v>60</v>
      </c>
      <c r="F4" s="43" t="s">
        <v>0</v>
      </c>
      <c r="G4" s="17" t="s">
        <v>1</v>
      </c>
      <c r="H4" s="18" t="s">
        <v>2</v>
      </c>
      <c r="I4" s="18" t="s">
        <v>93</v>
      </c>
      <c r="J4" s="18" t="s">
        <v>155</v>
      </c>
      <c r="K4" s="109" t="s">
        <v>62</v>
      </c>
      <c r="L4" s="109" t="s">
        <v>62</v>
      </c>
      <c r="M4" s="17" t="s">
        <v>192</v>
      </c>
      <c r="N4" s="17" t="s">
        <v>191</v>
      </c>
      <c r="O4" s="17" t="s">
        <v>64</v>
      </c>
      <c r="P4" s="17" t="s">
        <v>65</v>
      </c>
      <c r="Q4" s="17" t="s">
        <v>66</v>
      </c>
      <c r="R4" s="17" t="s">
        <v>67</v>
      </c>
      <c r="S4" s="17" t="s">
        <v>127</v>
      </c>
    </row>
    <row r="5" spans="2:19" x14ac:dyDescent="0.3">
      <c r="B5" s="4">
        <v>11</v>
      </c>
      <c r="C5" s="10" t="s">
        <v>69</v>
      </c>
      <c r="D5" s="4" t="s">
        <v>73</v>
      </c>
      <c r="E5" s="104" t="s">
        <v>71</v>
      </c>
      <c r="F5" s="25" t="s">
        <v>82</v>
      </c>
      <c r="G5" s="4" t="s">
        <v>11</v>
      </c>
      <c r="H5" s="6">
        <v>29.4</v>
      </c>
      <c r="I5" s="6">
        <v>9.6999999999999993</v>
      </c>
      <c r="J5" s="6">
        <v>1.25</v>
      </c>
      <c r="K5" s="110">
        <v>6</v>
      </c>
      <c r="L5" s="110">
        <f>K5/10</f>
        <v>0.6</v>
      </c>
      <c r="O5" s="4">
        <v>0.20369999999999999</v>
      </c>
      <c r="P5" s="4">
        <v>0.20710000000000001</v>
      </c>
      <c r="Q5" s="4">
        <f t="shared" ref="Q5:Q18" si="0">((L5)/2)*O5</f>
        <v>6.1109999999999998E-2</v>
      </c>
      <c r="R5" s="4">
        <f t="shared" ref="R5:R18" si="1">(L5/2)*P5</f>
        <v>6.2129999999999998E-2</v>
      </c>
      <c r="S5" s="4">
        <f t="shared" ref="S5:S17" si="2">SUM(Q5,R5)</f>
        <v>0.12323999999999999</v>
      </c>
    </row>
    <row r="6" spans="2:19" x14ac:dyDescent="0.3">
      <c r="B6" s="4">
        <v>16</v>
      </c>
      <c r="C6" s="10" t="s">
        <v>69</v>
      </c>
      <c r="D6" s="4" t="s">
        <v>73</v>
      </c>
      <c r="E6" s="104" t="s">
        <v>71</v>
      </c>
      <c r="F6" s="25" t="s">
        <v>81</v>
      </c>
      <c r="G6" s="4" t="s">
        <v>11</v>
      </c>
      <c r="H6" s="6">
        <v>28.3</v>
      </c>
      <c r="I6" s="6">
        <v>10.3</v>
      </c>
      <c r="J6" s="6">
        <v>1.07</v>
      </c>
      <c r="K6" s="110">
        <v>6</v>
      </c>
      <c r="L6" s="110">
        <f t="shared" ref="L6:L24" si="3">K6/10</f>
        <v>0.6</v>
      </c>
      <c r="O6" s="4">
        <v>0.18590000000000001</v>
      </c>
      <c r="P6" s="4">
        <v>0.19400000000000001</v>
      </c>
      <c r="Q6" s="4">
        <f t="shared" si="0"/>
        <v>5.577E-2</v>
      </c>
      <c r="R6" s="4">
        <f t="shared" si="1"/>
        <v>5.8200000000000002E-2</v>
      </c>
      <c r="S6" s="4">
        <f t="shared" si="2"/>
        <v>0.11397</v>
      </c>
    </row>
    <row r="7" spans="2:19" x14ac:dyDescent="0.3">
      <c r="B7" s="4">
        <v>22</v>
      </c>
      <c r="C7" s="10" t="s">
        <v>69</v>
      </c>
      <c r="D7" s="4" t="s">
        <v>73</v>
      </c>
      <c r="E7" s="104" t="s">
        <v>71</v>
      </c>
      <c r="F7" s="25" t="s">
        <v>82</v>
      </c>
      <c r="G7" s="4" t="s">
        <v>7</v>
      </c>
      <c r="H7" s="6">
        <v>26.2</v>
      </c>
      <c r="I7" s="6">
        <v>8.5</v>
      </c>
      <c r="J7" s="6">
        <v>1.1599999999999999</v>
      </c>
      <c r="K7" s="110">
        <v>4.3499999999999996</v>
      </c>
      <c r="L7" s="110">
        <f t="shared" si="3"/>
        <v>0.43499999999999994</v>
      </c>
      <c r="O7" s="4">
        <v>0.25590000000000002</v>
      </c>
      <c r="P7" s="4">
        <v>0.21230000000000002</v>
      </c>
      <c r="Q7" s="4">
        <f t="shared" si="0"/>
        <v>5.5658249999999999E-2</v>
      </c>
      <c r="R7" s="4">
        <f t="shared" si="1"/>
        <v>4.6175249999999994E-2</v>
      </c>
      <c r="S7" s="4">
        <f t="shared" si="2"/>
        <v>0.10183349999999999</v>
      </c>
    </row>
    <row r="8" spans="2:19" x14ac:dyDescent="0.3">
      <c r="B8" s="4">
        <v>27</v>
      </c>
      <c r="C8" s="10" t="s">
        <v>69</v>
      </c>
      <c r="D8" s="4" t="s">
        <v>73</v>
      </c>
      <c r="E8" s="104" t="s">
        <v>92</v>
      </c>
      <c r="F8" s="25" t="s">
        <v>18</v>
      </c>
      <c r="G8" s="4" t="s">
        <v>11</v>
      </c>
      <c r="H8" s="6">
        <v>23.7</v>
      </c>
      <c r="I8" s="6">
        <v>7.7</v>
      </c>
      <c r="J8" s="6">
        <v>0.93500000000000005</v>
      </c>
      <c r="K8" s="110">
        <v>5.1000000000000005</v>
      </c>
      <c r="L8" s="110">
        <f t="shared" si="3"/>
        <v>0.51</v>
      </c>
      <c r="O8" s="4">
        <v>0.2104</v>
      </c>
      <c r="P8" s="4">
        <v>0.24710000000000001</v>
      </c>
      <c r="Q8" s="4">
        <f t="shared" si="0"/>
        <v>5.3652000000000005E-2</v>
      </c>
      <c r="R8" s="4">
        <f t="shared" si="1"/>
        <v>6.3010500000000011E-2</v>
      </c>
      <c r="S8" s="21">
        <f t="shared" si="2"/>
        <v>0.11666250000000002</v>
      </c>
    </row>
    <row r="9" spans="2:19" x14ac:dyDescent="0.3">
      <c r="B9" s="4">
        <v>28</v>
      </c>
      <c r="C9" s="10" t="s">
        <v>69</v>
      </c>
      <c r="D9" s="4" t="s">
        <v>73</v>
      </c>
      <c r="E9" s="104" t="s">
        <v>92</v>
      </c>
      <c r="F9" s="25" t="s">
        <v>18</v>
      </c>
      <c r="G9" s="4" t="s">
        <v>11</v>
      </c>
      <c r="H9" s="6">
        <v>21.3</v>
      </c>
      <c r="I9" s="6">
        <v>6.9</v>
      </c>
      <c r="J9" s="6">
        <v>0.94499999999999995</v>
      </c>
      <c r="K9" s="110">
        <v>3.3499999999999996</v>
      </c>
      <c r="L9" s="110">
        <f t="shared" si="3"/>
        <v>0.33499999999999996</v>
      </c>
      <c r="O9" s="4">
        <v>0.20849999999999999</v>
      </c>
      <c r="P9" s="4">
        <v>0.2432</v>
      </c>
      <c r="Q9" s="4">
        <f t="shared" si="0"/>
        <v>3.4923749999999996E-2</v>
      </c>
      <c r="R9" s="4">
        <f t="shared" si="1"/>
        <v>4.0735999999999994E-2</v>
      </c>
      <c r="S9" s="21">
        <f t="shared" si="2"/>
        <v>7.5659749999999998E-2</v>
      </c>
    </row>
    <row r="10" spans="2:19" x14ac:dyDescent="0.3">
      <c r="B10" s="4">
        <v>33</v>
      </c>
      <c r="C10" s="10" t="s">
        <v>69</v>
      </c>
      <c r="D10" s="4" t="s">
        <v>73</v>
      </c>
      <c r="E10" s="104" t="s">
        <v>92</v>
      </c>
      <c r="F10" s="25" t="s">
        <v>84</v>
      </c>
      <c r="G10" s="4" t="s">
        <v>11</v>
      </c>
      <c r="H10" s="6">
        <v>28</v>
      </c>
      <c r="I10" s="6">
        <v>9</v>
      </c>
      <c r="J10" s="6">
        <v>1.21</v>
      </c>
      <c r="K10" s="110">
        <v>4.4000000000000004</v>
      </c>
      <c r="L10" s="110">
        <f t="shared" si="3"/>
        <v>0.44000000000000006</v>
      </c>
      <c r="O10" s="4">
        <v>0.30870000000000003</v>
      </c>
      <c r="P10" s="4">
        <v>0.3276</v>
      </c>
      <c r="Q10" s="4">
        <f t="shared" si="0"/>
        <v>6.7914000000000016E-2</v>
      </c>
      <c r="R10" s="4">
        <f t="shared" si="1"/>
        <v>7.2072000000000011E-2</v>
      </c>
      <c r="S10" s="21">
        <f t="shared" si="2"/>
        <v>0.13998600000000003</v>
      </c>
    </row>
    <row r="11" spans="2:19" x14ac:dyDescent="0.3">
      <c r="B11" s="4">
        <v>34</v>
      </c>
      <c r="C11" s="10" t="s">
        <v>69</v>
      </c>
      <c r="D11" s="4" t="s">
        <v>73</v>
      </c>
      <c r="E11" s="104" t="s">
        <v>92</v>
      </c>
      <c r="F11" s="25" t="s">
        <v>18</v>
      </c>
      <c r="G11" s="4" t="s">
        <v>11</v>
      </c>
      <c r="H11" s="6">
        <v>25.5</v>
      </c>
      <c r="I11" s="6">
        <v>8</v>
      </c>
      <c r="J11" s="6">
        <v>1.2050000000000001</v>
      </c>
      <c r="K11" s="110">
        <v>4.55</v>
      </c>
      <c r="L11" s="110">
        <f t="shared" si="3"/>
        <v>0.45499999999999996</v>
      </c>
      <c r="O11" s="4">
        <v>0.20270000000000002</v>
      </c>
      <c r="P11" s="4">
        <v>0.23290000000000002</v>
      </c>
      <c r="Q11" s="4">
        <f t="shared" si="0"/>
        <v>4.6114250000000002E-2</v>
      </c>
      <c r="R11" s="4">
        <f t="shared" si="1"/>
        <v>5.2984750000000004E-2</v>
      </c>
      <c r="S11" s="21">
        <f t="shared" si="2"/>
        <v>9.9099000000000007E-2</v>
      </c>
    </row>
    <row r="12" spans="2:19" x14ac:dyDescent="0.3">
      <c r="B12" s="4">
        <v>36</v>
      </c>
      <c r="C12" s="10" t="s">
        <v>69</v>
      </c>
      <c r="D12" s="4" t="s">
        <v>73</v>
      </c>
      <c r="E12" s="104" t="s">
        <v>71</v>
      </c>
      <c r="F12" s="25" t="s">
        <v>81</v>
      </c>
      <c r="G12" s="4" t="s">
        <v>11</v>
      </c>
      <c r="H12" s="6">
        <v>33.299999999999997</v>
      </c>
      <c r="I12" s="6">
        <v>9.5</v>
      </c>
      <c r="J12" s="6">
        <v>1.5</v>
      </c>
      <c r="K12" s="110">
        <v>6.7</v>
      </c>
      <c r="L12" s="110">
        <f t="shared" si="3"/>
        <v>0.67</v>
      </c>
      <c r="O12" s="4">
        <v>0.23199999999999998</v>
      </c>
      <c r="P12" s="4">
        <v>0.22400000000000003</v>
      </c>
      <c r="Q12" s="4">
        <f t="shared" si="0"/>
        <v>7.7719999999999997E-2</v>
      </c>
      <c r="R12" s="4">
        <f t="shared" si="1"/>
        <v>7.5040000000000009E-2</v>
      </c>
      <c r="S12" s="4">
        <f t="shared" si="2"/>
        <v>0.15276000000000001</v>
      </c>
    </row>
    <row r="13" spans="2:19" x14ac:dyDescent="0.3">
      <c r="B13" s="4">
        <v>46</v>
      </c>
      <c r="C13" s="10" t="s">
        <v>69</v>
      </c>
      <c r="D13" s="4" t="s">
        <v>73</v>
      </c>
      <c r="E13" s="104" t="s">
        <v>92</v>
      </c>
      <c r="F13" s="25" t="s">
        <v>84</v>
      </c>
      <c r="G13" s="4" t="s">
        <v>11</v>
      </c>
      <c r="H13" s="6">
        <v>22.7</v>
      </c>
      <c r="I13" s="6">
        <v>8</v>
      </c>
      <c r="J13" s="6">
        <v>1.3</v>
      </c>
      <c r="K13" s="110">
        <v>4.4000000000000004</v>
      </c>
      <c r="L13" s="110">
        <f t="shared" si="3"/>
        <v>0.44000000000000006</v>
      </c>
      <c r="O13" s="4">
        <v>0.1988</v>
      </c>
      <c r="P13" s="4">
        <v>0.2666</v>
      </c>
      <c r="Q13" s="4">
        <f t="shared" si="0"/>
        <v>4.3736000000000004E-2</v>
      </c>
      <c r="R13" s="4">
        <f t="shared" si="1"/>
        <v>5.865200000000001E-2</v>
      </c>
      <c r="S13" s="21">
        <f t="shared" si="2"/>
        <v>0.10238800000000001</v>
      </c>
    </row>
    <row r="14" spans="2:19" x14ac:dyDescent="0.3">
      <c r="B14" s="4">
        <v>47</v>
      </c>
      <c r="C14" s="10" t="s">
        <v>69</v>
      </c>
      <c r="D14" s="4" t="s">
        <v>73</v>
      </c>
      <c r="E14" s="104" t="s">
        <v>92</v>
      </c>
      <c r="F14" s="25" t="s">
        <v>84</v>
      </c>
      <c r="G14" s="4" t="s">
        <v>11</v>
      </c>
      <c r="H14" s="6">
        <v>25.3</v>
      </c>
      <c r="I14" s="6">
        <v>8.3000000000000007</v>
      </c>
      <c r="J14" s="6">
        <v>1.895</v>
      </c>
      <c r="K14" s="110">
        <v>4.55</v>
      </c>
      <c r="L14" s="110">
        <f t="shared" si="3"/>
        <v>0.45499999999999996</v>
      </c>
      <c r="O14" s="4">
        <v>0.22610000000000002</v>
      </c>
      <c r="P14" s="4">
        <v>0.31779999999999997</v>
      </c>
      <c r="Q14" s="4">
        <f t="shared" si="0"/>
        <v>5.1437749999999997E-2</v>
      </c>
      <c r="R14" s="4">
        <f t="shared" si="1"/>
        <v>7.2299499999999989E-2</v>
      </c>
      <c r="S14" s="21">
        <f t="shared" si="2"/>
        <v>0.12373724999999999</v>
      </c>
    </row>
    <row r="15" spans="2:19" x14ac:dyDescent="0.3">
      <c r="B15" s="4">
        <v>49</v>
      </c>
      <c r="C15" s="10" t="s">
        <v>69</v>
      </c>
      <c r="D15" s="4" t="s">
        <v>73</v>
      </c>
      <c r="E15" s="104" t="s">
        <v>71</v>
      </c>
      <c r="F15" s="25" t="s">
        <v>81</v>
      </c>
      <c r="G15" s="4" t="s">
        <v>7</v>
      </c>
      <c r="H15" s="6">
        <v>30.3</v>
      </c>
      <c r="I15" s="6">
        <v>9</v>
      </c>
      <c r="J15" s="6">
        <v>1.07</v>
      </c>
      <c r="K15" s="110">
        <v>6</v>
      </c>
      <c r="L15" s="110">
        <f t="shared" si="3"/>
        <v>0.6</v>
      </c>
      <c r="O15" s="4">
        <v>0.2056</v>
      </c>
      <c r="P15" s="4">
        <v>0.21539999999999998</v>
      </c>
      <c r="Q15" s="4">
        <f t="shared" si="0"/>
        <v>6.1679999999999999E-2</v>
      </c>
      <c r="R15" s="4">
        <f t="shared" si="1"/>
        <v>6.4619999999999997E-2</v>
      </c>
      <c r="S15" s="4">
        <f t="shared" si="2"/>
        <v>0.1263</v>
      </c>
    </row>
    <row r="16" spans="2:19" x14ac:dyDescent="0.3">
      <c r="B16" s="4">
        <v>53</v>
      </c>
      <c r="C16" s="10" t="s">
        <v>69</v>
      </c>
      <c r="D16" s="4" t="s">
        <v>73</v>
      </c>
      <c r="E16" s="104" t="s">
        <v>71</v>
      </c>
      <c r="F16" s="25" t="s">
        <v>82</v>
      </c>
      <c r="G16" s="4" t="s">
        <v>11</v>
      </c>
      <c r="H16" s="6">
        <v>33</v>
      </c>
      <c r="I16" s="6">
        <v>11</v>
      </c>
      <c r="J16" s="6">
        <v>1.1950000000000001</v>
      </c>
      <c r="K16" s="110">
        <v>6.7</v>
      </c>
      <c r="L16" s="110">
        <f t="shared" si="3"/>
        <v>0.67</v>
      </c>
      <c r="O16" s="4">
        <v>0.31080000000000002</v>
      </c>
      <c r="P16" s="4">
        <v>0.3962</v>
      </c>
      <c r="Q16" s="4">
        <f t="shared" si="0"/>
        <v>0.10411800000000002</v>
      </c>
      <c r="R16" s="4">
        <f t="shared" si="1"/>
        <v>0.13272700000000001</v>
      </c>
      <c r="S16" s="4">
        <f t="shared" si="2"/>
        <v>0.23684500000000003</v>
      </c>
    </row>
    <row r="17" spans="2:19" x14ac:dyDescent="0.3">
      <c r="B17" s="4">
        <v>56</v>
      </c>
      <c r="C17" s="10" t="s">
        <v>69</v>
      </c>
      <c r="D17" s="4" t="s">
        <v>73</v>
      </c>
      <c r="E17" s="104" t="s">
        <v>92</v>
      </c>
      <c r="F17" s="25" t="s">
        <v>18</v>
      </c>
      <c r="G17" s="4" t="s">
        <v>11</v>
      </c>
      <c r="H17" s="6">
        <v>27.4</v>
      </c>
      <c r="I17" s="6">
        <v>8.5</v>
      </c>
      <c r="J17" s="6">
        <v>1.87</v>
      </c>
      <c r="K17" s="110">
        <v>4.4000000000000004</v>
      </c>
      <c r="L17" s="110">
        <f t="shared" si="3"/>
        <v>0.44000000000000006</v>
      </c>
      <c r="O17" s="4">
        <v>0.2586</v>
      </c>
      <c r="P17" s="4">
        <v>0.24009999999999998</v>
      </c>
      <c r="Q17" s="4">
        <f t="shared" si="0"/>
        <v>5.6892000000000005E-2</v>
      </c>
      <c r="R17" s="4">
        <f t="shared" si="1"/>
        <v>5.2822000000000001E-2</v>
      </c>
      <c r="S17" s="21">
        <f t="shared" si="2"/>
        <v>0.10971400000000001</v>
      </c>
    </row>
    <row r="18" spans="2:19" x14ac:dyDescent="0.3">
      <c r="B18" s="4">
        <v>78</v>
      </c>
      <c r="C18" s="10" t="s">
        <v>69</v>
      </c>
      <c r="D18" s="4" t="s">
        <v>73</v>
      </c>
      <c r="E18" s="104" t="s">
        <v>71</v>
      </c>
      <c r="F18" s="25" t="s">
        <v>82</v>
      </c>
      <c r="G18" s="4" t="s">
        <v>11</v>
      </c>
      <c r="H18" s="6">
        <v>32.700000000000003</v>
      </c>
      <c r="I18" s="6">
        <v>10</v>
      </c>
      <c r="J18" s="6">
        <v>1.88</v>
      </c>
      <c r="K18" s="110">
        <v>6.7</v>
      </c>
      <c r="L18" s="110">
        <f t="shared" si="3"/>
        <v>0.67</v>
      </c>
      <c r="O18" s="4">
        <v>0.22010000000000002</v>
      </c>
      <c r="P18" s="4">
        <v>0.2868</v>
      </c>
      <c r="Q18" s="4">
        <f t="shared" si="0"/>
        <v>7.3733500000000007E-2</v>
      </c>
      <c r="R18" s="4">
        <f t="shared" si="1"/>
        <v>9.6078000000000011E-2</v>
      </c>
      <c r="S18" s="4">
        <f>SUM(Q18,R18)</f>
        <v>0.1698115</v>
      </c>
    </row>
    <row r="19" spans="2:19" x14ac:dyDescent="0.3">
      <c r="B19" s="1">
        <v>25</v>
      </c>
      <c r="C19" t="s">
        <v>69</v>
      </c>
      <c r="D19" s="1" t="s">
        <v>73</v>
      </c>
      <c r="E19" s="2" t="s">
        <v>71</v>
      </c>
      <c r="F19" s="1" t="s">
        <v>83</v>
      </c>
      <c r="G19" s="1" t="s">
        <v>7</v>
      </c>
      <c r="H19" s="1">
        <v>28.5</v>
      </c>
      <c r="I19" s="1">
        <v>9.5</v>
      </c>
      <c r="J19" s="1">
        <v>1.41</v>
      </c>
      <c r="K19" s="110">
        <v>6</v>
      </c>
      <c r="L19" s="110">
        <f>K19/10</f>
        <v>0.6</v>
      </c>
      <c r="M19" s="1">
        <v>2.4500000000000002</v>
      </c>
      <c r="N19" s="1">
        <v>2.5270000000000001</v>
      </c>
      <c r="O19" s="1">
        <f>M19/10</f>
        <v>0.24500000000000002</v>
      </c>
      <c r="P19" s="1">
        <f>N19/10</f>
        <v>0.25270000000000004</v>
      </c>
      <c r="Q19" s="4">
        <f t="shared" ref="Q19:Q24" si="4">((L19)/2)*O19</f>
        <v>7.350000000000001E-2</v>
      </c>
      <c r="R19" s="4">
        <f t="shared" ref="R19:R24" si="5">(L19/2)*P19</f>
        <v>7.5810000000000002E-2</v>
      </c>
      <c r="S19" s="4">
        <f t="shared" ref="S19:S24" si="6">SUM(Q19,R19)</f>
        <v>0.14931</v>
      </c>
    </row>
    <row r="20" spans="2:19" x14ac:dyDescent="0.3">
      <c r="B20" s="1">
        <v>26</v>
      </c>
      <c r="C20" t="s">
        <v>69</v>
      </c>
      <c r="D20" s="1" t="s">
        <v>73</v>
      </c>
      <c r="E20" s="2" t="s">
        <v>71</v>
      </c>
      <c r="F20" s="1" t="s">
        <v>83</v>
      </c>
      <c r="G20" s="1" t="s">
        <v>7</v>
      </c>
      <c r="H20" s="1">
        <v>23.5</v>
      </c>
      <c r="I20" s="1">
        <v>7.5</v>
      </c>
      <c r="J20" s="1">
        <v>0.99</v>
      </c>
      <c r="K20" s="110">
        <v>6.25</v>
      </c>
      <c r="L20" s="110">
        <f t="shared" si="3"/>
        <v>0.625</v>
      </c>
      <c r="M20" s="1">
        <v>2.367</v>
      </c>
      <c r="N20" s="1">
        <v>2.2170000000000001</v>
      </c>
      <c r="O20" s="1">
        <f t="shared" ref="O20:O24" si="7">M20/10</f>
        <v>0.23669999999999999</v>
      </c>
      <c r="P20" s="1">
        <f t="shared" ref="P20:P24" si="8">N20/10</f>
        <v>0.22170000000000001</v>
      </c>
      <c r="Q20" s="4">
        <f t="shared" si="4"/>
        <v>7.396875E-2</v>
      </c>
      <c r="R20" s="4">
        <f t="shared" si="5"/>
        <v>6.9281250000000003E-2</v>
      </c>
      <c r="S20" s="4">
        <f t="shared" si="6"/>
        <v>0.14324999999999999</v>
      </c>
    </row>
    <row r="21" spans="2:19" x14ac:dyDescent="0.3">
      <c r="B21" s="1">
        <v>35</v>
      </c>
      <c r="C21" t="s">
        <v>69</v>
      </c>
      <c r="D21" s="1" t="s">
        <v>73</v>
      </c>
      <c r="E21" s="2" t="s">
        <v>71</v>
      </c>
      <c r="F21" s="1" t="s">
        <v>83</v>
      </c>
      <c r="G21" s="1" t="s">
        <v>7</v>
      </c>
      <c r="H21" s="1">
        <v>27.7</v>
      </c>
      <c r="I21" s="1">
        <v>8.4</v>
      </c>
      <c r="J21" s="1">
        <v>1.37</v>
      </c>
      <c r="K21" s="110">
        <v>4.4000000000000004</v>
      </c>
      <c r="L21" s="110">
        <f t="shared" si="3"/>
        <v>0.44000000000000006</v>
      </c>
      <c r="M21" s="1">
        <v>2.4129999999999998</v>
      </c>
      <c r="N21" s="1">
        <v>2.6579999999999999</v>
      </c>
      <c r="O21" s="1">
        <f t="shared" si="7"/>
        <v>0.24129999999999999</v>
      </c>
      <c r="P21" s="1">
        <f t="shared" si="8"/>
        <v>0.26579999999999998</v>
      </c>
      <c r="Q21" s="4">
        <f t="shared" si="4"/>
        <v>5.3086000000000001E-2</v>
      </c>
      <c r="R21" s="4">
        <f t="shared" si="5"/>
        <v>5.8476E-2</v>
      </c>
      <c r="S21" s="4">
        <f t="shared" si="6"/>
        <v>0.11156199999999999</v>
      </c>
    </row>
    <row r="22" spans="2:19" x14ac:dyDescent="0.3">
      <c r="B22" s="1">
        <v>51</v>
      </c>
      <c r="C22" t="s">
        <v>69</v>
      </c>
      <c r="D22" s="1" t="s">
        <v>73</v>
      </c>
      <c r="E22" s="2" t="s">
        <v>71</v>
      </c>
      <c r="F22" s="1" t="s">
        <v>83</v>
      </c>
      <c r="G22" s="1" t="s">
        <v>7</v>
      </c>
      <c r="H22" s="1">
        <v>35.5</v>
      </c>
      <c r="I22" s="1">
        <v>11.5</v>
      </c>
      <c r="J22" s="1">
        <v>1.64</v>
      </c>
      <c r="K22" s="110">
        <v>7.15</v>
      </c>
      <c r="L22" s="110">
        <f t="shared" si="3"/>
        <v>0.71500000000000008</v>
      </c>
      <c r="M22" s="1">
        <v>3.9079999999999999</v>
      </c>
      <c r="N22" s="1">
        <v>2.8889999999999998</v>
      </c>
      <c r="O22" s="1">
        <f t="shared" si="7"/>
        <v>0.39079999999999998</v>
      </c>
      <c r="P22" s="1">
        <f t="shared" si="8"/>
        <v>0.28889999999999999</v>
      </c>
      <c r="Q22" s="4">
        <f t="shared" si="4"/>
        <v>0.139711</v>
      </c>
      <c r="R22" s="4">
        <f t="shared" si="5"/>
        <v>0.10328175000000001</v>
      </c>
      <c r="S22" s="4">
        <f t="shared" si="6"/>
        <v>0.24299275000000001</v>
      </c>
    </row>
    <row r="23" spans="2:19" x14ac:dyDescent="0.3">
      <c r="B23" s="1">
        <v>58</v>
      </c>
      <c r="C23" t="s">
        <v>69</v>
      </c>
      <c r="D23" s="1" t="s">
        <v>73</v>
      </c>
      <c r="E23" s="2" t="s">
        <v>71</v>
      </c>
      <c r="F23" s="1" t="s">
        <v>83</v>
      </c>
      <c r="G23" s="1" t="s">
        <v>7</v>
      </c>
      <c r="H23" s="1">
        <v>32</v>
      </c>
      <c r="I23" s="1">
        <v>9.5</v>
      </c>
      <c r="J23" s="1">
        <v>1.1299999999999999</v>
      </c>
      <c r="K23" s="110">
        <v>6.7</v>
      </c>
      <c r="L23" s="110">
        <f t="shared" si="3"/>
        <v>0.67</v>
      </c>
      <c r="M23" s="1">
        <v>2.8119999999999998</v>
      </c>
      <c r="N23" s="1">
        <v>2.968</v>
      </c>
      <c r="O23" s="1">
        <f t="shared" si="7"/>
        <v>0.28120000000000001</v>
      </c>
      <c r="P23" s="1">
        <f t="shared" si="8"/>
        <v>0.29680000000000001</v>
      </c>
      <c r="Q23" s="4">
        <f t="shared" si="4"/>
        <v>9.4202000000000008E-2</v>
      </c>
      <c r="R23" s="4">
        <f t="shared" si="5"/>
        <v>9.9428000000000002E-2</v>
      </c>
      <c r="S23" s="4">
        <f t="shared" si="6"/>
        <v>0.19363000000000002</v>
      </c>
    </row>
    <row r="24" spans="2:19" x14ac:dyDescent="0.3">
      <c r="B24" s="1">
        <v>59</v>
      </c>
      <c r="C24" t="s">
        <v>69</v>
      </c>
      <c r="D24" s="1" t="s">
        <v>73</v>
      </c>
      <c r="E24" s="2" t="s">
        <v>71</v>
      </c>
      <c r="F24" s="1" t="s">
        <v>83</v>
      </c>
      <c r="G24" s="1" t="s">
        <v>7</v>
      </c>
      <c r="H24" s="1">
        <v>25</v>
      </c>
      <c r="I24" s="1">
        <v>8</v>
      </c>
      <c r="J24" s="1">
        <v>1.18</v>
      </c>
      <c r="K24" s="110">
        <v>4.55</v>
      </c>
      <c r="L24" s="110">
        <f t="shared" si="3"/>
        <v>0.45499999999999996</v>
      </c>
      <c r="M24" s="1">
        <v>2.1680000000000001</v>
      </c>
      <c r="N24" s="1">
        <v>1.8620000000000001</v>
      </c>
      <c r="O24" s="1">
        <f t="shared" si="7"/>
        <v>0.21680000000000002</v>
      </c>
      <c r="P24" s="1">
        <f t="shared" si="8"/>
        <v>0.1862</v>
      </c>
      <c r="Q24" s="4">
        <f t="shared" si="4"/>
        <v>4.9321999999999998E-2</v>
      </c>
      <c r="R24" s="4">
        <f t="shared" si="5"/>
        <v>4.2360499999999995E-2</v>
      </c>
      <c r="S24" s="4">
        <f t="shared" si="6"/>
        <v>9.16825E-2</v>
      </c>
    </row>
    <row r="30" spans="2:19" x14ac:dyDescent="0.3">
      <c r="C30" s="1" t="s">
        <v>126</v>
      </c>
      <c r="D30" s="74" t="s">
        <v>2</v>
      </c>
      <c r="E30" s="74" t="s">
        <v>127</v>
      </c>
    </row>
    <row r="31" spans="2:19" x14ac:dyDescent="0.3">
      <c r="C31" s="1" t="s">
        <v>73</v>
      </c>
      <c r="D31" s="74">
        <v>29.4</v>
      </c>
      <c r="E31" s="74">
        <v>0.12323999999999999</v>
      </c>
      <c r="O31" s="105" t="s">
        <v>214</v>
      </c>
    </row>
    <row r="32" spans="2:19" x14ac:dyDescent="0.3">
      <c r="C32" s="1" t="s">
        <v>73</v>
      </c>
      <c r="D32" s="74">
        <v>28.3</v>
      </c>
      <c r="E32" s="74">
        <v>0.11397</v>
      </c>
      <c r="O32" s="1" t="s">
        <v>132</v>
      </c>
      <c r="P32" s="1" t="s">
        <v>133</v>
      </c>
    </row>
    <row r="33" spans="3:16" x14ac:dyDescent="0.3">
      <c r="C33" s="1" t="s">
        <v>73</v>
      </c>
      <c r="D33" s="74">
        <v>26.2</v>
      </c>
      <c r="E33" s="74">
        <v>0.10183349999999999</v>
      </c>
      <c r="O33" s="1">
        <v>24</v>
      </c>
      <c r="P33" s="22">
        <f>O33*0.0048</f>
        <v>0.1152</v>
      </c>
    </row>
    <row r="34" spans="3:16" x14ac:dyDescent="0.3">
      <c r="C34" s="1" t="s">
        <v>73</v>
      </c>
      <c r="D34" s="74">
        <v>23.7</v>
      </c>
      <c r="E34" s="74">
        <v>0.11666250000000002</v>
      </c>
    </row>
    <row r="35" spans="3:16" x14ac:dyDescent="0.3">
      <c r="C35" s="1" t="s">
        <v>73</v>
      </c>
      <c r="D35" s="74">
        <v>21.3</v>
      </c>
      <c r="E35" s="74">
        <v>7.5659749999999998E-2</v>
      </c>
    </row>
    <row r="36" spans="3:16" x14ac:dyDescent="0.3">
      <c r="C36" s="1" t="s">
        <v>73</v>
      </c>
      <c r="D36" s="74">
        <v>28</v>
      </c>
      <c r="E36" s="74">
        <v>0.13998600000000003</v>
      </c>
    </row>
    <row r="37" spans="3:16" x14ac:dyDescent="0.3">
      <c r="C37" s="1" t="s">
        <v>73</v>
      </c>
      <c r="D37" s="74">
        <v>25.5</v>
      </c>
      <c r="E37" s="74">
        <v>9.9099000000000007E-2</v>
      </c>
    </row>
    <row r="38" spans="3:16" x14ac:dyDescent="0.3">
      <c r="C38" s="1" t="s">
        <v>73</v>
      </c>
      <c r="D38" s="74">
        <v>33.299999999999997</v>
      </c>
      <c r="E38" s="74">
        <v>0.15276000000000001</v>
      </c>
    </row>
    <row r="39" spans="3:16" x14ac:dyDescent="0.3">
      <c r="C39" s="1" t="s">
        <v>73</v>
      </c>
      <c r="D39" s="74">
        <v>22.7</v>
      </c>
      <c r="E39" s="74">
        <v>0.10238800000000001</v>
      </c>
    </row>
    <row r="40" spans="3:16" x14ac:dyDescent="0.3">
      <c r="C40" s="1" t="s">
        <v>73</v>
      </c>
      <c r="D40" s="74">
        <v>25.3</v>
      </c>
      <c r="E40" s="74">
        <v>0.12373724999999999</v>
      </c>
    </row>
    <row r="41" spans="3:16" x14ac:dyDescent="0.3">
      <c r="C41" s="1" t="s">
        <v>73</v>
      </c>
      <c r="D41" s="74">
        <v>30.3</v>
      </c>
      <c r="E41" s="74">
        <v>0.1263</v>
      </c>
    </row>
    <row r="42" spans="3:16" x14ac:dyDescent="0.3">
      <c r="C42" s="1"/>
      <c r="D42" s="74"/>
      <c r="E42" s="74"/>
      <c r="F42" s="2" t="s">
        <v>213</v>
      </c>
    </row>
    <row r="43" spans="3:16" x14ac:dyDescent="0.3">
      <c r="C43" s="1" t="s">
        <v>73</v>
      </c>
      <c r="D43" s="74">
        <v>27.4</v>
      </c>
      <c r="E43" s="74">
        <v>0.10971400000000001</v>
      </c>
    </row>
    <row r="44" spans="3:16" x14ac:dyDescent="0.3">
      <c r="C44" s="1" t="s">
        <v>73</v>
      </c>
      <c r="D44" s="74">
        <v>32.700000000000003</v>
      </c>
      <c r="E44" s="74">
        <v>0.1698115</v>
      </c>
    </row>
    <row r="45" spans="3:16" x14ac:dyDescent="0.3">
      <c r="C45" s="1" t="s">
        <v>73</v>
      </c>
      <c r="D45">
        <v>28.5</v>
      </c>
      <c r="E45" s="1">
        <v>0.14931</v>
      </c>
    </row>
    <row r="46" spans="3:16" x14ac:dyDescent="0.3">
      <c r="C46" s="1" t="s">
        <v>73</v>
      </c>
      <c r="D46">
        <v>23.5</v>
      </c>
      <c r="E46" s="1">
        <v>0.14324999999999999</v>
      </c>
    </row>
    <row r="47" spans="3:16" x14ac:dyDescent="0.3">
      <c r="C47" s="1" t="s">
        <v>73</v>
      </c>
      <c r="D47">
        <v>27.7</v>
      </c>
      <c r="E47" s="1">
        <v>0.11156199999999999</v>
      </c>
    </row>
    <row r="48" spans="3:16" x14ac:dyDescent="0.3">
      <c r="C48" s="1" t="s">
        <v>73</v>
      </c>
      <c r="D48">
        <v>35.5</v>
      </c>
      <c r="E48" s="1">
        <v>0.24299275000000001</v>
      </c>
    </row>
    <row r="49" spans="3:5" x14ac:dyDescent="0.3">
      <c r="C49" s="1" t="s">
        <v>73</v>
      </c>
      <c r="D49">
        <v>32</v>
      </c>
      <c r="E49" s="1">
        <v>0.19363000000000002</v>
      </c>
    </row>
    <row r="50" spans="3:5" x14ac:dyDescent="0.3">
      <c r="C50" s="1" t="s">
        <v>73</v>
      </c>
      <c r="D50">
        <v>25</v>
      </c>
      <c r="E50" s="1">
        <v>9.16825E-2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workbookViewId="0">
      <selection activeCell="J2" sqref="J2:P6"/>
    </sheetView>
  </sheetViews>
  <sheetFormatPr defaultRowHeight="14.4" x14ac:dyDescent="0.3"/>
  <cols>
    <col min="5" max="5" width="7.5546875" bestFit="1" customWidth="1"/>
    <col min="6" max="6" width="6.33203125" bestFit="1" customWidth="1"/>
    <col min="7" max="7" width="8.44140625" bestFit="1" customWidth="1"/>
    <col min="8" max="8" width="6.6640625" bestFit="1" customWidth="1"/>
    <col min="9" max="9" width="8.5546875" bestFit="1" customWidth="1"/>
    <col min="10" max="10" width="13.33203125" bestFit="1" customWidth="1"/>
    <col min="11" max="11" width="11.109375" bestFit="1" customWidth="1"/>
    <col min="12" max="12" width="8.109375" bestFit="1" customWidth="1"/>
    <col min="13" max="13" width="7.6640625" bestFit="1" customWidth="1"/>
    <col min="14" max="15" width="11" bestFit="1" customWidth="1"/>
    <col min="16" max="16" width="12.44140625" bestFit="1" customWidth="1"/>
  </cols>
  <sheetData>
    <row r="2" spans="1:16" x14ac:dyDescent="0.3">
      <c r="A2" t="s">
        <v>166</v>
      </c>
      <c r="B2" s="4" t="s">
        <v>68</v>
      </c>
      <c r="C2" s="10" t="s">
        <v>126</v>
      </c>
      <c r="D2" s="15" t="s">
        <v>60</v>
      </c>
      <c r="E2" s="16" t="s">
        <v>0</v>
      </c>
      <c r="F2" s="17" t="s">
        <v>1</v>
      </c>
      <c r="G2" s="18" t="s">
        <v>2</v>
      </c>
      <c r="H2" s="18" t="s">
        <v>93</v>
      </c>
      <c r="I2" s="18" t="s">
        <v>128</v>
      </c>
      <c r="J2" s="18" t="s">
        <v>129</v>
      </c>
      <c r="K2" s="17" t="s">
        <v>63</v>
      </c>
      <c r="L2" s="17" t="s">
        <v>64</v>
      </c>
      <c r="M2" s="17" t="s">
        <v>65</v>
      </c>
      <c r="N2" s="17" t="s">
        <v>66</v>
      </c>
      <c r="O2" s="17" t="s">
        <v>67</v>
      </c>
      <c r="P2" s="17" t="s">
        <v>127</v>
      </c>
    </row>
    <row r="3" spans="1:16" x14ac:dyDescent="0.3">
      <c r="B3" s="4">
        <v>30</v>
      </c>
      <c r="C3" s="10" t="s">
        <v>73</v>
      </c>
      <c r="D3" s="15" t="s">
        <v>71</v>
      </c>
      <c r="E3" s="11" t="s">
        <v>91</v>
      </c>
      <c r="F3" s="13" t="s">
        <v>11</v>
      </c>
      <c r="G3" s="23">
        <v>29</v>
      </c>
      <c r="H3" s="23">
        <v>10</v>
      </c>
      <c r="I3" s="23">
        <v>1.425</v>
      </c>
      <c r="J3" s="23"/>
      <c r="K3" s="13">
        <v>0.1</v>
      </c>
      <c r="L3" s="13">
        <v>0.1691</v>
      </c>
      <c r="M3" s="13">
        <v>0.25</v>
      </c>
      <c r="N3" s="13">
        <f t="shared" ref="N3:N6" si="0">((I3)/2)*L3</f>
        <v>0.12048375</v>
      </c>
      <c r="O3" s="13">
        <f t="shared" ref="O3:O6" si="1">(I3/2)*M3</f>
        <v>0.17812500000000001</v>
      </c>
      <c r="P3" s="24">
        <f t="shared" ref="P3:P6" si="2">SUM(N3,O3)</f>
        <v>0.29860874999999998</v>
      </c>
    </row>
    <row r="4" spans="1:16" x14ac:dyDescent="0.3">
      <c r="B4" s="4">
        <v>32</v>
      </c>
      <c r="C4" s="10" t="s">
        <v>73</v>
      </c>
      <c r="D4" s="15" t="s">
        <v>71</v>
      </c>
      <c r="E4" s="11" t="s">
        <v>91</v>
      </c>
      <c r="F4" s="13" t="s">
        <v>11</v>
      </c>
      <c r="G4" s="23">
        <v>25.5</v>
      </c>
      <c r="H4" s="23">
        <v>9</v>
      </c>
      <c r="I4" s="23">
        <v>1.2</v>
      </c>
      <c r="J4" s="23"/>
      <c r="K4" s="13">
        <v>0.1</v>
      </c>
      <c r="L4" s="13">
        <v>0.1673</v>
      </c>
      <c r="M4" s="13">
        <v>0.19650000000000001</v>
      </c>
      <c r="N4" s="13">
        <f t="shared" si="0"/>
        <v>0.10038</v>
      </c>
      <c r="O4" s="13">
        <f t="shared" si="1"/>
        <v>0.1179</v>
      </c>
      <c r="P4" s="24">
        <f t="shared" si="2"/>
        <v>0.21828</v>
      </c>
    </row>
    <row r="5" spans="1:16" x14ac:dyDescent="0.3">
      <c r="B5" s="4">
        <v>55</v>
      </c>
      <c r="C5" s="10" t="s">
        <v>73</v>
      </c>
      <c r="D5" s="15" t="s">
        <v>71</v>
      </c>
      <c r="E5" s="11" t="s">
        <v>91</v>
      </c>
      <c r="F5" s="13" t="s">
        <v>11</v>
      </c>
      <c r="G5" s="23">
        <v>26.8</v>
      </c>
      <c r="H5" s="23">
        <v>9.5</v>
      </c>
      <c r="I5" s="23">
        <v>1.2150000000000001</v>
      </c>
      <c r="J5" s="23"/>
      <c r="K5" s="13">
        <v>0.1</v>
      </c>
      <c r="L5" s="13">
        <v>0.1804</v>
      </c>
      <c r="M5" s="13">
        <v>0.23139999999999999</v>
      </c>
      <c r="N5" s="13">
        <f t="shared" si="0"/>
        <v>0.10959300000000001</v>
      </c>
      <c r="O5" s="13">
        <f t="shared" si="1"/>
        <v>0.14057549999999999</v>
      </c>
      <c r="P5" s="24">
        <f t="shared" si="2"/>
        <v>0.25016850000000002</v>
      </c>
    </row>
    <row r="6" spans="1:16" x14ac:dyDescent="0.3">
      <c r="B6" s="4">
        <v>75</v>
      </c>
      <c r="C6" s="10" t="s">
        <v>73</v>
      </c>
      <c r="D6" s="15" t="s">
        <v>71</v>
      </c>
      <c r="E6" s="11" t="s">
        <v>91</v>
      </c>
      <c r="F6" s="13" t="s">
        <v>11</v>
      </c>
      <c r="G6" s="23">
        <v>30.3</v>
      </c>
      <c r="H6" s="23">
        <v>10.5</v>
      </c>
      <c r="I6" s="23">
        <v>1.1850000000000001</v>
      </c>
      <c r="J6" s="23"/>
      <c r="K6" s="13">
        <v>0.1</v>
      </c>
      <c r="L6" s="13">
        <v>0.24289999999999998</v>
      </c>
      <c r="M6" s="13">
        <v>0.25950000000000001</v>
      </c>
      <c r="N6" s="13">
        <f t="shared" si="0"/>
        <v>0.14391825</v>
      </c>
      <c r="O6" s="13">
        <f t="shared" si="1"/>
        <v>0.15375375000000002</v>
      </c>
      <c r="P6" s="24">
        <f t="shared" si="2"/>
        <v>0.29767200000000005</v>
      </c>
    </row>
    <row r="8" spans="1:16" x14ac:dyDescent="0.3">
      <c r="G8" s="8">
        <f>AVERAGE(G3:G6)</f>
        <v>27.9</v>
      </c>
      <c r="P8" s="34">
        <f>AVERAGE(P3:P6)</f>
        <v>0.26618231250000002</v>
      </c>
    </row>
    <row r="9" spans="1:16" x14ac:dyDescent="0.3">
      <c r="G9" s="8">
        <f>STDEV(G3:G6)/SQRT(COUNT(G3:G6))</f>
        <v>1.0778064142816495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2"/>
  <sheetViews>
    <sheetView tabSelected="1"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7.88671875" style="1" bestFit="1" customWidth="1"/>
    <col min="4" max="4" width="12.33203125" customWidth="1"/>
    <col min="9" max="9" width="14.33203125" customWidth="1"/>
    <col min="10" max="10" width="18.44140625" bestFit="1" customWidth="1"/>
    <col min="11" max="11" width="11.109375" bestFit="1" customWidth="1"/>
    <col min="12" max="12" width="9.6640625" bestFit="1" customWidth="1"/>
    <col min="13" max="13" width="11.88671875" bestFit="1" customWidth="1"/>
    <col min="14" max="14" width="11" bestFit="1" customWidth="1"/>
    <col min="16" max="16" width="17.5546875" bestFit="1" customWidth="1"/>
  </cols>
  <sheetData>
    <row r="2" spans="1:17" x14ac:dyDescent="0.3">
      <c r="A2" t="s">
        <v>166</v>
      </c>
      <c r="B2" s="4" t="s">
        <v>68</v>
      </c>
      <c r="C2" s="10" t="s">
        <v>126</v>
      </c>
      <c r="D2" s="15" t="s">
        <v>60</v>
      </c>
      <c r="E2" s="16" t="s">
        <v>0</v>
      </c>
      <c r="F2" s="17" t="s">
        <v>1</v>
      </c>
      <c r="G2" s="18" t="s">
        <v>2</v>
      </c>
      <c r="H2" s="18" t="s">
        <v>93</v>
      </c>
      <c r="I2" s="18" t="s">
        <v>128</v>
      </c>
      <c r="J2" s="18" t="s">
        <v>129</v>
      </c>
      <c r="K2" s="17" t="s">
        <v>63</v>
      </c>
      <c r="L2" s="17" t="s">
        <v>64</v>
      </c>
      <c r="M2" s="17" t="s">
        <v>65</v>
      </c>
      <c r="N2" s="17" t="s">
        <v>66</v>
      </c>
      <c r="O2" s="17" t="s">
        <v>67</v>
      </c>
      <c r="P2" s="17" t="s">
        <v>127</v>
      </c>
    </row>
    <row r="3" spans="1:17" x14ac:dyDescent="0.3">
      <c r="B3" s="4">
        <v>1</v>
      </c>
      <c r="C3" s="10" t="s">
        <v>70</v>
      </c>
      <c r="D3" s="15" t="s">
        <v>71</v>
      </c>
      <c r="E3" s="14" t="s">
        <v>15</v>
      </c>
      <c r="F3" s="4" t="s">
        <v>7</v>
      </c>
      <c r="G3" s="6">
        <v>29.1</v>
      </c>
      <c r="H3" s="6">
        <v>9</v>
      </c>
      <c r="I3" s="6">
        <v>0.84</v>
      </c>
      <c r="J3" s="6"/>
      <c r="K3" s="4">
        <v>1.5</v>
      </c>
      <c r="L3" s="4">
        <v>0.83499999999999996</v>
      </c>
      <c r="M3" s="4">
        <v>0.64400000000000002</v>
      </c>
      <c r="N3" s="4">
        <f t="shared" ref="N3:N13" si="0">((I3)/2)*L3</f>
        <v>0.35069999999999996</v>
      </c>
      <c r="O3" s="4">
        <f t="shared" ref="O3:O13" si="1">(I3/2)*M3</f>
        <v>0.27048</v>
      </c>
      <c r="P3" s="4">
        <f>SUM(N3,O3)</f>
        <v>0.62117999999999995</v>
      </c>
    </row>
    <row r="4" spans="1:17" x14ac:dyDescent="0.3">
      <c r="B4" s="4">
        <v>2</v>
      </c>
      <c r="C4" s="10" t="s">
        <v>70</v>
      </c>
      <c r="D4" s="15" t="s">
        <v>71</v>
      </c>
      <c r="E4" s="14" t="s">
        <v>15</v>
      </c>
      <c r="F4" s="4" t="s">
        <v>7</v>
      </c>
      <c r="G4" s="6">
        <v>34.200000000000003</v>
      </c>
      <c r="H4" s="6">
        <v>11</v>
      </c>
      <c r="I4" s="6">
        <v>1.29</v>
      </c>
      <c r="J4" s="6"/>
      <c r="K4" s="4">
        <v>1.5</v>
      </c>
      <c r="L4" s="4">
        <v>0.85</v>
      </c>
      <c r="M4" s="4">
        <v>0.81599999999999995</v>
      </c>
      <c r="N4" s="4">
        <f t="shared" si="0"/>
        <v>0.54825000000000002</v>
      </c>
      <c r="O4" s="4">
        <f t="shared" si="1"/>
        <v>0.52632000000000001</v>
      </c>
      <c r="P4" s="4">
        <f t="shared" ref="P4:P67" si="2">SUM(N4,O4)</f>
        <v>1.07457</v>
      </c>
    </row>
    <row r="5" spans="1:17" x14ac:dyDescent="0.3">
      <c r="B5" s="4">
        <v>3</v>
      </c>
      <c r="C5" s="10" t="s">
        <v>70</v>
      </c>
      <c r="D5" s="15" t="s">
        <v>71</v>
      </c>
      <c r="E5" s="14" t="s">
        <v>15</v>
      </c>
      <c r="F5" s="4" t="s">
        <v>7</v>
      </c>
      <c r="G5" s="6">
        <v>25</v>
      </c>
      <c r="H5" s="6">
        <v>7.5</v>
      </c>
      <c r="I5" s="6">
        <v>0.9</v>
      </c>
      <c r="J5" s="6"/>
      <c r="K5" s="4">
        <v>1.5</v>
      </c>
      <c r="L5" s="4">
        <v>0.72599999999999998</v>
      </c>
      <c r="M5" s="4">
        <v>0.65700000000000003</v>
      </c>
      <c r="N5" s="4">
        <f t="shared" si="0"/>
        <v>0.32669999999999999</v>
      </c>
      <c r="O5" s="4">
        <f t="shared" si="1"/>
        <v>0.29565000000000002</v>
      </c>
      <c r="P5" s="4">
        <f t="shared" si="2"/>
        <v>0.62234999999999996</v>
      </c>
    </row>
    <row r="6" spans="1:17" x14ac:dyDescent="0.3">
      <c r="A6" t="s">
        <v>158</v>
      </c>
      <c r="B6" s="4">
        <v>4</v>
      </c>
      <c r="C6" s="10" t="s">
        <v>73</v>
      </c>
      <c r="D6" s="15" t="s">
        <v>71</v>
      </c>
      <c r="E6" s="14" t="s">
        <v>16</v>
      </c>
      <c r="F6" s="4" t="s">
        <v>7</v>
      </c>
      <c r="G6" s="6">
        <v>27</v>
      </c>
      <c r="H6" s="6">
        <v>8.1</v>
      </c>
      <c r="I6" s="6">
        <v>1.66</v>
      </c>
      <c r="J6" s="6"/>
      <c r="K6" s="4">
        <v>1.5</v>
      </c>
      <c r="L6" s="4">
        <v>0.59899999999999998</v>
      </c>
      <c r="M6" s="4">
        <v>0.58299999999999996</v>
      </c>
      <c r="N6" s="4">
        <f t="shared" si="0"/>
        <v>0.49716999999999995</v>
      </c>
      <c r="O6" s="4">
        <f t="shared" si="1"/>
        <v>0.48388999999999993</v>
      </c>
      <c r="P6" s="4">
        <f>SUM(N6,O6)</f>
        <v>0.98105999999999982</v>
      </c>
    </row>
    <row r="7" spans="1:17" x14ac:dyDescent="0.3">
      <c r="A7" t="s">
        <v>158</v>
      </c>
      <c r="B7" s="4">
        <v>5</v>
      </c>
      <c r="C7" s="10" t="s">
        <v>73</v>
      </c>
      <c r="D7" s="15" t="s">
        <v>71</v>
      </c>
      <c r="E7" s="14" t="s">
        <v>16</v>
      </c>
      <c r="F7" s="4" t="s">
        <v>7</v>
      </c>
      <c r="G7" s="6">
        <v>31.5</v>
      </c>
      <c r="H7" s="6">
        <v>10</v>
      </c>
      <c r="I7" s="6">
        <v>1.69</v>
      </c>
      <c r="J7" s="6"/>
      <c r="K7" s="4">
        <v>1.5</v>
      </c>
      <c r="L7" s="4">
        <v>0.55400000000000005</v>
      </c>
      <c r="M7" s="4">
        <v>0.5</v>
      </c>
      <c r="N7" s="4">
        <f t="shared" si="0"/>
        <v>0.46813000000000005</v>
      </c>
      <c r="O7" s="4">
        <f t="shared" si="1"/>
        <v>0.42249999999999999</v>
      </c>
      <c r="P7" s="4">
        <f t="shared" si="2"/>
        <v>0.89063000000000003</v>
      </c>
    </row>
    <row r="8" spans="1:17" x14ac:dyDescent="0.3">
      <c r="A8" t="s">
        <v>158</v>
      </c>
      <c r="B8" s="4">
        <v>6</v>
      </c>
      <c r="C8" s="10" t="s">
        <v>73</v>
      </c>
      <c r="D8" s="15" t="s">
        <v>71</v>
      </c>
      <c r="E8" s="14" t="s">
        <v>16</v>
      </c>
      <c r="F8" s="4" t="s">
        <v>7</v>
      </c>
      <c r="G8" s="6">
        <v>36</v>
      </c>
      <c r="H8" s="6">
        <v>10.5</v>
      </c>
      <c r="I8" s="6">
        <v>2.09</v>
      </c>
      <c r="J8" s="6"/>
      <c r="K8" s="4">
        <v>1.5</v>
      </c>
      <c r="L8" s="4">
        <v>0.82099999999999995</v>
      </c>
      <c r="M8" s="4">
        <v>0.745</v>
      </c>
      <c r="N8" s="4">
        <f t="shared" si="0"/>
        <v>0.85794499999999985</v>
      </c>
      <c r="O8" s="4">
        <f t="shared" si="1"/>
        <v>0.77852499999999991</v>
      </c>
      <c r="P8" s="4">
        <f t="shared" si="2"/>
        <v>1.6364699999999996</v>
      </c>
    </row>
    <row r="9" spans="1:17" x14ac:dyDescent="0.3">
      <c r="A9" t="s">
        <v>158</v>
      </c>
      <c r="B9" s="4">
        <v>7</v>
      </c>
      <c r="C9" s="10" t="s">
        <v>78</v>
      </c>
      <c r="D9" s="20" t="s">
        <v>79</v>
      </c>
      <c r="E9" s="14" t="s">
        <v>12</v>
      </c>
      <c r="F9" s="4" t="s">
        <v>11</v>
      </c>
      <c r="G9" s="6">
        <v>31.2</v>
      </c>
      <c r="H9" s="6">
        <v>10.199999999999999</v>
      </c>
      <c r="I9" s="6">
        <v>1.78</v>
      </c>
      <c r="J9" s="6"/>
      <c r="K9" s="4">
        <v>1.5</v>
      </c>
      <c r="L9" s="4">
        <v>0.69899999999999995</v>
      </c>
      <c r="M9" s="4">
        <v>0.54800000000000004</v>
      </c>
      <c r="N9" s="4">
        <f t="shared" si="0"/>
        <v>0.62210999999999994</v>
      </c>
      <c r="O9" s="4">
        <f t="shared" si="1"/>
        <v>0.48772000000000004</v>
      </c>
      <c r="P9" s="4">
        <f t="shared" si="2"/>
        <v>1.1098300000000001</v>
      </c>
    </row>
    <row r="10" spans="1:17" x14ac:dyDescent="0.3">
      <c r="A10" t="s">
        <v>158</v>
      </c>
      <c r="B10" s="4">
        <v>8</v>
      </c>
      <c r="C10" s="10" t="s">
        <v>78</v>
      </c>
      <c r="D10" s="20" t="s">
        <v>79</v>
      </c>
      <c r="E10" s="14" t="s">
        <v>12</v>
      </c>
      <c r="F10" s="4" t="s">
        <v>11</v>
      </c>
      <c r="G10" s="6">
        <v>32.9</v>
      </c>
      <c r="H10" s="6">
        <v>10</v>
      </c>
      <c r="I10" s="6">
        <v>1.95</v>
      </c>
      <c r="J10" s="6"/>
      <c r="K10" s="4">
        <v>1.5</v>
      </c>
      <c r="L10" s="4">
        <v>0.59099999999999997</v>
      </c>
      <c r="M10" s="4">
        <v>0.63700000000000001</v>
      </c>
      <c r="N10" s="4">
        <f t="shared" si="0"/>
        <v>0.57622499999999999</v>
      </c>
      <c r="O10" s="4">
        <f t="shared" si="1"/>
        <v>0.62107500000000004</v>
      </c>
      <c r="P10" s="4">
        <f t="shared" si="2"/>
        <v>1.1973</v>
      </c>
    </row>
    <row r="11" spans="1:17" x14ac:dyDescent="0.3">
      <c r="A11" t="s">
        <v>158</v>
      </c>
      <c r="B11" s="4">
        <v>9</v>
      </c>
      <c r="C11" s="10" t="s">
        <v>73</v>
      </c>
      <c r="D11" s="15" t="s">
        <v>71</v>
      </c>
      <c r="E11" s="14" t="s">
        <v>80</v>
      </c>
      <c r="F11" s="4" t="s">
        <v>11</v>
      </c>
      <c r="G11" s="6">
        <v>27</v>
      </c>
      <c r="H11" s="6">
        <v>9.5</v>
      </c>
      <c r="I11" s="6">
        <v>1.1399999999999999</v>
      </c>
      <c r="J11" s="6"/>
      <c r="K11" s="4">
        <v>1.5</v>
      </c>
      <c r="L11" s="4">
        <v>0.60899999999999999</v>
      </c>
      <c r="M11" s="4">
        <v>0.624</v>
      </c>
      <c r="N11" s="4">
        <f t="shared" si="0"/>
        <v>0.34712999999999994</v>
      </c>
      <c r="O11" s="4">
        <f t="shared" si="1"/>
        <v>0.35568</v>
      </c>
      <c r="P11" s="4">
        <f t="shared" si="2"/>
        <v>0.70280999999999993</v>
      </c>
    </row>
    <row r="12" spans="1:17" x14ac:dyDescent="0.3">
      <c r="A12" t="s">
        <v>158</v>
      </c>
      <c r="B12" s="4">
        <v>10</v>
      </c>
      <c r="C12" s="10" t="s">
        <v>73</v>
      </c>
      <c r="D12" s="15" t="s">
        <v>71</v>
      </c>
      <c r="E12" s="14" t="s">
        <v>80</v>
      </c>
      <c r="F12" s="4" t="s">
        <v>11</v>
      </c>
      <c r="G12" s="6">
        <v>29.3</v>
      </c>
      <c r="H12" s="6">
        <v>9.3000000000000007</v>
      </c>
      <c r="I12" s="6">
        <v>1</v>
      </c>
      <c r="J12" s="6"/>
      <c r="K12" s="4">
        <v>1.5</v>
      </c>
      <c r="L12" s="4">
        <v>0.62</v>
      </c>
      <c r="M12" s="4">
        <v>0.60799999999999998</v>
      </c>
      <c r="N12" s="4">
        <f t="shared" si="0"/>
        <v>0.31</v>
      </c>
      <c r="O12" s="4">
        <f t="shared" si="1"/>
        <v>0.30399999999999999</v>
      </c>
      <c r="P12" s="4">
        <f t="shared" si="2"/>
        <v>0.61399999999999999</v>
      </c>
    </row>
    <row r="13" spans="1:17" x14ac:dyDescent="0.3">
      <c r="B13" s="4">
        <v>11</v>
      </c>
      <c r="C13" s="10" t="s">
        <v>73</v>
      </c>
      <c r="D13" s="15" t="s">
        <v>71</v>
      </c>
      <c r="E13" s="14" t="s">
        <v>82</v>
      </c>
      <c r="F13" s="4" t="s">
        <v>11</v>
      </c>
      <c r="G13" s="6">
        <v>29.4</v>
      </c>
      <c r="H13" s="6">
        <v>9.6999999999999993</v>
      </c>
      <c r="I13" s="6">
        <v>1.25</v>
      </c>
      <c r="J13" s="6"/>
      <c r="K13" s="4">
        <v>0.1</v>
      </c>
      <c r="L13" s="4">
        <v>0.20369999999999999</v>
      </c>
      <c r="M13" s="4">
        <v>0.20710000000000001</v>
      </c>
      <c r="N13" s="4">
        <f t="shared" si="0"/>
        <v>0.1273125</v>
      </c>
      <c r="O13" s="4">
        <f t="shared" si="1"/>
        <v>0.12943750000000001</v>
      </c>
      <c r="P13" s="4">
        <f t="shared" si="2"/>
        <v>0.25675000000000003</v>
      </c>
    </row>
    <row r="14" spans="1:17" x14ac:dyDescent="0.3">
      <c r="A14" t="s">
        <v>158</v>
      </c>
      <c r="B14" s="4">
        <v>12</v>
      </c>
      <c r="C14" s="10" t="s">
        <v>77</v>
      </c>
      <c r="D14" s="15" t="s">
        <v>79</v>
      </c>
      <c r="E14" s="14" t="s">
        <v>6</v>
      </c>
      <c r="F14" s="4" t="s">
        <v>7</v>
      </c>
      <c r="G14" s="6">
        <v>33.299999999999997</v>
      </c>
      <c r="H14" s="6">
        <v>11</v>
      </c>
      <c r="I14" s="21">
        <v>1.1399999999999999</v>
      </c>
      <c r="J14" s="22">
        <v>1.76</v>
      </c>
      <c r="K14" s="4">
        <v>1.5</v>
      </c>
      <c r="L14" s="4">
        <v>0.65600000000000003</v>
      </c>
      <c r="M14" s="4">
        <v>0.67400000000000004</v>
      </c>
      <c r="N14" s="4">
        <f>((J14)/2)*L14</f>
        <v>0.57728000000000002</v>
      </c>
      <c r="O14" s="4">
        <f>(J14/2)*M14</f>
        <v>0.59312000000000009</v>
      </c>
      <c r="P14" s="4">
        <f t="shared" si="2"/>
        <v>1.1704000000000001</v>
      </c>
      <c r="Q14" s="34"/>
    </row>
    <row r="15" spans="1:17" x14ac:dyDescent="0.3">
      <c r="A15" t="s">
        <v>158</v>
      </c>
      <c r="B15" s="4">
        <v>13</v>
      </c>
      <c r="C15" s="10" t="s">
        <v>73</v>
      </c>
      <c r="D15" s="15" t="s">
        <v>71</v>
      </c>
      <c r="E15" s="14" t="s">
        <v>80</v>
      </c>
      <c r="F15" s="4" t="s">
        <v>11</v>
      </c>
      <c r="G15" s="6">
        <v>34</v>
      </c>
      <c r="H15" s="6">
        <v>11.2</v>
      </c>
      <c r="I15" s="6">
        <v>1.81</v>
      </c>
      <c r="J15" s="6"/>
      <c r="K15" s="4">
        <v>1.5</v>
      </c>
      <c r="L15" s="4">
        <v>0.67900000000000005</v>
      </c>
      <c r="M15" s="4">
        <v>0.65400000000000003</v>
      </c>
      <c r="N15" s="4">
        <f>((I15)/2)*L15</f>
        <v>0.61449500000000001</v>
      </c>
      <c r="O15" s="4">
        <f>(I15/2)*M15</f>
        <v>0.59187000000000001</v>
      </c>
      <c r="P15" s="4">
        <f t="shared" si="2"/>
        <v>1.2063649999999999</v>
      </c>
    </row>
    <row r="16" spans="1:17" x14ac:dyDescent="0.3">
      <c r="A16" t="s">
        <v>158</v>
      </c>
      <c r="B16" s="4">
        <v>14</v>
      </c>
      <c r="C16" s="10" t="s">
        <v>77</v>
      </c>
      <c r="D16" s="15" t="s">
        <v>79</v>
      </c>
      <c r="E16" s="14" t="s">
        <v>6</v>
      </c>
      <c r="F16" s="4" t="s">
        <v>7</v>
      </c>
      <c r="G16" s="6">
        <v>23.1</v>
      </c>
      <c r="H16" s="6">
        <v>9.5</v>
      </c>
      <c r="I16" s="21">
        <v>1.54</v>
      </c>
      <c r="J16" s="22">
        <v>1.54</v>
      </c>
      <c r="K16" s="4">
        <v>1.5</v>
      </c>
      <c r="L16" s="4">
        <v>0.58599999999999997</v>
      </c>
      <c r="M16" s="4">
        <v>0.54500000000000004</v>
      </c>
      <c r="N16" s="4">
        <f>((J16)/2)*L16</f>
        <v>0.45122000000000001</v>
      </c>
      <c r="O16" s="4">
        <f>(J16/2)*M16</f>
        <v>0.41965000000000002</v>
      </c>
      <c r="P16" s="4">
        <f t="shared" si="2"/>
        <v>0.87087000000000003</v>
      </c>
    </row>
    <row r="17" spans="1:16" x14ac:dyDescent="0.3">
      <c r="B17" s="4">
        <v>15</v>
      </c>
      <c r="C17" s="10" t="s">
        <v>78</v>
      </c>
      <c r="D17" s="20" t="s">
        <v>86</v>
      </c>
      <c r="E17" s="14" t="s">
        <v>76</v>
      </c>
      <c r="F17" s="4" t="s">
        <v>11</v>
      </c>
      <c r="G17" s="6">
        <v>27.3</v>
      </c>
      <c r="H17" s="6">
        <v>8.5</v>
      </c>
      <c r="I17" s="6">
        <v>1.47</v>
      </c>
      <c r="J17" s="6"/>
      <c r="K17" s="4">
        <v>0.1</v>
      </c>
      <c r="L17" s="4">
        <v>0.22869999999999999</v>
      </c>
      <c r="M17" s="4">
        <v>0.21249999999999999</v>
      </c>
      <c r="N17" s="4">
        <f>((I17)/2)*L17</f>
        <v>0.16809449999999998</v>
      </c>
      <c r="O17" s="4">
        <f>(I17/2)*M17</f>
        <v>0.15618750000000001</v>
      </c>
      <c r="P17" s="4">
        <f t="shared" si="2"/>
        <v>0.32428199999999996</v>
      </c>
    </row>
    <row r="18" spans="1:16" x14ac:dyDescent="0.3">
      <c r="B18" s="4">
        <v>16</v>
      </c>
      <c r="C18" s="10" t="s">
        <v>73</v>
      </c>
      <c r="D18" s="15" t="s">
        <v>71</v>
      </c>
      <c r="E18" s="14" t="s">
        <v>81</v>
      </c>
      <c r="F18" s="4" t="s">
        <v>11</v>
      </c>
      <c r="G18" s="6">
        <v>28.3</v>
      </c>
      <c r="H18" s="6">
        <v>10.3</v>
      </c>
      <c r="I18" s="6">
        <v>1.07</v>
      </c>
      <c r="J18" s="6"/>
      <c r="K18" s="4">
        <v>0.1</v>
      </c>
      <c r="L18" s="4">
        <v>0.18590000000000001</v>
      </c>
      <c r="M18" s="4">
        <v>0.19400000000000001</v>
      </c>
      <c r="N18" s="4">
        <f>((I18)/2)*L18</f>
        <v>9.9456500000000017E-2</v>
      </c>
      <c r="O18" s="4">
        <f>(I18/2)*M18</f>
        <v>0.10379000000000001</v>
      </c>
      <c r="P18" s="4">
        <f t="shared" si="2"/>
        <v>0.20324650000000002</v>
      </c>
    </row>
    <row r="19" spans="1:16" x14ac:dyDescent="0.3">
      <c r="A19" t="s">
        <v>158</v>
      </c>
      <c r="B19" s="4">
        <v>17</v>
      </c>
      <c r="C19" s="10" t="s">
        <v>73</v>
      </c>
      <c r="D19" s="15" t="s">
        <v>71</v>
      </c>
      <c r="E19" s="14" t="s">
        <v>16</v>
      </c>
      <c r="F19" s="4" t="s">
        <v>11</v>
      </c>
      <c r="G19" s="6">
        <v>45</v>
      </c>
      <c r="H19" s="6">
        <v>15</v>
      </c>
      <c r="I19" s="6">
        <v>2.0750000000000002</v>
      </c>
      <c r="J19" s="6"/>
      <c r="K19" s="4">
        <v>1.5</v>
      </c>
      <c r="L19" s="4">
        <v>0.754</v>
      </c>
      <c r="M19" s="4">
        <v>0.64800000000000002</v>
      </c>
      <c r="N19" s="4">
        <f>((I19)/2)*L19</f>
        <v>0.78227500000000005</v>
      </c>
      <c r="O19" s="4">
        <f>(I19/2)*M19</f>
        <v>0.67230000000000012</v>
      </c>
      <c r="P19" s="4">
        <f t="shared" si="2"/>
        <v>1.4545750000000002</v>
      </c>
    </row>
    <row r="20" spans="1:16" x14ac:dyDescent="0.3">
      <c r="B20" s="4">
        <v>18</v>
      </c>
      <c r="C20" s="10" t="s">
        <v>70</v>
      </c>
      <c r="D20" s="15" t="s">
        <v>71</v>
      </c>
      <c r="E20" s="14" t="s">
        <v>15</v>
      </c>
      <c r="F20" s="4" t="s">
        <v>11</v>
      </c>
      <c r="G20" s="6">
        <v>34.5</v>
      </c>
      <c r="H20" s="6">
        <v>12</v>
      </c>
      <c r="I20" s="6">
        <v>1.46</v>
      </c>
      <c r="J20" s="6"/>
      <c r="K20" s="4">
        <v>1.5</v>
      </c>
      <c r="L20" s="4">
        <v>0.85899999999999999</v>
      </c>
      <c r="M20" s="4">
        <v>0.73299999999999998</v>
      </c>
      <c r="N20" s="4">
        <f>((I20)/2)*L20</f>
        <v>0.62707000000000002</v>
      </c>
      <c r="O20" s="4">
        <f>(I20/2)*M20</f>
        <v>0.53508999999999995</v>
      </c>
      <c r="P20" s="4">
        <f t="shared" si="2"/>
        <v>1.1621600000000001</v>
      </c>
    </row>
    <row r="21" spans="1:16" x14ac:dyDescent="0.3">
      <c r="A21" t="s">
        <v>158</v>
      </c>
      <c r="B21" s="4">
        <v>19</v>
      </c>
      <c r="C21" s="10" t="s">
        <v>73</v>
      </c>
      <c r="D21" s="15" t="s">
        <v>71</v>
      </c>
      <c r="E21" s="14" t="s">
        <v>80</v>
      </c>
      <c r="F21" s="4" t="s">
        <v>11</v>
      </c>
      <c r="G21" s="6">
        <v>34.299999999999997</v>
      </c>
      <c r="H21" s="6">
        <v>13</v>
      </c>
      <c r="I21" s="6">
        <v>1.125</v>
      </c>
      <c r="J21" s="6"/>
      <c r="K21" s="4">
        <v>1.5</v>
      </c>
      <c r="L21" s="4">
        <v>0.745</v>
      </c>
      <c r="M21" s="4">
        <v>0.66400000000000003</v>
      </c>
      <c r="N21" s="4">
        <f>((I21)/2)*L21</f>
        <v>0.4190625</v>
      </c>
      <c r="O21" s="4">
        <f>(I21/2)*M21</f>
        <v>0.3735</v>
      </c>
      <c r="P21" s="4">
        <f t="shared" si="2"/>
        <v>0.79256250000000006</v>
      </c>
    </row>
    <row r="22" spans="1:16" x14ac:dyDescent="0.3">
      <c r="A22" t="s">
        <v>158</v>
      </c>
      <c r="B22" s="4">
        <v>20</v>
      </c>
      <c r="C22" s="10" t="s">
        <v>77</v>
      </c>
      <c r="D22" s="15" t="s">
        <v>79</v>
      </c>
      <c r="E22" s="14" t="s">
        <v>6</v>
      </c>
      <c r="F22" s="4" t="s">
        <v>7</v>
      </c>
      <c r="G22" s="6">
        <v>26.6</v>
      </c>
      <c r="H22" s="6">
        <v>9</v>
      </c>
      <c r="I22" s="21">
        <v>1.0049999999999999</v>
      </c>
      <c r="J22" s="22">
        <v>1.5</v>
      </c>
      <c r="K22" s="4">
        <v>1.5</v>
      </c>
      <c r="L22" s="4">
        <v>0.61499999999999999</v>
      </c>
      <c r="M22" s="4">
        <v>0.54100000000000004</v>
      </c>
      <c r="N22" s="4">
        <f>((J22)/2)*L22</f>
        <v>0.46124999999999999</v>
      </c>
      <c r="O22" s="4">
        <f>(J22/2)*M22</f>
        <v>0.40575000000000006</v>
      </c>
      <c r="P22" s="4">
        <f t="shared" si="2"/>
        <v>0.86699999999999999</v>
      </c>
    </row>
    <row r="23" spans="1:16" x14ac:dyDescent="0.3">
      <c r="B23" s="4">
        <v>21</v>
      </c>
      <c r="C23" s="10" t="s">
        <v>70</v>
      </c>
      <c r="D23" s="15" t="s">
        <v>71</v>
      </c>
      <c r="E23" s="14" t="s">
        <v>15</v>
      </c>
      <c r="F23" s="4" t="s">
        <v>7</v>
      </c>
      <c r="G23" s="6">
        <v>26.3</v>
      </c>
      <c r="H23" s="6">
        <v>9</v>
      </c>
      <c r="I23" s="6">
        <v>1.1950000000000001</v>
      </c>
      <c r="J23" s="6"/>
      <c r="K23" s="4">
        <v>1.5</v>
      </c>
      <c r="L23" s="4">
        <v>0.63600000000000001</v>
      </c>
      <c r="M23" s="4">
        <v>0.624</v>
      </c>
      <c r="N23" s="4">
        <f t="shared" ref="N23:N54" si="3">((I23)/2)*L23</f>
        <v>0.38001000000000001</v>
      </c>
      <c r="O23" s="4">
        <f t="shared" ref="O23:O54" si="4">(I23/2)*M23</f>
        <v>0.37284</v>
      </c>
      <c r="P23" s="4">
        <f t="shared" si="2"/>
        <v>0.75285000000000002</v>
      </c>
    </row>
    <row r="24" spans="1:16" x14ac:dyDescent="0.3">
      <c r="B24" s="4">
        <v>22</v>
      </c>
      <c r="C24" s="10" t="s">
        <v>73</v>
      </c>
      <c r="D24" s="15" t="s">
        <v>71</v>
      </c>
      <c r="E24" s="14" t="s">
        <v>82</v>
      </c>
      <c r="F24" s="4" t="s">
        <v>7</v>
      </c>
      <c r="G24" s="6">
        <v>26.2</v>
      </c>
      <c r="H24" s="6">
        <v>8.5</v>
      </c>
      <c r="I24" s="6">
        <v>1.1599999999999999</v>
      </c>
      <c r="J24" s="6"/>
      <c r="K24" s="4">
        <v>0.1</v>
      </c>
      <c r="L24" s="4">
        <v>0.25590000000000002</v>
      </c>
      <c r="M24" s="4">
        <v>0.21230000000000002</v>
      </c>
      <c r="N24" s="4">
        <f t="shared" si="3"/>
        <v>0.148422</v>
      </c>
      <c r="O24" s="4">
        <f t="shared" si="4"/>
        <v>0.12313400000000001</v>
      </c>
      <c r="P24" s="4">
        <f t="shared" si="2"/>
        <v>0.27155600000000002</v>
      </c>
    </row>
    <row r="25" spans="1:16" x14ac:dyDescent="0.3">
      <c r="B25" s="4">
        <v>23</v>
      </c>
      <c r="C25" s="10" t="s">
        <v>70</v>
      </c>
      <c r="D25" s="15" t="s">
        <v>71</v>
      </c>
      <c r="E25" s="14" t="s">
        <v>15</v>
      </c>
      <c r="F25" s="4" t="s">
        <v>11</v>
      </c>
      <c r="G25" s="6">
        <v>37.5</v>
      </c>
      <c r="H25" s="6">
        <v>13.5</v>
      </c>
      <c r="I25" s="6">
        <v>1.4450000000000001</v>
      </c>
      <c r="J25" s="6"/>
      <c r="K25" s="4">
        <v>1.5</v>
      </c>
      <c r="L25" s="4">
        <v>0.89400000000000002</v>
      </c>
      <c r="M25" s="4">
        <v>0.88800000000000001</v>
      </c>
      <c r="N25" s="4">
        <f t="shared" si="3"/>
        <v>0.64591500000000002</v>
      </c>
      <c r="O25" s="4">
        <f t="shared" si="4"/>
        <v>0.64158000000000004</v>
      </c>
      <c r="P25" s="4">
        <f t="shared" si="2"/>
        <v>1.2874950000000001</v>
      </c>
    </row>
    <row r="26" spans="1:16" x14ac:dyDescent="0.3">
      <c r="B26" s="4">
        <v>24</v>
      </c>
      <c r="C26" s="10" t="s">
        <v>75</v>
      </c>
      <c r="D26" s="15" t="s">
        <v>79</v>
      </c>
      <c r="E26" s="14" t="s">
        <v>41</v>
      </c>
      <c r="F26" s="4" t="s">
        <v>11</v>
      </c>
      <c r="G26" s="6">
        <v>75</v>
      </c>
      <c r="H26" s="6">
        <v>28.5</v>
      </c>
      <c r="I26" s="5">
        <v>1.8</v>
      </c>
      <c r="J26" s="6"/>
      <c r="K26" s="4">
        <v>1.5</v>
      </c>
      <c r="L26" s="4">
        <v>0.99099999999999999</v>
      </c>
      <c r="M26" s="4">
        <v>0.83499999999999996</v>
      </c>
      <c r="N26" s="4">
        <f t="shared" si="3"/>
        <v>0.89190000000000003</v>
      </c>
      <c r="O26" s="4">
        <f t="shared" si="4"/>
        <v>0.75149999999999995</v>
      </c>
      <c r="P26" s="4">
        <f t="shared" si="2"/>
        <v>1.6434</v>
      </c>
    </row>
    <row r="27" spans="1:16" x14ac:dyDescent="0.3">
      <c r="B27" s="4">
        <v>25</v>
      </c>
      <c r="C27" s="10" t="s">
        <v>73</v>
      </c>
      <c r="D27" s="15" t="s">
        <v>71</v>
      </c>
      <c r="E27" s="14" t="s">
        <v>83</v>
      </c>
      <c r="F27" s="4" t="s">
        <v>7</v>
      </c>
      <c r="G27" s="6">
        <v>28.5</v>
      </c>
      <c r="H27" s="6">
        <v>9.5</v>
      </c>
      <c r="I27" s="6">
        <v>1.41</v>
      </c>
      <c r="J27" s="6"/>
      <c r="K27" s="4">
        <v>1.5</v>
      </c>
      <c r="L27" s="4">
        <v>0.5</v>
      </c>
      <c r="M27" s="4">
        <v>0.53700000000000003</v>
      </c>
      <c r="N27" s="4">
        <f t="shared" si="3"/>
        <v>0.35249999999999998</v>
      </c>
      <c r="O27" s="4">
        <f t="shared" si="4"/>
        <v>0.378585</v>
      </c>
      <c r="P27" s="4">
        <f t="shared" si="2"/>
        <v>0.73108499999999998</v>
      </c>
    </row>
    <row r="28" spans="1:16" x14ac:dyDescent="0.3">
      <c r="B28" s="4">
        <v>26</v>
      </c>
      <c r="C28" s="10" t="s">
        <v>73</v>
      </c>
      <c r="D28" s="15" t="s">
        <v>71</v>
      </c>
      <c r="E28" s="14" t="s">
        <v>83</v>
      </c>
      <c r="F28" s="4" t="s">
        <v>7</v>
      </c>
      <c r="G28" s="6">
        <v>23.5</v>
      </c>
      <c r="H28" s="6">
        <v>7.5</v>
      </c>
      <c r="I28" s="6">
        <v>0.99</v>
      </c>
      <c r="J28" s="6"/>
      <c r="K28" s="4">
        <v>1.5</v>
      </c>
      <c r="L28" s="4">
        <v>0.503</v>
      </c>
      <c r="M28" s="4">
        <v>0.46</v>
      </c>
      <c r="N28" s="4">
        <f t="shared" si="3"/>
        <v>0.24898500000000001</v>
      </c>
      <c r="O28" s="4">
        <f t="shared" si="4"/>
        <v>0.22770000000000001</v>
      </c>
      <c r="P28" s="4">
        <f t="shared" si="2"/>
        <v>0.47668500000000003</v>
      </c>
    </row>
    <row r="29" spans="1:16" x14ac:dyDescent="0.3">
      <c r="B29" s="4">
        <v>27</v>
      </c>
      <c r="C29" s="10" t="s">
        <v>73</v>
      </c>
      <c r="D29" s="15" t="s">
        <v>92</v>
      </c>
      <c r="E29" s="14" t="s">
        <v>18</v>
      </c>
      <c r="F29" s="4" t="s">
        <v>11</v>
      </c>
      <c r="G29" s="6">
        <v>23.7</v>
      </c>
      <c r="H29" s="6">
        <v>7.7</v>
      </c>
      <c r="I29" s="6">
        <v>0.93500000000000005</v>
      </c>
      <c r="J29" s="6"/>
      <c r="K29" s="4">
        <v>0.1</v>
      </c>
      <c r="L29" s="4">
        <v>0.2104</v>
      </c>
      <c r="M29" s="4">
        <v>0.24710000000000001</v>
      </c>
      <c r="N29" s="4">
        <f t="shared" si="3"/>
        <v>9.8362000000000005E-2</v>
      </c>
      <c r="O29" s="4">
        <f t="shared" si="4"/>
        <v>0.11551925000000002</v>
      </c>
      <c r="P29" s="21">
        <f t="shared" si="2"/>
        <v>0.21388125000000002</v>
      </c>
    </row>
    <row r="30" spans="1:16" x14ac:dyDescent="0.3">
      <c r="B30" s="4">
        <v>28</v>
      </c>
      <c r="C30" s="10" t="s">
        <v>73</v>
      </c>
      <c r="D30" s="15" t="s">
        <v>92</v>
      </c>
      <c r="E30" s="14" t="s">
        <v>18</v>
      </c>
      <c r="F30" s="4" t="s">
        <v>11</v>
      </c>
      <c r="G30" s="6">
        <v>21.3</v>
      </c>
      <c r="H30" s="6">
        <v>6.9</v>
      </c>
      <c r="I30" s="6">
        <v>0.94499999999999995</v>
      </c>
      <c r="J30" s="6"/>
      <c r="K30" s="4">
        <v>0.1</v>
      </c>
      <c r="L30" s="4">
        <v>0.20849999999999999</v>
      </c>
      <c r="M30" s="4">
        <v>0.2432</v>
      </c>
      <c r="N30" s="4">
        <f t="shared" si="3"/>
        <v>9.8516249999999986E-2</v>
      </c>
      <c r="O30" s="4">
        <f t="shared" si="4"/>
        <v>0.114912</v>
      </c>
      <c r="P30" s="21">
        <f t="shared" si="2"/>
        <v>0.21342824999999999</v>
      </c>
    </row>
    <row r="31" spans="1:16" x14ac:dyDescent="0.3">
      <c r="B31" s="4">
        <v>29</v>
      </c>
      <c r="C31" s="10" t="s">
        <v>73</v>
      </c>
      <c r="D31" s="15" t="s">
        <v>92</v>
      </c>
      <c r="E31" s="14" t="s">
        <v>90</v>
      </c>
      <c r="F31" s="4" t="s">
        <v>11</v>
      </c>
      <c r="G31" s="6">
        <v>25.5</v>
      </c>
      <c r="H31" s="6">
        <v>9.1999999999999993</v>
      </c>
      <c r="I31" s="6">
        <v>1.075</v>
      </c>
      <c r="J31" s="6"/>
      <c r="K31" s="4">
        <v>0.1</v>
      </c>
      <c r="L31" s="4">
        <v>0.30280000000000001</v>
      </c>
      <c r="M31" s="4">
        <v>0.37130000000000002</v>
      </c>
      <c r="N31" s="4">
        <f t="shared" si="3"/>
        <v>0.16275500000000001</v>
      </c>
      <c r="O31" s="4">
        <f t="shared" si="4"/>
        <v>0.19957374999999999</v>
      </c>
      <c r="P31" s="21">
        <f t="shared" si="2"/>
        <v>0.36232874999999998</v>
      </c>
    </row>
    <row r="32" spans="1:16" x14ac:dyDescent="0.3">
      <c r="B32" s="4">
        <v>30</v>
      </c>
      <c r="C32" s="10" t="s">
        <v>73</v>
      </c>
      <c r="D32" s="15" t="s">
        <v>71</v>
      </c>
      <c r="E32" s="11" t="s">
        <v>91</v>
      </c>
      <c r="F32" s="13" t="s">
        <v>11</v>
      </c>
      <c r="G32" s="23">
        <v>29</v>
      </c>
      <c r="H32" s="23">
        <v>10</v>
      </c>
      <c r="I32" s="23">
        <v>1.425</v>
      </c>
      <c r="J32" s="23"/>
      <c r="K32" s="13">
        <v>0.1</v>
      </c>
      <c r="L32" s="13">
        <v>0.1691</v>
      </c>
      <c r="M32" s="13">
        <v>0.25</v>
      </c>
      <c r="N32" s="13">
        <f t="shared" si="3"/>
        <v>0.12048375</v>
      </c>
      <c r="O32" s="13">
        <f t="shared" si="4"/>
        <v>0.17812500000000001</v>
      </c>
      <c r="P32" s="24">
        <f t="shared" si="2"/>
        <v>0.29860874999999998</v>
      </c>
    </row>
    <row r="33" spans="1:16" x14ac:dyDescent="0.3">
      <c r="A33" t="s">
        <v>158</v>
      </c>
      <c r="B33" s="4">
        <v>31</v>
      </c>
      <c r="C33" s="10" t="s">
        <v>78</v>
      </c>
      <c r="D33" s="20" t="s">
        <v>79</v>
      </c>
      <c r="E33" s="14" t="s">
        <v>12</v>
      </c>
      <c r="F33" s="4" t="s">
        <v>11</v>
      </c>
      <c r="G33" s="6">
        <v>26</v>
      </c>
      <c r="H33" s="6">
        <v>8.3000000000000007</v>
      </c>
      <c r="I33" s="6">
        <v>1.58</v>
      </c>
      <c r="J33" s="6"/>
      <c r="K33" s="4">
        <v>1.5</v>
      </c>
      <c r="L33" s="4">
        <v>0.42</v>
      </c>
      <c r="M33" s="4">
        <v>0.49299999999999999</v>
      </c>
      <c r="N33" s="4">
        <f t="shared" si="3"/>
        <v>0.33179999999999998</v>
      </c>
      <c r="O33" s="4">
        <f t="shared" si="4"/>
        <v>0.38947000000000004</v>
      </c>
      <c r="P33" s="4">
        <f t="shared" si="2"/>
        <v>0.72127000000000008</v>
      </c>
    </row>
    <row r="34" spans="1:16" x14ac:dyDescent="0.3">
      <c r="B34" s="4">
        <v>32</v>
      </c>
      <c r="C34" s="10" t="s">
        <v>73</v>
      </c>
      <c r="D34" s="15" t="s">
        <v>71</v>
      </c>
      <c r="E34" s="11" t="s">
        <v>91</v>
      </c>
      <c r="F34" s="13" t="s">
        <v>11</v>
      </c>
      <c r="G34" s="23">
        <v>25.5</v>
      </c>
      <c r="H34" s="23">
        <v>9</v>
      </c>
      <c r="I34" s="23">
        <v>1.2</v>
      </c>
      <c r="J34" s="23"/>
      <c r="K34" s="13">
        <v>0.1</v>
      </c>
      <c r="L34" s="13">
        <v>0.1673</v>
      </c>
      <c r="M34" s="13">
        <v>0.19650000000000001</v>
      </c>
      <c r="N34" s="13">
        <f t="shared" si="3"/>
        <v>0.10038</v>
      </c>
      <c r="O34" s="13">
        <f t="shared" si="4"/>
        <v>0.1179</v>
      </c>
      <c r="P34" s="24">
        <f t="shared" si="2"/>
        <v>0.21828</v>
      </c>
    </row>
    <row r="35" spans="1:16" x14ac:dyDescent="0.3">
      <c r="B35" s="4">
        <v>33</v>
      </c>
      <c r="C35" s="10" t="s">
        <v>73</v>
      </c>
      <c r="D35" s="15" t="s">
        <v>92</v>
      </c>
      <c r="E35" s="14" t="s">
        <v>84</v>
      </c>
      <c r="F35" s="4" t="s">
        <v>11</v>
      </c>
      <c r="G35" s="6">
        <v>28</v>
      </c>
      <c r="H35" s="6">
        <v>9</v>
      </c>
      <c r="I35" s="6">
        <v>1.21</v>
      </c>
      <c r="J35" s="6"/>
      <c r="K35" s="4">
        <v>0.1</v>
      </c>
      <c r="L35" s="4">
        <v>0.30870000000000003</v>
      </c>
      <c r="M35" s="4">
        <v>0.3276</v>
      </c>
      <c r="N35" s="4">
        <f t="shared" si="3"/>
        <v>0.1867635</v>
      </c>
      <c r="O35" s="4">
        <f t="shared" si="4"/>
        <v>0.19819799999999999</v>
      </c>
      <c r="P35" s="21">
        <f t="shared" si="2"/>
        <v>0.38496149999999996</v>
      </c>
    </row>
    <row r="36" spans="1:16" x14ac:dyDescent="0.3">
      <c r="B36" s="4">
        <v>34</v>
      </c>
      <c r="C36" s="10" t="s">
        <v>73</v>
      </c>
      <c r="D36" s="15" t="s">
        <v>92</v>
      </c>
      <c r="E36" s="14" t="s">
        <v>18</v>
      </c>
      <c r="F36" s="4" t="s">
        <v>11</v>
      </c>
      <c r="G36" s="6">
        <v>25.5</v>
      </c>
      <c r="H36" s="6">
        <v>8</v>
      </c>
      <c r="I36" s="6">
        <v>1.2050000000000001</v>
      </c>
      <c r="J36" s="6"/>
      <c r="K36" s="4">
        <v>0.1</v>
      </c>
      <c r="L36" s="4">
        <v>0.20270000000000002</v>
      </c>
      <c r="M36" s="4">
        <v>0.23290000000000002</v>
      </c>
      <c r="N36" s="4">
        <f t="shared" si="3"/>
        <v>0.12212675000000002</v>
      </c>
      <c r="O36" s="4">
        <f t="shared" si="4"/>
        <v>0.14032225000000001</v>
      </c>
      <c r="P36" s="21">
        <f t="shared" si="2"/>
        <v>0.26244900000000004</v>
      </c>
    </row>
    <row r="37" spans="1:16" x14ac:dyDescent="0.3">
      <c r="B37" s="4">
        <v>35</v>
      </c>
      <c r="C37" s="10" t="s">
        <v>73</v>
      </c>
      <c r="D37" s="15" t="s">
        <v>71</v>
      </c>
      <c r="E37" s="14" t="s">
        <v>83</v>
      </c>
      <c r="F37" s="4" t="s">
        <v>7</v>
      </c>
      <c r="G37" s="6">
        <v>27.7</v>
      </c>
      <c r="H37" s="6">
        <v>8.4</v>
      </c>
      <c r="I37" s="6">
        <v>1.37</v>
      </c>
      <c r="J37" s="6"/>
      <c r="K37" s="4">
        <v>1.5</v>
      </c>
      <c r="L37" s="4">
        <v>0.56399999999999995</v>
      </c>
      <c r="M37" s="4">
        <v>0.58799999999999997</v>
      </c>
      <c r="N37" s="4">
        <f t="shared" si="3"/>
        <v>0.38634000000000002</v>
      </c>
      <c r="O37" s="4">
        <f t="shared" si="4"/>
        <v>0.40278000000000003</v>
      </c>
      <c r="P37" s="4">
        <f t="shared" si="2"/>
        <v>0.78912000000000004</v>
      </c>
    </row>
    <row r="38" spans="1:16" x14ac:dyDescent="0.3">
      <c r="B38" s="4">
        <v>36</v>
      </c>
      <c r="C38" s="10" t="s">
        <v>73</v>
      </c>
      <c r="D38" s="15" t="s">
        <v>71</v>
      </c>
      <c r="E38" s="14" t="s">
        <v>81</v>
      </c>
      <c r="F38" s="4" t="s">
        <v>11</v>
      </c>
      <c r="G38" s="6">
        <v>33.299999999999997</v>
      </c>
      <c r="H38" s="6">
        <v>9.5</v>
      </c>
      <c r="I38" s="6">
        <v>1.5</v>
      </c>
      <c r="J38" s="6"/>
      <c r="K38" s="4">
        <v>0.1</v>
      </c>
      <c r="L38" s="4">
        <v>0.23199999999999998</v>
      </c>
      <c r="M38" s="4">
        <v>0.22400000000000003</v>
      </c>
      <c r="N38" s="4">
        <f t="shared" si="3"/>
        <v>0.17399999999999999</v>
      </c>
      <c r="O38" s="4">
        <f t="shared" si="4"/>
        <v>0.16800000000000004</v>
      </c>
      <c r="P38" s="4">
        <f t="shared" si="2"/>
        <v>0.34200000000000003</v>
      </c>
    </row>
    <row r="39" spans="1:16" x14ac:dyDescent="0.3">
      <c r="B39" s="4">
        <v>37</v>
      </c>
      <c r="C39" s="10" t="s">
        <v>73</v>
      </c>
      <c r="D39" s="15" t="s">
        <v>92</v>
      </c>
      <c r="E39" s="14" t="s">
        <v>85</v>
      </c>
      <c r="F39" s="4" t="s">
        <v>11</v>
      </c>
      <c r="G39" s="6">
        <v>26.1</v>
      </c>
      <c r="H39" s="6">
        <v>8.1</v>
      </c>
      <c r="I39" s="6">
        <v>1.135</v>
      </c>
      <c r="J39" s="6"/>
      <c r="K39" s="4">
        <v>0.1</v>
      </c>
      <c r="L39" s="4">
        <v>0.21290000000000001</v>
      </c>
      <c r="M39" s="4">
        <v>0.25219999999999998</v>
      </c>
      <c r="N39" s="4">
        <f t="shared" si="3"/>
        <v>0.12082075</v>
      </c>
      <c r="O39" s="4">
        <f t="shared" si="4"/>
        <v>0.14312349999999999</v>
      </c>
      <c r="P39" s="21">
        <f t="shared" si="2"/>
        <v>0.26394424999999999</v>
      </c>
    </row>
    <row r="40" spans="1:16" x14ac:dyDescent="0.3">
      <c r="B40" s="4">
        <v>38</v>
      </c>
      <c r="C40" s="10" t="s">
        <v>73</v>
      </c>
      <c r="D40" s="15" t="s">
        <v>92</v>
      </c>
      <c r="E40" s="14" t="s">
        <v>89</v>
      </c>
      <c r="F40" s="4" t="s">
        <v>7</v>
      </c>
      <c r="G40" s="6">
        <v>25.5</v>
      </c>
      <c r="H40" s="6">
        <v>8</v>
      </c>
      <c r="I40" s="6">
        <v>1.23</v>
      </c>
      <c r="J40" s="6"/>
      <c r="K40" s="4">
        <v>0.1</v>
      </c>
      <c r="L40" s="4">
        <v>0.23519999999999999</v>
      </c>
      <c r="M40" s="4">
        <v>0.22559999999999997</v>
      </c>
      <c r="N40" s="4">
        <f t="shared" si="3"/>
        <v>0.144648</v>
      </c>
      <c r="O40" s="4">
        <f t="shared" si="4"/>
        <v>0.13874399999999998</v>
      </c>
      <c r="P40" s="21">
        <f t="shared" si="2"/>
        <v>0.28339199999999998</v>
      </c>
    </row>
    <row r="41" spans="1:16" x14ac:dyDescent="0.3">
      <c r="B41" s="4">
        <v>39</v>
      </c>
      <c r="C41" s="10" t="s">
        <v>75</v>
      </c>
      <c r="D41" s="15" t="s">
        <v>79</v>
      </c>
      <c r="E41" s="14" t="s">
        <v>41</v>
      </c>
      <c r="F41" s="4" t="s">
        <v>11</v>
      </c>
      <c r="G41" s="6">
        <v>64</v>
      </c>
      <c r="H41" s="6">
        <v>25</v>
      </c>
      <c r="I41" s="5">
        <v>3.835</v>
      </c>
      <c r="J41" s="6"/>
      <c r="K41" s="4">
        <v>1.5</v>
      </c>
      <c r="L41" s="4">
        <v>1.0629999999999999</v>
      </c>
      <c r="M41" s="4">
        <v>0.81599999999999995</v>
      </c>
      <c r="N41" s="4">
        <f t="shared" si="3"/>
        <v>2.0383024999999999</v>
      </c>
      <c r="O41" s="4">
        <f t="shared" si="4"/>
        <v>1.5646799999999998</v>
      </c>
      <c r="P41" s="4">
        <f t="shared" si="2"/>
        <v>3.6029824999999995</v>
      </c>
    </row>
    <row r="42" spans="1:16" x14ac:dyDescent="0.3">
      <c r="B42" s="4">
        <v>40</v>
      </c>
      <c r="C42" s="10" t="s">
        <v>75</v>
      </c>
      <c r="D42" s="15" t="s">
        <v>79</v>
      </c>
      <c r="E42" s="14" t="s">
        <v>41</v>
      </c>
      <c r="F42" s="4" t="s">
        <v>11</v>
      </c>
      <c r="G42" s="6">
        <v>82</v>
      </c>
      <c r="H42" s="6">
        <v>31</v>
      </c>
      <c r="I42" s="5">
        <v>3.0950000000000002</v>
      </c>
      <c r="J42" s="6"/>
      <c r="K42" s="4">
        <v>1.5</v>
      </c>
      <c r="L42" s="4">
        <v>0.88700000000000001</v>
      </c>
      <c r="M42" s="4">
        <v>1</v>
      </c>
      <c r="N42" s="4">
        <f t="shared" si="3"/>
        <v>1.3726325000000001</v>
      </c>
      <c r="O42" s="4">
        <f t="shared" si="4"/>
        <v>1.5475000000000001</v>
      </c>
      <c r="P42" s="4">
        <f t="shared" si="2"/>
        <v>2.9201325000000002</v>
      </c>
    </row>
    <row r="43" spans="1:16" x14ac:dyDescent="0.3">
      <c r="B43" s="4">
        <v>41</v>
      </c>
      <c r="C43" s="10" t="s">
        <v>75</v>
      </c>
      <c r="D43" s="15" t="s">
        <v>79</v>
      </c>
      <c r="E43" s="14" t="s">
        <v>41</v>
      </c>
      <c r="F43" s="4" t="s">
        <v>11</v>
      </c>
      <c r="G43" s="6">
        <v>100</v>
      </c>
      <c r="H43" s="6">
        <v>39</v>
      </c>
      <c r="I43" s="5">
        <v>3.3849999999999998</v>
      </c>
      <c r="J43" s="6"/>
      <c r="K43" s="4">
        <v>1.5</v>
      </c>
      <c r="L43" s="4">
        <v>1.2010000000000001</v>
      </c>
      <c r="M43" s="4">
        <v>0.96099999999999997</v>
      </c>
      <c r="N43" s="4">
        <f t="shared" si="3"/>
        <v>2.0326925</v>
      </c>
      <c r="O43" s="4">
        <f t="shared" si="4"/>
        <v>1.6264924999999999</v>
      </c>
      <c r="P43" s="4">
        <f t="shared" si="2"/>
        <v>3.6591849999999999</v>
      </c>
    </row>
    <row r="44" spans="1:16" x14ac:dyDescent="0.3">
      <c r="B44" s="4">
        <v>42</v>
      </c>
      <c r="C44" s="10" t="s">
        <v>75</v>
      </c>
      <c r="D44" s="15" t="s">
        <v>79</v>
      </c>
      <c r="E44" s="14" t="s">
        <v>41</v>
      </c>
      <c r="F44" s="4" t="s">
        <v>11</v>
      </c>
      <c r="G44" s="6">
        <v>95</v>
      </c>
      <c r="H44" s="6">
        <v>37</v>
      </c>
      <c r="I44" s="5">
        <v>5.81</v>
      </c>
      <c r="J44" s="6"/>
      <c r="K44" s="4">
        <v>1.5</v>
      </c>
      <c r="L44" s="4">
        <v>1.1519999999999999</v>
      </c>
      <c r="M44" s="4">
        <v>1.0740000000000001</v>
      </c>
      <c r="N44" s="4">
        <f t="shared" si="3"/>
        <v>3.3465599999999993</v>
      </c>
      <c r="O44" s="4">
        <f t="shared" si="4"/>
        <v>3.1199699999999999</v>
      </c>
      <c r="P44" s="4">
        <f t="shared" si="2"/>
        <v>6.4665299999999988</v>
      </c>
    </row>
    <row r="45" spans="1:16" x14ac:dyDescent="0.3">
      <c r="A45" t="s">
        <v>158</v>
      </c>
      <c r="B45" s="4">
        <v>43</v>
      </c>
      <c r="C45" s="10" t="s">
        <v>78</v>
      </c>
      <c r="D45" s="20" t="s">
        <v>79</v>
      </c>
      <c r="E45" s="11" t="s">
        <v>12</v>
      </c>
      <c r="F45" s="13" t="s">
        <v>11</v>
      </c>
      <c r="G45" s="23">
        <v>50.2</v>
      </c>
      <c r="H45" s="23">
        <v>16</v>
      </c>
      <c r="I45" s="23">
        <v>2.14</v>
      </c>
      <c r="J45" s="23"/>
      <c r="K45" s="13">
        <v>1.5</v>
      </c>
      <c r="L45" s="13">
        <v>0.78700000000000003</v>
      </c>
      <c r="M45" s="13">
        <v>0.80400000000000005</v>
      </c>
      <c r="N45" s="13">
        <f t="shared" si="3"/>
        <v>0.84209000000000012</v>
      </c>
      <c r="O45" s="13">
        <f t="shared" si="4"/>
        <v>0.86028000000000016</v>
      </c>
      <c r="P45" s="13">
        <f t="shared" si="2"/>
        <v>1.7023700000000002</v>
      </c>
    </row>
    <row r="46" spans="1:16" x14ac:dyDescent="0.3">
      <c r="A46" t="s">
        <v>158</v>
      </c>
      <c r="B46" s="4">
        <v>44</v>
      </c>
      <c r="C46" s="10" t="s">
        <v>73</v>
      </c>
      <c r="D46" s="15" t="s">
        <v>71</v>
      </c>
      <c r="E46" s="14" t="s">
        <v>16</v>
      </c>
      <c r="F46" s="4" t="s">
        <v>11</v>
      </c>
      <c r="G46" s="6">
        <v>44.3</v>
      </c>
      <c r="H46" s="6">
        <v>14</v>
      </c>
      <c r="I46" s="6">
        <v>1.825</v>
      </c>
      <c r="J46" s="6"/>
      <c r="K46" s="4">
        <v>1.5</v>
      </c>
      <c r="L46" s="6">
        <v>0.745</v>
      </c>
      <c r="M46" s="4">
        <v>0.73499999999999999</v>
      </c>
      <c r="N46" s="4">
        <f t="shared" si="3"/>
        <v>0.67981249999999993</v>
      </c>
      <c r="O46" s="4">
        <f t="shared" si="4"/>
        <v>0.67068749999999999</v>
      </c>
      <c r="P46" s="4">
        <f t="shared" si="2"/>
        <v>1.3504999999999998</v>
      </c>
    </row>
    <row r="47" spans="1:16" x14ac:dyDescent="0.3">
      <c r="B47" s="4">
        <v>45</v>
      </c>
      <c r="C47" s="10" t="s">
        <v>73</v>
      </c>
      <c r="D47" s="15" t="s">
        <v>92</v>
      </c>
      <c r="E47" s="14" t="s">
        <v>90</v>
      </c>
      <c r="F47" s="4" t="s">
        <v>11</v>
      </c>
      <c r="G47" s="6">
        <v>29.3</v>
      </c>
      <c r="H47" s="6">
        <v>10.5</v>
      </c>
      <c r="I47" s="6">
        <v>1.5449999999999999</v>
      </c>
      <c r="J47" s="6"/>
      <c r="K47" s="4">
        <v>0.1</v>
      </c>
      <c r="L47" s="4">
        <v>0.3054</v>
      </c>
      <c r="M47" s="4">
        <v>0.33100000000000002</v>
      </c>
      <c r="N47" s="4">
        <f t="shared" si="3"/>
        <v>0.23592150000000001</v>
      </c>
      <c r="O47" s="4">
        <f t="shared" si="4"/>
        <v>0.25569750000000002</v>
      </c>
      <c r="P47" s="21">
        <f t="shared" si="2"/>
        <v>0.49161900000000003</v>
      </c>
    </row>
    <row r="48" spans="1:16" x14ac:dyDescent="0.3">
      <c r="B48" s="4">
        <v>46</v>
      </c>
      <c r="C48" s="10" t="s">
        <v>73</v>
      </c>
      <c r="D48" s="15" t="s">
        <v>92</v>
      </c>
      <c r="E48" s="14" t="s">
        <v>84</v>
      </c>
      <c r="F48" s="4" t="s">
        <v>11</v>
      </c>
      <c r="G48" s="6">
        <v>22.7</v>
      </c>
      <c r="H48" s="6">
        <v>8</v>
      </c>
      <c r="I48" s="6">
        <v>1.3</v>
      </c>
      <c r="J48" s="6"/>
      <c r="K48" s="4">
        <v>0.1</v>
      </c>
      <c r="L48" s="4">
        <v>0.1988</v>
      </c>
      <c r="M48" s="4">
        <v>0.2666</v>
      </c>
      <c r="N48" s="4">
        <f t="shared" si="3"/>
        <v>0.12922</v>
      </c>
      <c r="O48" s="4">
        <f t="shared" si="4"/>
        <v>0.17329</v>
      </c>
      <c r="P48" s="21">
        <f t="shared" si="2"/>
        <v>0.30251</v>
      </c>
    </row>
    <row r="49" spans="1:16" x14ac:dyDescent="0.3">
      <c r="B49" s="4">
        <v>47</v>
      </c>
      <c r="C49" s="10" t="s">
        <v>73</v>
      </c>
      <c r="D49" s="15" t="s">
        <v>92</v>
      </c>
      <c r="E49" s="14" t="s">
        <v>84</v>
      </c>
      <c r="F49" s="4" t="s">
        <v>11</v>
      </c>
      <c r="G49" s="6">
        <v>25.3</v>
      </c>
      <c r="H49" s="6">
        <v>8.3000000000000007</v>
      </c>
      <c r="I49" s="6">
        <v>1.895</v>
      </c>
      <c r="J49" s="6"/>
      <c r="K49" s="4">
        <v>0.1</v>
      </c>
      <c r="L49" s="4">
        <v>0.22610000000000002</v>
      </c>
      <c r="M49" s="4">
        <v>0.31779999999999997</v>
      </c>
      <c r="N49" s="4">
        <f t="shared" si="3"/>
        <v>0.21422975000000002</v>
      </c>
      <c r="O49" s="4">
        <f t="shared" si="4"/>
        <v>0.30111549999999998</v>
      </c>
      <c r="P49" s="21">
        <f t="shared" si="2"/>
        <v>0.51534524999999998</v>
      </c>
    </row>
    <row r="50" spans="1:16" x14ac:dyDescent="0.3">
      <c r="A50" t="s">
        <v>158</v>
      </c>
      <c r="B50" s="4">
        <v>48</v>
      </c>
      <c r="C50" s="10" t="s">
        <v>73</v>
      </c>
      <c r="D50" s="15" t="s">
        <v>71</v>
      </c>
      <c r="E50" s="14" t="s">
        <v>80</v>
      </c>
      <c r="F50" s="4" t="s">
        <v>7</v>
      </c>
      <c r="G50" s="6">
        <v>28</v>
      </c>
      <c r="H50" s="6">
        <v>10</v>
      </c>
      <c r="I50" s="6">
        <v>1.9350000000000001</v>
      </c>
      <c r="J50" s="6"/>
      <c r="K50" s="4">
        <v>1.5</v>
      </c>
      <c r="L50" s="4">
        <v>0.59399999999999997</v>
      </c>
      <c r="M50" s="4">
        <v>0.56599999999999995</v>
      </c>
      <c r="N50" s="4">
        <f t="shared" si="3"/>
        <v>0.57469499999999996</v>
      </c>
      <c r="O50" s="4">
        <f t="shared" si="4"/>
        <v>0.54760500000000001</v>
      </c>
      <c r="P50" s="4">
        <f t="shared" si="2"/>
        <v>1.1223000000000001</v>
      </c>
    </row>
    <row r="51" spans="1:16" x14ac:dyDescent="0.3">
      <c r="B51" s="4">
        <v>49</v>
      </c>
      <c r="C51" s="10" t="s">
        <v>73</v>
      </c>
      <c r="D51" s="15" t="s">
        <v>71</v>
      </c>
      <c r="E51" s="14" t="s">
        <v>81</v>
      </c>
      <c r="F51" s="4" t="s">
        <v>7</v>
      </c>
      <c r="G51" s="6">
        <v>30.3</v>
      </c>
      <c r="H51" s="6">
        <v>9</v>
      </c>
      <c r="I51" s="6">
        <v>1.07</v>
      </c>
      <c r="J51" s="6"/>
      <c r="K51" s="4">
        <v>0.1</v>
      </c>
      <c r="L51" s="4">
        <v>0.2056</v>
      </c>
      <c r="M51" s="4">
        <v>0.21539999999999998</v>
      </c>
      <c r="N51" s="4">
        <f t="shared" si="3"/>
        <v>0.10999600000000001</v>
      </c>
      <c r="O51" s="4">
        <f t="shared" si="4"/>
        <v>0.11523899999999999</v>
      </c>
      <c r="P51" s="4">
        <f t="shared" si="2"/>
        <v>0.22523500000000002</v>
      </c>
    </row>
    <row r="52" spans="1:16" x14ac:dyDescent="0.3">
      <c r="A52" t="s">
        <v>158</v>
      </c>
      <c r="B52" s="4">
        <v>50</v>
      </c>
      <c r="C52" s="10" t="s">
        <v>73</v>
      </c>
      <c r="D52" s="15" t="s">
        <v>71</v>
      </c>
      <c r="E52" s="14" t="s">
        <v>80</v>
      </c>
      <c r="F52" s="4" t="s">
        <v>7</v>
      </c>
      <c r="G52" s="6">
        <v>27.6</v>
      </c>
      <c r="H52" s="6">
        <v>9</v>
      </c>
      <c r="I52" s="6">
        <v>1.46</v>
      </c>
      <c r="J52" s="6"/>
      <c r="K52" s="4">
        <v>1.5</v>
      </c>
      <c r="L52" s="4">
        <v>0.72899999999999998</v>
      </c>
      <c r="M52" s="4">
        <v>0.64700000000000002</v>
      </c>
      <c r="N52" s="4">
        <f t="shared" si="3"/>
        <v>0.53216999999999992</v>
      </c>
      <c r="O52" s="4">
        <f t="shared" si="4"/>
        <v>0.47231000000000001</v>
      </c>
      <c r="P52" s="4">
        <f t="shared" si="2"/>
        <v>1.00448</v>
      </c>
    </row>
    <row r="53" spans="1:16" x14ac:dyDescent="0.3">
      <c r="B53" s="4">
        <v>51</v>
      </c>
      <c r="C53" s="10" t="s">
        <v>73</v>
      </c>
      <c r="D53" s="15" t="s">
        <v>71</v>
      </c>
      <c r="E53" s="14" t="s">
        <v>83</v>
      </c>
      <c r="F53" s="4" t="s">
        <v>7</v>
      </c>
      <c r="G53" s="6">
        <v>35.5</v>
      </c>
      <c r="H53" s="6">
        <v>11.5</v>
      </c>
      <c r="I53" s="6">
        <v>1.64</v>
      </c>
      <c r="J53" s="6"/>
      <c r="K53" s="4">
        <v>1.5</v>
      </c>
      <c r="L53" s="4">
        <v>0.61899999999999999</v>
      </c>
      <c r="M53" s="4">
        <v>0.58199999999999996</v>
      </c>
      <c r="N53" s="4">
        <f t="shared" si="3"/>
        <v>0.50757999999999992</v>
      </c>
      <c r="O53" s="4">
        <f t="shared" si="4"/>
        <v>0.47723999999999994</v>
      </c>
      <c r="P53" s="4">
        <f t="shared" si="2"/>
        <v>0.98481999999999981</v>
      </c>
    </row>
    <row r="54" spans="1:16" x14ac:dyDescent="0.3">
      <c r="A54" t="s">
        <v>158</v>
      </c>
      <c r="B54" s="4">
        <v>52</v>
      </c>
      <c r="C54" s="10" t="s">
        <v>78</v>
      </c>
      <c r="D54" s="15" t="s">
        <v>86</v>
      </c>
      <c r="E54" s="14" t="s">
        <v>14</v>
      </c>
      <c r="F54" s="4" t="s">
        <v>11</v>
      </c>
      <c r="G54" s="6">
        <v>30.5</v>
      </c>
      <c r="H54" s="6">
        <v>10</v>
      </c>
      <c r="I54" s="6">
        <v>1.69</v>
      </c>
      <c r="J54" s="6"/>
      <c r="K54" s="4">
        <v>0.1</v>
      </c>
      <c r="L54" s="4">
        <v>0.28490000000000004</v>
      </c>
      <c r="M54" s="4">
        <v>0.30759999999999998</v>
      </c>
      <c r="N54" s="4">
        <f t="shared" si="3"/>
        <v>0.24074050000000002</v>
      </c>
      <c r="O54" s="4">
        <f t="shared" si="4"/>
        <v>0.25992199999999999</v>
      </c>
      <c r="P54" s="4">
        <f t="shared" si="2"/>
        <v>0.50066250000000001</v>
      </c>
    </row>
    <row r="55" spans="1:16" x14ac:dyDescent="0.3">
      <c r="B55" s="4">
        <v>53</v>
      </c>
      <c r="C55" s="10" t="s">
        <v>73</v>
      </c>
      <c r="D55" s="15" t="s">
        <v>71</v>
      </c>
      <c r="E55" s="14" t="s">
        <v>82</v>
      </c>
      <c r="F55" s="4" t="s">
        <v>11</v>
      </c>
      <c r="G55" s="6">
        <v>33</v>
      </c>
      <c r="H55" s="6">
        <v>11</v>
      </c>
      <c r="I55" s="6">
        <v>1.1950000000000001</v>
      </c>
      <c r="J55" s="6"/>
      <c r="K55" s="4">
        <v>0.1</v>
      </c>
      <c r="L55" s="4">
        <v>0.31080000000000002</v>
      </c>
      <c r="M55" s="4">
        <v>0.3962</v>
      </c>
      <c r="N55" s="4">
        <f t="shared" ref="N55:N71" si="5">((I55)/2)*L55</f>
        <v>0.18570300000000003</v>
      </c>
      <c r="O55" s="4">
        <f t="shared" ref="O55:O71" si="6">(I55/2)*M55</f>
        <v>0.23672950000000001</v>
      </c>
      <c r="P55" s="4">
        <f t="shared" si="2"/>
        <v>0.42243250000000004</v>
      </c>
    </row>
    <row r="56" spans="1:16" x14ac:dyDescent="0.3">
      <c r="A56" t="s">
        <v>158</v>
      </c>
      <c r="B56" s="4">
        <v>54</v>
      </c>
      <c r="C56" s="10" t="s">
        <v>73</v>
      </c>
      <c r="D56" s="15" t="s">
        <v>71</v>
      </c>
      <c r="E56" s="14" t="s">
        <v>16</v>
      </c>
      <c r="F56" s="4" t="s">
        <v>7</v>
      </c>
      <c r="G56" s="6">
        <v>24.1</v>
      </c>
      <c r="H56" s="6">
        <v>7.5</v>
      </c>
      <c r="I56" s="6">
        <v>1.03</v>
      </c>
      <c r="J56" s="6"/>
      <c r="K56" s="4">
        <v>1.5</v>
      </c>
      <c r="L56" s="4">
        <v>0.44800000000000001</v>
      </c>
      <c r="M56" s="4">
        <v>0.54700000000000004</v>
      </c>
      <c r="N56" s="4">
        <f t="shared" si="5"/>
        <v>0.23072000000000001</v>
      </c>
      <c r="O56" s="4">
        <f t="shared" si="6"/>
        <v>0.28170500000000004</v>
      </c>
      <c r="P56" s="4">
        <f t="shared" si="2"/>
        <v>0.51242500000000002</v>
      </c>
    </row>
    <row r="57" spans="1:16" x14ac:dyDescent="0.3">
      <c r="B57" s="4">
        <v>55</v>
      </c>
      <c r="C57" s="10" t="s">
        <v>73</v>
      </c>
      <c r="D57" s="15" t="s">
        <v>71</v>
      </c>
      <c r="E57" s="11" t="s">
        <v>91</v>
      </c>
      <c r="F57" s="13" t="s">
        <v>11</v>
      </c>
      <c r="G57" s="23">
        <v>26.8</v>
      </c>
      <c r="H57" s="23">
        <v>9.5</v>
      </c>
      <c r="I57" s="23">
        <v>1.2150000000000001</v>
      </c>
      <c r="J57" s="23"/>
      <c r="K57" s="13">
        <v>0.1</v>
      </c>
      <c r="L57" s="13">
        <v>0.1804</v>
      </c>
      <c r="M57" s="13">
        <v>0.23139999999999999</v>
      </c>
      <c r="N57" s="13">
        <f t="shared" si="5"/>
        <v>0.10959300000000001</v>
      </c>
      <c r="O57" s="13">
        <f t="shared" si="6"/>
        <v>0.14057549999999999</v>
      </c>
      <c r="P57" s="24">
        <f t="shared" si="2"/>
        <v>0.25016850000000002</v>
      </c>
    </row>
    <row r="58" spans="1:16" x14ac:dyDescent="0.3">
      <c r="B58" s="4">
        <v>56</v>
      </c>
      <c r="C58" s="10" t="s">
        <v>73</v>
      </c>
      <c r="D58" s="15" t="s">
        <v>92</v>
      </c>
      <c r="E58" s="14" t="s">
        <v>18</v>
      </c>
      <c r="F58" s="4" t="s">
        <v>11</v>
      </c>
      <c r="G58" s="6">
        <v>27.4</v>
      </c>
      <c r="H58" s="6">
        <v>8.5</v>
      </c>
      <c r="I58" s="6">
        <v>1.87</v>
      </c>
      <c r="J58" s="6"/>
      <c r="K58" s="4">
        <v>0.1</v>
      </c>
      <c r="L58" s="4">
        <v>0.2586</v>
      </c>
      <c r="M58" s="4">
        <v>0.24009999999999998</v>
      </c>
      <c r="N58" s="4">
        <f t="shared" si="5"/>
        <v>0.24179100000000001</v>
      </c>
      <c r="O58" s="4">
        <f t="shared" si="6"/>
        <v>0.22449349999999998</v>
      </c>
      <c r="P58" s="21">
        <f t="shared" si="2"/>
        <v>0.46628449999999999</v>
      </c>
    </row>
    <row r="59" spans="1:16" x14ac:dyDescent="0.3">
      <c r="B59" s="4">
        <v>57</v>
      </c>
      <c r="C59" s="10" t="s">
        <v>73</v>
      </c>
      <c r="D59" s="15" t="s">
        <v>92</v>
      </c>
      <c r="E59" s="14" t="s">
        <v>85</v>
      </c>
      <c r="F59" s="4" t="s">
        <v>11</v>
      </c>
      <c r="G59" s="6">
        <v>28.5</v>
      </c>
      <c r="H59" s="6">
        <v>10</v>
      </c>
      <c r="I59" s="6">
        <v>1.23</v>
      </c>
      <c r="J59" s="6"/>
      <c r="K59" s="4">
        <v>0.1</v>
      </c>
      <c r="L59" s="4">
        <v>0.31859999999999999</v>
      </c>
      <c r="M59" s="4">
        <v>0.22500000000000001</v>
      </c>
      <c r="N59" s="4">
        <f t="shared" si="5"/>
        <v>0.195939</v>
      </c>
      <c r="O59" s="4">
        <f t="shared" si="6"/>
        <v>0.138375</v>
      </c>
      <c r="P59" s="21">
        <f t="shared" si="2"/>
        <v>0.334314</v>
      </c>
    </row>
    <row r="60" spans="1:16" x14ac:dyDescent="0.3">
      <c r="B60" s="4">
        <v>58</v>
      </c>
      <c r="C60" s="10" t="s">
        <v>73</v>
      </c>
      <c r="D60" s="15" t="s">
        <v>71</v>
      </c>
      <c r="E60" s="14" t="s">
        <v>83</v>
      </c>
      <c r="F60" s="4" t="s">
        <v>7</v>
      </c>
      <c r="G60" s="6">
        <v>32</v>
      </c>
      <c r="H60" s="6">
        <v>9.5</v>
      </c>
      <c r="I60" s="6">
        <v>1.1299999999999999</v>
      </c>
      <c r="J60" s="6"/>
      <c r="K60" s="4">
        <v>1.5</v>
      </c>
      <c r="L60" s="4">
        <v>0.66500000000000004</v>
      </c>
      <c r="M60" s="4">
        <v>0.629</v>
      </c>
      <c r="N60" s="4">
        <f t="shared" si="5"/>
        <v>0.37572499999999998</v>
      </c>
      <c r="O60" s="4">
        <f t="shared" si="6"/>
        <v>0.35538499999999995</v>
      </c>
      <c r="P60" s="4">
        <f t="shared" si="2"/>
        <v>0.73110999999999993</v>
      </c>
    </row>
    <row r="61" spans="1:16" x14ac:dyDescent="0.3">
      <c r="B61" s="4">
        <v>59</v>
      </c>
      <c r="C61" s="10" t="s">
        <v>73</v>
      </c>
      <c r="D61" s="15" t="s">
        <v>71</v>
      </c>
      <c r="E61" s="14" t="s">
        <v>83</v>
      </c>
      <c r="F61" s="4" t="s">
        <v>7</v>
      </c>
      <c r="G61" s="6">
        <v>25</v>
      </c>
      <c r="H61" s="6">
        <v>8</v>
      </c>
      <c r="I61" s="6">
        <v>1.18</v>
      </c>
      <c r="J61" s="6"/>
      <c r="K61" s="4">
        <v>1.5</v>
      </c>
      <c r="L61" s="4">
        <v>0.47399999999999998</v>
      </c>
      <c r="M61" s="4">
        <v>0.5</v>
      </c>
      <c r="N61" s="4">
        <f t="shared" si="5"/>
        <v>0.27965999999999996</v>
      </c>
      <c r="O61" s="4">
        <f t="shared" si="6"/>
        <v>0.29499999999999998</v>
      </c>
      <c r="P61" s="4">
        <f t="shared" si="2"/>
        <v>0.57465999999999995</v>
      </c>
    </row>
    <row r="62" spans="1:16" x14ac:dyDescent="0.3">
      <c r="B62" s="4">
        <v>60</v>
      </c>
      <c r="C62" s="10" t="s">
        <v>73</v>
      </c>
      <c r="D62" s="15" t="s">
        <v>92</v>
      </c>
      <c r="E62" s="14" t="s">
        <v>88</v>
      </c>
      <c r="F62" s="4" t="s">
        <v>7</v>
      </c>
      <c r="G62" s="6">
        <v>24</v>
      </c>
      <c r="H62" s="6">
        <v>7.5</v>
      </c>
      <c r="I62" s="6">
        <v>1.21</v>
      </c>
      <c r="J62" s="6"/>
      <c r="K62" s="4">
        <v>0.1</v>
      </c>
      <c r="L62" s="4">
        <v>0.22259999999999999</v>
      </c>
      <c r="M62" s="4">
        <v>0.19239999999999999</v>
      </c>
      <c r="N62" s="4">
        <f t="shared" si="5"/>
        <v>0.13467299999999999</v>
      </c>
      <c r="O62" s="4">
        <f t="shared" si="6"/>
        <v>0.11640199999999999</v>
      </c>
      <c r="P62" s="21">
        <f t="shared" si="2"/>
        <v>0.25107499999999999</v>
      </c>
    </row>
    <row r="63" spans="1:16" x14ac:dyDescent="0.3">
      <c r="B63" s="4">
        <v>61</v>
      </c>
      <c r="C63" s="10" t="s">
        <v>73</v>
      </c>
      <c r="D63" s="15" t="s">
        <v>92</v>
      </c>
      <c r="E63" s="14" t="s">
        <v>88</v>
      </c>
      <c r="F63" s="4" t="s">
        <v>7</v>
      </c>
      <c r="G63" s="6">
        <v>25.5</v>
      </c>
      <c r="H63" s="6">
        <v>9</v>
      </c>
      <c r="I63" s="6">
        <v>1.21</v>
      </c>
      <c r="J63" s="6"/>
      <c r="K63" s="4">
        <v>0.1</v>
      </c>
      <c r="L63" s="4">
        <v>0.20129999999999998</v>
      </c>
      <c r="M63" s="4">
        <v>0.2346</v>
      </c>
      <c r="N63" s="4">
        <f t="shared" si="5"/>
        <v>0.12178649999999998</v>
      </c>
      <c r="O63" s="4">
        <f t="shared" si="6"/>
        <v>0.141933</v>
      </c>
      <c r="P63" s="21">
        <f t="shared" si="2"/>
        <v>0.2637195</v>
      </c>
    </row>
    <row r="64" spans="1:16" x14ac:dyDescent="0.3">
      <c r="B64" s="4">
        <v>62</v>
      </c>
      <c r="C64" s="10" t="s">
        <v>73</v>
      </c>
      <c r="D64" s="15" t="s">
        <v>92</v>
      </c>
      <c r="E64" s="14" t="s">
        <v>88</v>
      </c>
      <c r="F64" s="4" t="s">
        <v>7</v>
      </c>
      <c r="G64" s="6">
        <v>23</v>
      </c>
      <c r="H64" s="6">
        <v>7.5</v>
      </c>
      <c r="I64" s="6">
        <v>1.0900000000000001</v>
      </c>
      <c r="J64" s="6"/>
      <c r="K64" s="4">
        <v>0.1</v>
      </c>
      <c r="L64" s="4">
        <v>0.17280000000000001</v>
      </c>
      <c r="M64" s="4">
        <v>0.20600000000000002</v>
      </c>
      <c r="N64" s="4">
        <f t="shared" si="5"/>
        <v>9.417600000000001E-2</v>
      </c>
      <c r="O64" s="4">
        <f t="shared" si="6"/>
        <v>0.11227000000000002</v>
      </c>
      <c r="P64" s="21">
        <f t="shared" si="2"/>
        <v>0.20644600000000002</v>
      </c>
    </row>
    <row r="65" spans="1:16" x14ac:dyDescent="0.3">
      <c r="A65" t="s">
        <v>158</v>
      </c>
      <c r="B65" s="4">
        <v>63</v>
      </c>
      <c r="C65" s="10" t="s">
        <v>78</v>
      </c>
      <c r="D65" s="15" t="s">
        <v>86</v>
      </c>
      <c r="E65" s="11" t="s">
        <v>14</v>
      </c>
      <c r="F65" s="13" t="s">
        <v>11</v>
      </c>
      <c r="G65" s="23">
        <v>20.9</v>
      </c>
      <c r="H65" s="23">
        <v>7.3</v>
      </c>
      <c r="I65" s="23">
        <v>1.675</v>
      </c>
      <c r="J65" s="23"/>
      <c r="K65" s="13">
        <v>0.1</v>
      </c>
      <c r="L65" s="13">
        <v>0.193</v>
      </c>
      <c r="M65" s="13">
        <v>0.26579999999999998</v>
      </c>
      <c r="N65" s="13">
        <f t="shared" si="5"/>
        <v>0.16163750000000002</v>
      </c>
      <c r="O65" s="13">
        <f t="shared" si="6"/>
        <v>0.22260749999999999</v>
      </c>
      <c r="P65" s="13">
        <f t="shared" si="2"/>
        <v>0.384245</v>
      </c>
    </row>
    <row r="66" spans="1:16" x14ac:dyDescent="0.3">
      <c r="A66" t="s">
        <v>158</v>
      </c>
      <c r="B66" s="4">
        <v>64</v>
      </c>
      <c r="C66" s="10" t="s">
        <v>78</v>
      </c>
      <c r="D66" s="15" t="s">
        <v>86</v>
      </c>
      <c r="E66" s="11" t="s">
        <v>14</v>
      </c>
      <c r="F66" s="13" t="s">
        <v>11</v>
      </c>
      <c r="G66" s="23">
        <v>19.8</v>
      </c>
      <c r="H66" s="23">
        <v>6.2</v>
      </c>
      <c r="I66" s="23">
        <v>1.4650000000000001</v>
      </c>
      <c r="J66" s="23"/>
      <c r="K66" s="13">
        <v>0.1</v>
      </c>
      <c r="L66" s="13">
        <v>0.15609999999999999</v>
      </c>
      <c r="M66" s="13">
        <v>0.18429999999999999</v>
      </c>
      <c r="N66" s="13">
        <f t="shared" si="5"/>
        <v>0.11434324999999999</v>
      </c>
      <c r="O66" s="13">
        <f t="shared" si="6"/>
        <v>0.13499975</v>
      </c>
      <c r="P66" s="13">
        <f t="shared" si="2"/>
        <v>0.24934299999999998</v>
      </c>
    </row>
    <row r="67" spans="1:16" x14ac:dyDescent="0.3">
      <c r="A67" t="s">
        <v>158</v>
      </c>
      <c r="B67" s="4">
        <v>65</v>
      </c>
      <c r="C67" s="10" t="s">
        <v>78</v>
      </c>
      <c r="D67" s="15" t="s">
        <v>86</v>
      </c>
      <c r="E67" s="14" t="s">
        <v>14</v>
      </c>
      <c r="F67" s="4" t="s">
        <v>7</v>
      </c>
      <c r="G67" s="6">
        <v>15.5</v>
      </c>
      <c r="H67" s="6">
        <v>5.3</v>
      </c>
      <c r="I67" s="6">
        <v>0.78</v>
      </c>
      <c r="J67" s="6"/>
      <c r="K67" s="4">
        <v>0.1</v>
      </c>
      <c r="L67" s="4">
        <v>0.14350000000000002</v>
      </c>
      <c r="M67" s="4">
        <v>0.16689999999999999</v>
      </c>
      <c r="N67" s="4">
        <f t="shared" si="5"/>
        <v>5.5965000000000008E-2</v>
      </c>
      <c r="O67" s="4">
        <f t="shared" si="6"/>
        <v>6.5090999999999996E-2</v>
      </c>
      <c r="P67" s="4">
        <f t="shared" si="2"/>
        <v>0.121056</v>
      </c>
    </row>
    <row r="68" spans="1:16" x14ac:dyDescent="0.3">
      <c r="B68" s="4">
        <v>66</v>
      </c>
      <c r="C68" s="10" t="s">
        <v>73</v>
      </c>
      <c r="D68" s="15" t="s">
        <v>92</v>
      </c>
      <c r="E68" s="14" t="s">
        <v>87</v>
      </c>
      <c r="F68" s="4" t="s">
        <v>11</v>
      </c>
      <c r="G68" s="6">
        <v>22.2</v>
      </c>
      <c r="H68" s="6">
        <v>7</v>
      </c>
      <c r="I68" s="6">
        <v>1.075</v>
      </c>
      <c r="J68" s="6"/>
      <c r="K68" s="4">
        <v>0.1</v>
      </c>
      <c r="L68" s="4">
        <v>0.19519999999999998</v>
      </c>
      <c r="M68" s="4">
        <v>0.20259999999999997</v>
      </c>
      <c r="N68" s="4">
        <f t="shared" si="5"/>
        <v>0.10491999999999999</v>
      </c>
      <c r="O68" s="4">
        <f t="shared" si="6"/>
        <v>0.10889749999999998</v>
      </c>
      <c r="P68" s="21">
        <f t="shared" ref="P68:P131" si="7">SUM(N68,O68)</f>
        <v>0.21381749999999997</v>
      </c>
    </row>
    <row r="69" spans="1:16" x14ac:dyDescent="0.3">
      <c r="B69" s="4">
        <v>67</v>
      </c>
      <c r="C69" s="10" t="s">
        <v>73</v>
      </c>
      <c r="D69" s="15" t="s">
        <v>92</v>
      </c>
      <c r="E69" s="14" t="s">
        <v>37</v>
      </c>
      <c r="F69" s="4" t="s">
        <v>11</v>
      </c>
      <c r="G69" s="6">
        <v>18</v>
      </c>
      <c r="H69" s="6">
        <v>6.2</v>
      </c>
      <c r="I69" s="6">
        <v>0.67500000000000004</v>
      </c>
      <c r="J69" s="6"/>
      <c r="K69" s="4">
        <v>0.1</v>
      </c>
      <c r="L69" s="4">
        <v>0.16419999999999998</v>
      </c>
      <c r="M69" s="4">
        <v>0.30940000000000001</v>
      </c>
      <c r="N69" s="4">
        <f t="shared" si="5"/>
        <v>5.5417500000000001E-2</v>
      </c>
      <c r="O69" s="4">
        <f t="shared" si="6"/>
        <v>0.10442250000000002</v>
      </c>
      <c r="P69" s="21">
        <f t="shared" si="7"/>
        <v>0.15984000000000001</v>
      </c>
    </row>
    <row r="70" spans="1:16" x14ac:dyDescent="0.3">
      <c r="B70" s="4">
        <v>68</v>
      </c>
      <c r="C70" s="10" t="s">
        <v>73</v>
      </c>
      <c r="D70" s="15" t="s">
        <v>92</v>
      </c>
      <c r="E70" s="14" t="s">
        <v>85</v>
      </c>
      <c r="F70" s="4" t="s">
        <v>11</v>
      </c>
      <c r="G70" s="6">
        <v>22</v>
      </c>
      <c r="H70" s="6">
        <v>8.5</v>
      </c>
      <c r="I70" s="6">
        <v>1.2250000000000001</v>
      </c>
      <c r="J70" s="6"/>
      <c r="K70" s="4">
        <v>0.1</v>
      </c>
      <c r="L70" s="4">
        <v>0.17249999999999999</v>
      </c>
      <c r="M70" s="4">
        <v>0.20419999999999999</v>
      </c>
      <c r="N70" s="4">
        <f t="shared" si="5"/>
        <v>0.10565624999999999</v>
      </c>
      <c r="O70" s="4">
        <f t="shared" si="6"/>
        <v>0.1250725</v>
      </c>
      <c r="P70" s="21">
        <f t="shared" si="7"/>
        <v>0.23072874999999998</v>
      </c>
    </row>
    <row r="71" spans="1:16" x14ac:dyDescent="0.3">
      <c r="A71" t="s">
        <v>158</v>
      </c>
      <c r="B71" s="4">
        <v>69</v>
      </c>
      <c r="C71" s="10" t="s">
        <v>78</v>
      </c>
      <c r="D71" s="15" t="s">
        <v>86</v>
      </c>
      <c r="E71" s="14" t="s">
        <v>14</v>
      </c>
      <c r="F71" s="4" t="s">
        <v>7</v>
      </c>
      <c r="G71" s="6">
        <v>15.4</v>
      </c>
      <c r="H71" s="6">
        <v>4.8</v>
      </c>
      <c r="I71" s="6">
        <v>0.75</v>
      </c>
      <c r="J71" s="6"/>
      <c r="K71" s="4">
        <v>0.1</v>
      </c>
      <c r="L71" s="4">
        <v>0.1105</v>
      </c>
      <c r="M71" s="4">
        <v>0.1409</v>
      </c>
      <c r="N71" s="4">
        <f t="shared" si="5"/>
        <v>4.1437500000000002E-2</v>
      </c>
      <c r="O71" s="4">
        <f t="shared" si="6"/>
        <v>5.2837499999999996E-2</v>
      </c>
      <c r="P71" s="4">
        <f t="shared" si="7"/>
        <v>9.4274999999999998E-2</v>
      </c>
    </row>
    <row r="72" spans="1:16" x14ac:dyDescent="0.3">
      <c r="A72" t="s">
        <v>167</v>
      </c>
      <c r="B72" s="4">
        <v>70</v>
      </c>
      <c r="C72" s="10" t="s">
        <v>77</v>
      </c>
      <c r="D72" s="15" t="s">
        <v>79</v>
      </c>
      <c r="E72" s="14" t="s">
        <v>6</v>
      </c>
      <c r="F72" s="4" t="s">
        <v>7</v>
      </c>
      <c r="G72" s="6">
        <v>36</v>
      </c>
      <c r="H72" s="6">
        <v>12</v>
      </c>
      <c r="I72" s="21">
        <v>1.79</v>
      </c>
      <c r="J72" s="22">
        <v>1.75</v>
      </c>
      <c r="K72" s="4">
        <v>1.5</v>
      </c>
      <c r="L72" s="4">
        <v>0.54700000000000004</v>
      </c>
      <c r="M72" s="4">
        <v>0.61499999999999999</v>
      </c>
      <c r="N72" s="4">
        <f t="shared" ref="N72:N73" si="8">((J72)/2)*L72</f>
        <v>0.47862500000000002</v>
      </c>
      <c r="O72" s="4">
        <f t="shared" ref="O72:O73" si="9">(J72/2)*M72</f>
        <v>0.53812499999999996</v>
      </c>
      <c r="P72" s="4">
        <f t="shared" si="7"/>
        <v>1.01675</v>
      </c>
    </row>
    <row r="73" spans="1:16" x14ac:dyDescent="0.3">
      <c r="A73" t="s">
        <v>158</v>
      </c>
      <c r="B73" s="4">
        <v>71</v>
      </c>
      <c r="C73" s="10" t="s">
        <v>77</v>
      </c>
      <c r="D73" s="15" t="s">
        <v>79</v>
      </c>
      <c r="E73" s="14" t="s">
        <v>6</v>
      </c>
      <c r="F73" s="4" t="s">
        <v>7</v>
      </c>
      <c r="G73" s="6">
        <v>38.5</v>
      </c>
      <c r="H73" s="6">
        <v>12.5</v>
      </c>
      <c r="I73" s="21">
        <v>1.7</v>
      </c>
      <c r="J73" s="22">
        <v>1.75</v>
      </c>
      <c r="K73" s="4">
        <v>1.5</v>
      </c>
      <c r="L73" s="4">
        <v>0.70699999999999996</v>
      </c>
      <c r="M73" s="4">
        <v>0.66200000000000003</v>
      </c>
      <c r="N73" s="4">
        <f t="shared" si="8"/>
        <v>0.61862499999999998</v>
      </c>
      <c r="O73" s="4">
        <f t="shared" si="9"/>
        <v>0.57925000000000004</v>
      </c>
      <c r="P73" s="4">
        <f t="shared" si="7"/>
        <v>1.197875</v>
      </c>
    </row>
    <row r="74" spans="1:16" x14ac:dyDescent="0.3">
      <c r="B74" s="4">
        <v>72</v>
      </c>
      <c r="C74" s="10" t="s">
        <v>70</v>
      </c>
      <c r="D74" s="15" t="s">
        <v>71</v>
      </c>
      <c r="E74" s="14" t="s">
        <v>15</v>
      </c>
      <c r="F74" s="4" t="s">
        <v>11</v>
      </c>
      <c r="G74" s="6">
        <v>34</v>
      </c>
      <c r="H74" s="6">
        <v>10</v>
      </c>
      <c r="I74" s="6">
        <v>1.7350000000000001</v>
      </c>
      <c r="J74" s="6"/>
      <c r="K74" s="4">
        <v>1.5</v>
      </c>
      <c r="L74" s="4">
        <v>0.75800000000000001</v>
      </c>
      <c r="M74" s="4">
        <v>0.88200000000000001</v>
      </c>
      <c r="N74" s="4">
        <f t="shared" ref="N74:N80" si="10">((I74)/2)*L74</f>
        <v>0.65756500000000007</v>
      </c>
      <c r="O74" s="4">
        <f t="shared" ref="O74:O80" si="11">(I74/2)*M74</f>
        <v>0.76513500000000001</v>
      </c>
      <c r="P74" s="4">
        <f t="shared" si="7"/>
        <v>1.4227000000000001</v>
      </c>
    </row>
    <row r="75" spans="1:16" x14ac:dyDescent="0.3">
      <c r="B75" s="4">
        <v>73</v>
      </c>
      <c r="C75" s="10" t="s">
        <v>78</v>
      </c>
      <c r="D75" s="20" t="s">
        <v>86</v>
      </c>
      <c r="E75" s="14" t="s">
        <v>74</v>
      </c>
      <c r="F75" s="4" t="s">
        <v>11</v>
      </c>
      <c r="G75" s="6">
        <v>28.7</v>
      </c>
      <c r="H75" s="6">
        <v>10</v>
      </c>
      <c r="I75" s="6">
        <v>1.845</v>
      </c>
      <c r="J75" s="6"/>
      <c r="K75" s="4">
        <v>0.1</v>
      </c>
      <c r="L75" s="4">
        <v>0.26090000000000002</v>
      </c>
      <c r="M75" s="4">
        <v>0.21970000000000001</v>
      </c>
      <c r="N75" s="4">
        <f t="shared" si="10"/>
        <v>0.24068025000000001</v>
      </c>
      <c r="O75" s="4">
        <f t="shared" si="11"/>
        <v>0.20267325</v>
      </c>
      <c r="P75" s="4">
        <f t="shared" si="7"/>
        <v>0.44335350000000001</v>
      </c>
    </row>
    <row r="76" spans="1:16" x14ac:dyDescent="0.3">
      <c r="A76" t="s">
        <v>158</v>
      </c>
      <c r="B76" s="4">
        <v>74</v>
      </c>
      <c r="C76" s="10" t="s">
        <v>73</v>
      </c>
      <c r="D76" s="15" t="s">
        <v>71</v>
      </c>
      <c r="E76" s="14" t="s">
        <v>80</v>
      </c>
      <c r="F76" s="4" t="s">
        <v>7</v>
      </c>
      <c r="G76" s="6">
        <v>30.5</v>
      </c>
      <c r="H76" s="6">
        <v>10.5</v>
      </c>
      <c r="I76" s="6">
        <v>1.62</v>
      </c>
      <c r="J76" s="6"/>
      <c r="K76" s="4">
        <v>1.5</v>
      </c>
      <c r="L76" s="4">
        <v>0.58299999999999996</v>
      </c>
      <c r="M76" s="4">
        <v>0.76100000000000001</v>
      </c>
      <c r="N76" s="4">
        <f t="shared" si="10"/>
        <v>0.47222999999999998</v>
      </c>
      <c r="O76" s="4">
        <f t="shared" si="11"/>
        <v>0.61641000000000001</v>
      </c>
      <c r="P76" s="4">
        <f t="shared" si="7"/>
        <v>1.0886400000000001</v>
      </c>
    </row>
    <row r="77" spans="1:16" x14ac:dyDescent="0.3">
      <c r="B77" s="4">
        <v>75</v>
      </c>
      <c r="C77" s="10" t="s">
        <v>73</v>
      </c>
      <c r="D77" s="15" t="s">
        <v>71</v>
      </c>
      <c r="E77" s="11" t="s">
        <v>91</v>
      </c>
      <c r="F77" s="13" t="s">
        <v>11</v>
      </c>
      <c r="G77" s="23">
        <v>30.3</v>
      </c>
      <c r="H77" s="23">
        <v>10.5</v>
      </c>
      <c r="I77" s="23">
        <v>1.1850000000000001</v>
      </c>
      <c r="J77" s="23"/>
      <c r="K77" s="13">
        <v>0.1</v>
      </c>
      <c r="L77" s="13">
        <v>0.24289999999999998</v>
      </c>
      <c r="M77" s="13">
        <v>0.25950000000000001</v>
      </c>
      <c r="N77" s="13">
        <f t="shared" si="10"/>
        <v>0.14391825</v>
      </c>
      <c r="O77" s="13">
        <f t="shared" si="11"/>
        <v>0.15375375000000002</v>
      </c>
      <c r="P77" s="24">
        <f t="shared" si="7"/>
        <v>0.29767200000000005</v>
      </c>
    </row>
    <row r="78" spans="1:16" x14ac:dyDescent="0.3">
      <c r="A78" t="s">
        <v>158</v>
      </c>
      <c r="B78" s="4">
        <v>76</v>
      </c>
      <c r="C78" s="10" t="s">
        <v>73</v>
      </c>
      <c r="D78" s="15" t="s">
        <v>71</v>
      </c>
      <c r="E78" s="14" t="s">
        <v>16</v>
      </c>
      <c r="F78" s="4" t="s">
        <v>11</v>
      </c>
      <c r="G78" s="6">
        <v>46.2</v>
      </c>
      <c r="H78" s="6">
        <v>12</v>
      </c>
      <c r="I78" s="6">
        <v>2.2949999999999999</v>
      </c>
      <c r="J78" s="6"/>
      <c r="K78" s="4">
        <v>1.5</v>
      </c>
      <c r="L78" s="4">
        <v>0.83199999999999996</v>
      </c>
      <c r="M78" s="4">
        <v>0.64500000000000002</v>
      </c>
      <c r="N78" s="4">
        <f t="shared" si="10"/>
        <v>0.9547199999999999</v>
      </c>
      <c r="O78" s="4">
        <f t="shared" si="11"/>
        <v>0.7401375</v>
      </c>
      <c r="P78" s="4">
        <f t="shared" si="7"/>
        <v>1.6948574999999999</v>
      </c>
    </row>
    <row r="79" spans="1:16" x14ac:dyDescent="0.3">
      <c r="B79" s="4">
        <v>77</v>
      </c>
      <c r="C79" s="10" t="s">
        <v>73</v>
      </c>
      <c r="D79" s="15" t="s">
        <v>92</v>
      </c>
      <c r="E79" s="14" t="s">
        <v>87</v>
      </c>
      <c r="F79" s="4" t="s">
        <v>11</v>
      </c>
      <c r="G79" s="6">
        <v>31.6</v>
      </c>
      <c r="H79" s="6">
        <v>8.9</v>
      </c>
      <c r="I79" s="6">
        <v>1.4950000000000001</v>
      </c>
      <c r="J79" s="6"/>
      <c r="K79" s="4">
        <v>0.1</v>
      </c>
      <c r="L79" s="4">
        <v>0.21429999999999999</v>
      </c>
      <c r="M79" s="4">
        <v>0.27949999999999997</v>
      </c>
      <c r="N79" s="4">
        <f t="shared" si="10"/>
        <v>0.16018925000000001</v>
      </c>
      <c r="O79" s="4">
        <f t="shared" si="11"/>
        <v>0.20892624999999998</v>
      </c>
      <c r="P79" s="21">
        <f t="shared" si="7"/>
        <v>0.36911549999999999</v>
      </c>
    </row>
    <row r="80" spans="1:16" x14ac:dyDescent="0.3">
      <c r="B80" s="4">
        <v>78</v>
      </c>
      <c r="C80" s="10" t="s">
        <v>73</v>
      </c>
      <c r="D80" s="15" t="s">
        <v>71</v>
      </c>
      <c r="E80" s="14" t="s">
        <v>82</v>
      </c>
      <c r="F80" s="4" t="s">
        <v>11</v>
      </c>
      <c r="G80" s="6">
        <v>32.700000000000003</v>
      </c>
      <c r="H80" s="6">
        <v>10</v>
      </c>
      <c r="I80" s="6">
        <v>1.88</v>
      </c>
      <c r="J80" s="6"/>
      <c r="K80" s="4">
        <v>0.1</v>
      </c>
      <c r="L80" s="4">
        <v>0.22010000000000002</v>
      </c>
      <c r="M80" s="4">
        <v>0.2868</v>
      </c>
      <c r="N80" s="4">
        <f t="shared" si="10"/>
        <v>0.20689399999999999</v>
      </c>
      <c r="O80" s="4">
        <f t="shared" si="11"/>
        <v>0.269592</v>
      </c>
      <c r="P80" s="4">
        <f t="shared" si="7"/>
        <v>0.47648599999999997</v>
      </c>
    </row>
    <row r="81" spans="1:16" x14ac:dyDescent="0.3">
      <c r="A81" t="s">
        <v>158</v>
      </c>
      <c r="B81" s="4">
        <v>79</v>
      </c>
      <c r="C81" s="10" t="s">
        <v>77</v>
      </c>
      <c r="D81" s="15" t="s">
        <v>79</v>
      </c>
      <c r="E81" s="14" t="s">
        <v>6</v>
      </c>
      <c r="F81" s="4" t="s">
        <v>11</v>
      </c>
      <c r="G81" s="6">
        <v>41</v>
      </c>
      <c r="H81" s="6">
        <v>12</v>
      </c>
      <c r="I81" s="21">
        <v>1.855</v>
      </c>
      <c r="J81" s="22">
        <v>1.855</v>
      </c>
      <c r="K81" s="4">
        <v>1.5</v>
      </c>
      <c r="L81" s="4">
        <v>0.61599999999999999</v>
      </c>
      <c r="M81" s="4">
        <v>0.63100000000000001</v>
      </c>
      <c r="N81" s="4">
        <f>((J81)/2)*L81</f>
        <v>0.57133999999999996</v>
      </c>
      <c r="O81" s="4">
        <f>(J81/2)*M81</f>
        <v>0.58525249999999995</v>
      </c>
      <c r="P81" s="4">
        <f t="shared" si="7"/>
        <v>1.1565924999999999</v>
      </c>
    </row>
    <row r="82" spans="1:16" x14ac:dyDescent="0.3">
      <c r="A82" t="s">
        <v>158</v>
      </c>
      <c r="B82" s="4">
        <v>80</v>
      </c>
      <c r="C82" s="10" t="s">
        <v>73</v>
      </c>
      <c r="D82" s="15" t="s">
        <v>71</v>
      </c>
      <c r="E82" s="14" t="s">
        <v>80</v>
      </c>
      <c r="F82" s="4" t="s">
        <v>11</v>
      </c>
      <c r="G82" s="6">
        <v>42</v>
      </c>
      <c r="H82" s="6">
        <v>13</v>
      </c>
      <c r="I82" s="6">
        <v>1.96</v>
      </c>
      <c r="J82" s="6"/>
      <c r="K82" s="4">
        <v>1.5</v>
      </c>
      <c r="L82" s="4">
        <v>0.77800000000000002</v>
      </c>
      <c r="M82" s="4">
        <v>0.92700000000000005</v>
      </c>
      <c r="N82" s="4">
        <f>((I82)/2)*L82</f>
        <v>0.76244000000000001</v>
      </c>
      <c r="O82" s="4">
        <f>(I82/2)*M82</f>
        <v>0.90846000000000005</v>
      </c>
      <c r="P82" s="4">
        <f t="shared" si="7"/>
        <v>1.6709000000000001</v>
      </c>
    </row>
    <row r="83" spans="1:16" x14ac:dyDescent="0.3">
      <c r="A83" t="s">
        <v>158</v>
      </c>
      <c r="B83" s="4">
        <v>81</v>
      </c>
      <c r="C83" s="10" t="s">
        <v>77</v>
      </c>
      <c r="D83" s="15" t="s">
        <v>79</v>
      </c>
      <c r="E83" s="14" t="s">
        <v>6</v>
      </c>
      <c r="F83" s="4" t="s">
        <v>11</v>
      </c>
      <c r="G83" s="6">
        <v>32.4</v>
      </c>
      <c r="H83" s="6">
        <v>11</v>
      </c>
      <c r="I83" s="21">
        <v>1.835</v>
      </c>
      <c r="J83" s="22">
        <v>1.72</v>
      </c>
      <c r="K83" s="4">
        <v>1.5</v>
      </c>
      <c r="L83" s="4">
        <v>0.6</v>
      </c>
      <c r="M83" s="4">
        <v>0.64700000000000002</v>
      </c>
      <c r="N83" s="4">
        <f>((J83)/2)*L83</f>
        <v>0.51600000000000001</v>
      </c>
      <c r="O83" s="4">
        <f>(J83/2)*M83</f>
        <v>0.55642000000000003</v>
      </c>
      <c r="P83" s="4">
        <f t="shared" si="7"/>
        <v>1.0724200000000002</v>
      </c>
    </row>
    <row r="84" spans="1:16" x14ac:dyDescent="0.3">
      <c r="A84" t="s">
        <v>158</v>
      </c>
      <c r="B84" s="4">
        <v>82</v>
      </c>
      <c r="C84" s="10" t="s">
        <v>73</v>
      </c>
      <c r="D84" s="15" t="s">
        <v>71</v>
      </c>
      <c r="E84" s="14" t="s">
        <v>16</v>
      </c>
      <c r="F84" s="4" t="s">
        <v>11</v>
      </c>
      <c r="G84" s="6">
        <v>36</v>
      </c>
      <c r="H84" s="6">
        <v>10.5</v>
      </c>
      <c r="I84" s="6">
        <v>1.56</v>
      </c>
      <c r="J84" s="6"/>
      <c r="K84" s="4">
        <v>1.5</v>
      </c>
      <c r="L84" s="4">
        <v>0.60399999999999998</v>
      </c>
      <c r="M84" s="4">
        <v>0.60599999999999998</v>
      </c>
      <c r="N84" s="4">
        <f>((I84)/2)*L84</f>
        <v>0.47111999999999998</v>
      </c>
      <c r="O84" s="4">
        <f>(I84/2)*M84</f>
        <v>0.47267999999999999</v>
      </c>
      <c r="P84" s="4">
        <f t="shared" si="7"/>
        <v>0.94379999999999997</v>
      </c>
    </row>
    <row r="85" spans="1:16" x14ac:dyDescent="0.3">
      <c r="A85" t="s">
        <v>158</v>
      </c>
      <c r="B85" s="4">
        <v>83</v>
      </c>
      <c r="C85" s="10" t="s">
        <v>73</v>
      </c>
      <c r="D85" s="15" t="s">
        <v>71</v>
      </c>
      <c r="E85" s="14" t="s">
        <v>16</v>
      </c>
      <c r="F85" s="4" t="s">
        <v>7</v>
      </c>
      <c r="G85" s="6">
        <v>42</v>
      </c>
      <c r="H85" s="6">
        <v>12.5</v>
      </c>
      <c r="I85" s="6">
        <v>1.96</v>
      </c>
      <c r="J85" s="6"/>
      <c r="K85" s="4">
        <v>1.5</v>
      </c>
      <c r="L85" s="4">
        <v>0.71499999999999997</v>
      </c>
      <c r="M85" s="4">
        <v>0.82599999999999996</v>
      </c>
      <c r="N85" s="4">
        <f>((I85)/2)*L85</f>
        <v>0.70069999999999999</v>
      </c>
      <c r="O85" s="4">
        <f>(I85/2)*M85</f>
        <v>0.80947999999999998</v>
      </c>
      <c r="P85" s="4">
        <f t="shared" si="7"/>
        <v>1.5101800000000001</v>
      </c>
    </row>
    <row r="86" spans="1:16" x14ac:dyDescent="0.3">
      <c r="A86" t="s">
        <v>158</v>
      </c>
      <c r="B86" s="4">
        <v>84</v>
      </c>
      <c r="C86" s="10" t="s">
        <v>73</v>
      </c>
      <c r="D86" s="15" t="s">
        <v>71</v>
      </c>
      <c r="E86" s="14" t="s">
        <v>80</v>
      </c>
      <c r="F86" s="4" t="s">
        <v>7</v>
      </c>
      <c r="G86" s="6">
        <v>22</v>
      </c>
      <c r="H86" s="6">
        <v>7</v>
      </c>
      <c r="I86" s="6">
        <v>1.0349999999999999</v>
      </c>
      <c r="J86" s="6"/>
      <c r="K86" s="4">
        <v>1.5</v>
      </c>
      <c r="L86" s="4">
        <v>0.51900000000000002</v>
      </c>
      <c r="M86" s="4">
        <v>0.45900000000000002</v>
      </c>
      <c r="N86" s="4">
        <f>((I86)/2)*L86</f>
        <v>0.2685825</v>
      </c>
      <c r="O86" s="4">
        <f>(I86/2)*M86</f>
        <v>0.23753249999999998</v>
      </c>
      <c r="P86" s="4">
        <f t="shared" si="7"/>
        <v>0.50611499999999998</v>
      </c>
    </row>
    <row r="87" spans="1:16" x14ac:dyDescent="0.3">
      <c r="A87" t="s">
        <v>158</v>
      </c>
      <c r="B87" s="4">
        <v>85</v>
      </c>
      <c r="C87" s="10" t="s">
        <v>78</v>
      </c>
      <c r="D87" s="20" t="s">
        <v>79</v>
      </c>
      <c r="E87" s="14" t="s">
        <v>12</v>
      </c>
      <c r="F87" s="4" t="s">
        <v>11</v>
      </c>
      <c r="G87" s="6">
        <v>23</v>
      </c>
      <c r="H87" s="6">
        <v>7</v>
      </c>
      <c r="I87" s="6">
        <v>1.635</v>
      </c>
      <c r="J87" s="6"/>
      <c r="K87" s="4">
        <v>1.5</v>
      </c>
      <c r="L87" s="4">
        <v>0.46800000000000003</v>
      </c>
      <c r="M87" s="4">
        <v>0.496</v>
      </c>
      <c r="N87" s="4">
        <f>((I87)/2)*L87</f>
        <v>0.38259000000000004</v>
      </c>
      <c r="O87" s="4">
        <f>(I87/2)*M87</f>
        <v>0.40548000000000001</v>
      </c>
      <c r="P87" s="4">
        <f t="shared" si="7"/>
        <v>0.78807000000000005</v>
      </c>
    </row>
    <row r="88" spans="1:16" x14ac:dyDescent="0.3">
      <c r="B88" s="1">
        <v>1</v>
      </c>
      <c r="C88" t="s">
        <v>73</v>
      </c>
      <c r="D88" t="s">
        <v>92</v>
      </c>
      <c r="E88" s="9" t="s">
        <v>37</v>
      </c>
      <c r="F88" s="4" t="s">
        <v>11</v>
      </c>
      <c r="G88" s="1">
        <v>23.2</v>
      </c>
      <c r="I88" s="1">
        <v>0.31</v>
      </c>
      <c r="K88" s="4">
        <v>0.1</v>
      </c>
      <c r="L88" s="1">
        <v>0.18759999999999999</v>
      </c>
      <c r="M88" s="1">
        <v>0.25700000000000001</v>
      </c>
      <c r="N88" s="4">
        <f t="shared" ref="N88:N135" si="12">((I88)/2)*L88</f>
        <v>2.9078E-2</v>
      </c>
      <c r="O88" s="4">
        <f t="shared" ref="O88:O135" si="13">(I88/2)*M88</f>
        <v>3.9835000000000002E-2</v>
      </c>
      <c r="P88" s="4">
        <f t="shared" si="7"/>
        <v>6.8913000000000002E-2</v>
      </c>
    </row>
    <row r="89" spans="1:16" x14ac:dyDescent="0.3">
      <c r="A89" t="s">
        <v>157</v>
      </c>
      <c r="B89" s="1">
        <v>2</v>
      </c>
      <c r="C89" t="s">
        <v>78</v>
      </c>
      <c r="D89" t="s">
        <v>86</v>
      </c>
      <c r="E89" s="2" t="s">
        <v>14</v>
      </c>
      <c r="F89" s="1" t="s">
        <v>11</v>
      </c>
      <c r="G89" s="1">
        <v>24</v>
      </c>
      <c r="I89" s="1">
        <v>0.44500000000000001</v>
      </c>
      <c r="K89" s="4">
        <v>0.1</v>
      </c>
      <c r="L89" s="1">
        <v>0.19870000000000002</v>
      </c>
      <c r="M89" s="1">
        <v>0.22389999999999999</v>
      </c>
      <c r="N89" s="4">
        <f t="shared" si="12"/>
        <v>4.4210750000000007E-2</v>
      </c>
      <c r="O89" s="4">
        <f t="shared" si="13"/>
        <v>4.9817750000000001E-2</v>
      </c>
      <c r="P89" s="4">
        <f t="shared" si="7"/>
        <v>9.4028500000000015E-2</v>
      </c>
    </row>
    <row r="90" spans="1:16" x14ac:dyDescent="0.3">
      <c r="B90" s="1">
        <v>3</v>
      </c>
      <c r="C90" t="s">
        <v>73</v>
      </c>
      <c r="D90" t="s">
        <v>92</v>
      </c>
      <c r="E90" s="9" t="s">
        <v>37</v>
      </c>
      <c r="F90" s="4" t="s">
        <v>11</v>
      </c>
      <c r="G90" s="1">
        <v>23.5</v>
      </c>
      <c r="I90" s="1">
        <v>0.41500000000000004</v>
      </c>
      <c r="K90" s="4">
        <v>0.1</v>
      </c>
      <c r="L90" s="1">
        <v>0.1603</v>
      </c>
      <c r="M90" s="1">
        <v>0.2278</v>
      </c>
      <c r="N90" s="4">
        <f t="shared" si="12"/>
        <v>3.326225E-2</v>
      </c>
      <c r="O90" s="4">
        <f t="shared" si="13"/>
        <v>4.7268500000000005E-2</v>
      </c>
      <c r="P90" s="4">
        <f t="shared" si="7"/>
        <v>8.0530750000000012E-2</v>
      </c>
    </row>
    <row r="91" spans="1:16" x14ac:dyDescent="0.3">
      <c r="A91" t="s">
        <v>157</v>
      </c>
      <c r="B91" s="1">
        <v>4</v>
      </c>
      <c r="C91" t="s">
        <v>78</v>
      </c>
      <c r="D91" t="s">
        <v>86</v>
      </c>
      <c r="E91" s="9" t="s">
        <v>14</v>
      </c>
      <c r="F91" s="4" t="s">
        <v>11</v>
      </c>
      <c r="G91" s="1">
        <v>23.5</v>
      </c>
      <c r="I91" s="1">
        <v>0.54</v>
      </c>
      <c r="K91" s="4">
        <v>0.1</v>
      </c>
      <c r="L91" s="1">
        <v>0.20150000000000001</v>
      </c>
      <c r="M91" s="1">
        <v>0.2666</v>
      </c>
      <c r="N91" s="4">
        <f t="shared" si="12"/>
        <v>5.4405000000000009E-2</v>
      </c>
      <c r="O91" s="4">
        <f t="shared" si="13"/>
        <v>7.1982000000000004E-2</v>
      </c>
      <c r="P91" s="4">
        <f t="shared" si="7"/>
        <v>0.12638700000000003</v>
      </c>
    </row>
    <row r="92" spans="1:16" x14ac:dyDescent="0.3">
      <c r="A92" t="s">
        <v>157</v>
      </c>
      <c r="B92" s="1">
        <v>6</v>
      </c>
      <c r="C92" t="s">
        <v>77</v>
      </c>
      <c r="D92" t="s">
        <v>79</v>
      </c>
      <c r="E92" s="9" t="s">
        <v>6</v>
      </c>
      <c r="F92" s="1" t="s">
        <v>7</v>
      </c>
      <c r="G92" s="1">
        <v>24.5</v>
      </c>
      <c r="I92" s="1">
        <v>0.45</v>
      </c>
      <c r="J92" s="22">
        <v>1.54</v>
      </c>
      <c r="K92" s="4">
        <v>1.5</v>
      </c>
      <c r="L92" s="1">
        <v>0.63670000000000004</v>
      </c>
      <c r="M92" s="1">
        <v>0.5736</v>
      </c>
      <c r="N92" s="4">
        <f>((J92)/2)*L92</f>
        <v>0.49025900000000006</v>
      </c>
      <c r="O92" s="4">
        <f>(J92/2)*M92</f>
        <v>0.44167200000000001</v>
      </c>
      <c r="P92" s="4">
        <f t="shared" si="7"/>
        <v>0.93193100000000006</v>
      </c>
    </row>
    <row r="93" spans="1:16" x14ac:dyDescent="0.3">
      <c r="B93" s="1">
        <v>7</v>
      </c>
      <c r="C93" t="s">
        <v>73</v>
      </c>
      <c r="D93" t="s">
        <v>92</v>
      </c>
      <c r="E93" s="2" t="s">
        <v>37</v>
      </c>
      <c r="F93" s="1" t="s">
        <v>11</v>
      </c>
      <c r="G93" s="1">
        <v>25.5</v>
      </c>
      <c r="I93" s="1">
        <v>0.33999999999999997</v>
      </c>
      <c r="K93" s="4">
        <v>0.1</v>
      </c>
      <c r="L93" s="1">
        <v>0.1769</v>
      </c>
      <c r="M93" s="1">
        <v>0.25090000000000001</v>
      </c>
      <c r="N93" s="4">
        <f t="shared" si="12"/>
        <v>3.0072999999999999E-2</v>
      </c>
      <c r="O93" s="4">
        <f t="shared" si="13"/>
        <v>4.2652999999999996E-2</v>
      </c>
      <c r="P93" s="4">
        <f t="shared" si="7"/>
        <v>7.2725999999999999E-2</v>
      </c>
    </row>
    <row r="94" spans="1:16" x14ac:dyDescent="0.3">
      <c r="B94" s="1">
        <v>9</v>
      </c>
      <c r="C94" t="s">
        <v>73</v>
      </c>
      <c r="D94" t="s">
        <v>92</v>
      </c>
      <c r="E94" s="2" t="s">
        <v>37</v>
      </c>
      <c r="F94" s="1" t="s">
        <v>11</v>
      </c>
      <c r="G94" s="1">
        <v>26</v>
      </c>
      <c r="I94" s="1">
        <v>0.43499999999999994</v>
      </c>
      <c r="K94" s="4">
        <v>0.1</v>
      </c>
      <c r="L94" s="1">
        <v>0.21890000000000001</v>
      </c>
      <c r="M94" s="1">
        <v>0.35019999999999996</v>
      </c>
      <c r="N94" s="4">
        <f t="shared" si="12"/>
        <v>4.7610749999999993E-2</v>
      </c>
      <c r="O94" s="4">
        <f t="shared" si="13"/>
        <v>7.6168499999999986E-2</v>
      </c>
      <c r="P94" s="4">
        <f t="shared" si="7"/>
        <v>0.12377924999999998</v>
      </c>
    </row>
    <row r="95" spans="1:16" x14ac:dyDescent="0.3">
      <c r="A95" t="s">
        <v>157</v>
      </c>
      <c r="B95" s="4">
        <v>11</v>
      </c>
      <c r="C95" t="s">
        <v>78</v>
      </c>
      <c r="D95" t="s">
        <v>86</v>
      </c>
      <c r="E95" s="2" t="s">
        <v>14</v>
      </c>
      <c r="F95" s="4" t="s">
        <v>11</v>
      </c>
      <c r="G95" s="1">
        <v>25.4</v>
      </c>
      <c r="I95" s="1">
        <v>0.57999999999999996</v>
      </c>
      <c r="K95" s="4">
        <v>0.1</v>
      </c>
      <c r="L95" s="1">
        <v>0.2666</v>
      </c>
      <c r="M95" s="1">
        <v>0.28860000000000002</v>
      </c>
      <c r="N95" s="4">
        <f t="shared" si="12"/>
        <v>7.7313999999999994E-2</v>
      </c>
      <c r="O95" s="4">
        <f t="shared" si="13"/>
        <v>8.3694000000000005E-2</v>
      </c>
      <c r="P95" s="4">
        <f t="shared" si="7"/>
        <v>0.16100799999999998</v>
      </c>
    </row>
    <row r="96" spans="1:16" x14ac:dyDescent="0.3">
      <c r="A96" t="s">
        <v>157</v>
      </c>
      <c r="B96" s="1">
        <v>12</v>
      </c>
      <c r="C96" t="s">
        <v>78</v>
      </c>
      <c r="D96" t="s">
        <v>79</v>
      </c>
      <c r="E96" s="2" t="s">
        <v>12</v>
      </c>
      <c r="F96" s="1" t="s">
        <v>11</v>
      </c>
      <c r="G96" s="1">
        <v>26</v>
      </c>
      <c r="I96" s="1">
        <v>0.45499999999999996</v>
      </c>
      <c r="K96" s="4">
        <v>1.5</v>
      </c>
      <c r="L96" s="1">
        <v>0.67199999999999993</v>
      </c>
      <c r="M96" s="1">
        <v>0.68499999999999994</v>
      </c>
      <c r="N96" s="4">
        <f t="shared" si="12"/>
        <v>0.15287999999999996</v>
      </c>
      <c r="O96" s="4">
        <f t="shared" si="13"/>
        <v>0.15583749999999996</v>
      </c>
      <c r="P96" s="4">
        <f t="shared" si="7"/>
        <v>0.30871749999999992</v>
      </c>
    </row>
    <row r="97" spans="1:16" x14ac:dyDescent="0.3">
      <c r="A97" t="s">
        <v>157</v>
      </c>
      <c r="B97" s="1">
        <v>13</v>
      </c>
      <c r="C97" t="s">
        <v>77</v>
      </c>
      <c r="D97" t="s">
        <v>79</v>
      </c>
      <c r="E97" s="2" t="s">
        <v>6</v>
      </c>
      <c r="F97" s="1" t="s">
        <v>11</v>
      </c>
      <c r="G97" s="1">
        <v>41</v>
      </c>
      <c r="I97" s="1">
        <v>0.91500000000000004</v>
      </c>
      <c r="J97" s="22">
        <v>1.855</v>
      </c>
      <c r="K97" s="4">
        <v>1.5</v>
      </c>
      <c r="L97" s="1">
        <v>0.69409999999999994</v>
      </c>
      <c r="M97" s="1">
        <v>0.82479999999999998</v>
      </c>
      <c r="N97" s="4">
        <f>((J97)/2)*L97</f>
        <v>0.64377774999999993</v>
      </c>
      <c r="O97" s="4">
        <f>(J97/2)*M97</f>
        <v>0.76500199999999996</v>
      </c>
      <c r="P97" s="4">
        <f t="shared" si="7"/>
        <v>1.4087797499999999</v>
      </c>
    </row>
    <row r="98" spans="1:16" x14ac:dyDescent="0.3">
      <c r="A98" t="s">
        <v>157</v>
      </c>
      <c r="B98" s="1">
        <v>14</v>
      </c>
      <c r="C98" t="s">
        <v>78</v>
      </c>
      <c r="D98" t="s">
        <v>79</v>
      </c>
      <c r="E98" s="2" t="s">
        <v>12</v>
      </c>
      <c r="F98" s="1" t="s">
        <v>11</v>
      </c>
      <c r="G98" s="1">
        <v>31.5</v>
      </c>
      <c r="I98" s="1">
        <v>0.54</v>
      </c>
      <c r="K98" s="4">
        <v>1.5</v>
      </c>
      <c r="L98" s="1">
        <v>0.65300000000000002</v>
      </c>
      <c r="M98" s="1">
        <v>0.70439999999999992</v>
      </c>
      <c r="N98" s="4">
        <f t="shared" si="12"/>
        <v>0.17631000000000002</v>
      </c>
      <c r="O98" s="4">
        <f t="shared" si="13"/>
        <v>0.190188</v>
      </c>
      <c r="P98" s="4">
        <f t="shared" si="7"/>
        <v>0.36649799999999999</v>
      </c>
    </row>
    <row r="99" spans="1:16" x14ac:dyDescent="0.3">
      <c r="A99" t="s">
        <v>157</v>
      </c>
      <c r="B99" s="1">
        <v>15</v>
      </c>
      <c r="C99" t="s">
        <v>77</v>
      </c>
      <c r="D99" t="s">
        <v>79</v>
      </c>
      <c r="E99" s="2" t="s">
        <v>6</v>
      </c>
      <c r="F99" s="1" t="s">
        <v>7</v>
      </c>
      <c r="G99" s="1">
        <v>33.5</v>
      </c>
      <c r="I99" s="1">
        <v>0.47499999999999998</v>
      </c>
      <c r="J99" s="22">
        <v>1.76</v>
      </c>
      <c r="K99" s="4">
        <v>1.5</v>
      </c>
      <c r="L99" s="1">
        <v>0.70309999999999995</v>
      </c>
      <c r="M99" s="1">
        <v>0.81899999999999995</v>
      </c>
      <c r="N99" s="4">
        <f>((J99)/2)*L99</f>
        <v>0.61872799999999994</v>
      </c>
      <c r="O99" s="4">
        <f>(J99/2)*M99</f>
        <v>0.72071999999999992</v>
      </c>
      <c r="P99" s="4">
        <f t="shared" si="7"/>
        <v>1.339448</v>
      </c>
    </row>
    <row r="100" spans="1:16" x14ac:dyDescent="0.3">
      <c r="B100" s="4">
        <v>16</v>
      </c>
      <c r="C100" t="s">
        <v>73</v>
      </c>
      <c r="D100" t="s">
        <v>92</v>
      </c>
      <c r="E100" s="9" t="s">
        <v>37</v>
      </c>
      <c r="F100" s="4" t="s">
        <v>11</v>
      </c>
      <c r="G100" s="1">
        <v>20</v>
      </c>
      <c r="I100" s="1">
        <v>0.33500000000000002</v>
      </c>
      <c r="K100" s="4">
        <v>0.1</v>
      </c>
      <c r="L100" s="1">
        <v>0.1767</v>
      </c>
      <c r="M100" s="1">
        <v>0.19439999999999999</v>
      </c>
      <c r="N100" s="4">
        <f t="shared" si="12"/>
        <v>2.9597250000000002E-2</v>
      </c>
      <c r="O100" s="4">
        <f t="shared" si="13"/>
        <v>3.2562000000000001E-2</v>
      </c>
      <c r="P100" s="4">
        <f t="shared" si="7"/>
        <v>6.2159249999999999E-2</v>
      </c>
    </row>
    <row r="101" spans="1:16" x14ac:dyDescent="0.3">
      <c r="B101" s="4">
        <v>18</v>
      </c>
      <c r="C101" t="s">
        <v>73</v>
      </c>
      <c r="D101" t="s">
        <v>92</v>
      </c>
      <c r="E101" s="9" t="s">
        <v>37</v>
      </c>
      <c r="F101" s="4" t="s">
        <v>11</v>
      </c>
      <c r="G101" s="4">
        <v>24.5</v>
      </c>
      <c r="I101" s="1">
        <v>0.27</v>
      </c>
      <c r="K101" s="4">
        <v>0.1</v>
      </c>
      <c r="L101" s="1">
        <v>0.18340000000000001</v>
      </c>
      <c r="M101" s="1">
        <v>0.23679999999999998</v>
      </c>
      <c r="N101" s="4">
        <f t="shared" si="12"/>
        <v>2.4759000000000003E-2</v>
      </c>
      <c r="O101" s="4">
        <f t="shared" si="13"/>
        <v>3.1967999999999996E-2</v>
      </c>
      <c r="P101" s="4">
        <f t="shared" si="7"/>
        <v>5.6727E-2</v>
      </c>
    </row>
    <row r="102" spans="1:16" x14ac:dyDescent="0.3">
      <c r="A102" t="s">
        <v>157</v>
      </c>
      <c r="B102" s="1">
        <v>19</v>
      </c>
      <c r="C102" t="s">
        <v>78</v>
      </c>
      <c r="D102" t="s">
        <v>86</v>
      </c>
      <c r="E102" s="9" t="s">
        <v>14</v>
      </c>
      <c r="F102" s="1" t="s">
        <v>11</v>
      </c>
      <c r="G102" s="1">
        <v>20</v>
      </c>
      <c r="I102" s="1">
        <v>0.32999999999999996</v>
      </c>
      <c r="K102" s="4">
        <v>0.1</v>
      </c>
      <c r="L102" s="1">
        <v>0.1857</v>
      </c>
      <c r="M102" s="1">
        <v>0.19939999999999999</v>
      </c>
      <c r="N102" s="4">
        <f t="shared" si="12"/>
        <v>3.0640499999999998E-2</v>
      </c>
      <c r="O102" s="4">
        <f t="shared" si="13"/>
        <v>3.2900999999999993E-2</v>
      </c>
      <c r="P102" s="4">
        <f t="shared" si="7"/>
        <v>6.3541499999999987E-2</v>
      </c>
    </row>
    <row r="103" spans="1:16" x14ac:dyDescent="0.3">
      <c r="A103" t="s">
        <v>157</v>
      </c>
      <c r="B103" s="4">
        <v>20</v>
      </c>
      <c r="C103" t="s">
        <v>78</v>
      </c>
      <c r="D103" t="s">
        <v>86</v>
      </c>
      <c r="E103" s="2" t="s">
        <v>14</v>
      </c>
      <c r="F103" s="4" t="s">
        <v>11</v>
      </c>
      <c r="G103" s="1">
        <v>23.5</v>
      </c>
      <c r="I103" s="1">
        <v>0.48</v>
      </c>
      <c r="K103" s="4">
        <v>0.1</v>
      </c>
      <c r="L103" s="1">
        <v>0.26800000000000002</v>
      </c>
      <c r="M103" s="1">
        <v>0.22839999999999999</v>
      </c>
      <c r="N103" s="4">
        <f t="shared" si="12"/>
        <v>6.4320000000000002E-2</v>
      </c>
      <c r="O103" s="4">
        <f t="shared" si="13"/>
        <v>5.4815999999999997E-2</v>
      </c>
      <c r="P103" s="4">
        <f t="shared" si="7"/>
        <v>0.11913599999999999</v>
      </c>
    </row>
    <row r="104" spans="1:16" x14ac:dyDescent="0.3">
      <c r="A104" t="s">
        <v>157</v>
      </c>
      <c r="B104" s="1">
        <v>21</v>
      </c>
      <c r="C104" t="s">
        <v>78</v>
      </c>
      <c r="D104" t="s">
        <v>86</v>
      </c>
      <c r="E104" s="2" t="s">
        <v>14</v>
      </c>
      <c r="F104" s="1" t="s">
        <v>11</v>
      </c>
      <c r="G104" s="1">
        <v>23</v>
      </c>
      <c r="I104" s="1">
        <v>0.41500000000000004</v>
      </c>
      <c r="K104" s="4">
        <v>0.1</v>
      </c>
      <c r="L104" s="1">
        <v>0.22400000000000003</v>
      </c>
      <c r="M104" s="1">
        <v>0.23599999999999999</v>
      </c>
      <c r="N104" s="4">
        <f t="shared" si="12"/>
        <v>4.6480000000000007E-2</v>
      </c>
      <c r="O104" s="4">
        <f t="shared" si="13"/>
        <v>4.897E-2</v>
      </c>
      <c r="P104" s="4">
        <f t="shared" si="7"/>
        <v>9.5450000000000007E-2</v>
      </c>
    </row>
    <row r="105" spans="1:16" x14ac:dyDescent="0.3">
      <c r="A105" t="s">
        <v>157</v>
      </c>
      <c r="B105" s="1">
        <v>24</v>
      </c>
      <c r="C105" t="s">
        <v>77</v>
      </c>
      <c r="D105" t="s">
        <v>79</v>
      </c>
      <c r="E105" s="2" t="s">
        <v>6</v>
      </c>
      <c r="F105" s="1" t="s">
        <v>7</v>
      </c>
      <c r="G105" s="1">
        <v>32</v>
      </c>
      <c r="I105" s="1">
        <v>0.58499999999999996</v>
      </c>
      <c r="J105" s="22">
        <v>1.72</v>
      </c>
      <c r="K105" s="4">
        <v>1.5</v>
      </c>
      <c r="L105" s="1">
        <v>0.75480000000000003</v>
      </c>
      <c r="M105" s="1">
        <v>0.70150000000000001</v>
      </c>
      <c r="N105" s="4">
        <f>((J105)/2)*L105</f>
        <v>0.64912800000000004</v>
      </c>
      <c r="O105" s="4">
        <f>(J105/2)*M105</f>
        <v>0.60328999999999999</v>
      </c>
      <c r="P105" s="4">
        <f t="shared" si="7"/>
        <v>1.252418</v>
      </c>
    </row>
    <row r="106" spans="1:16" x14ac:dyDescent="0.3">
      <c r="A106" t="s">
        <v>157</v>
      </c>
      <c r="B106" s="1" t="s">
        <v>21</v>
      </c>
      <c r="C106" t="s">
        <v>78</v>
      </c>
      <c r="D106" t="s">
        <v>86</v>
      </c>
      <c r="E106" s="2" t="s">
        <v>14</v>
      </c>
      <c r="F106" s="4" t="s">
        <v>11</v>
      </c>
      <c r="G106" s="1">
        <v>26</v>
      </c>
      <c r="I106" s="1">
        <v>0.49000000000000005</v>
      </c>
      <c r="K106" s="4">
        <v>0.1</v>
      </c>
      <c r="L106" s="1">
        <v>0.19109999999999999</v>
      </c>
      <c r="M106" s="1">
        <v>0.24359999999999998</v>
      </c>
      <c r="N106" s="4">
        <f t="shared" si="12"/>
        <v>4.68195E-2</v>
      </c>
      <c r="O106" s="4">
        <f t="shared" si="13"/>
        <v>5.9681999999999999E-2</v>
      </c>
      <c r="P106" s="4">
        <f t="shared" si="7"/>
        <v>0.1065015</v>
      </c>
    </row>
    <row r="107" spans="1:16" x14ac:dyDescent="0.3">
      <c r="A107" t="s">
        <v>157</v>
      </c>
      <c r="B107" s="1" t="s">
        <v>25</v>
      </c>
      <c r="C107" t="s">
        <v>78</v>
      </c>
      <c r="D107" t="s">
        <v>79</v>
      </c>
      <c r="E107" s="2" t="s">
        <v>12</v>
      </c>
      <c r="F107" s="4" t="s">
        <v>11</v>
      </c>
      <c r="G107" s="1">
        <v>37</v>
      </c>
      <c r="I107" s="1">
        <v>0.75</v>
      </c>
      <c r="K107" s="4">
        <v>1.5</v>
      </c>
      <c r="L107" s="1">
        <v>0.73540000000000005</v>
      </c>
      <c r="M107" s="1">
        <v>0.79410000000000003</v>
      </c>
      <c r="N107" s="4">
        <f t="shared" si="12"/>
        <v>0.27577499999999999</v>
      </c>
      <c r="O107" s="4">
        <f t="shared" si="13"/>
        <v>0.29778749999999998</v>
      </c>
      <c r="P107" s="4">
        <f t="shared" si="7"/>
        <v>0.57356249999999998</v>
      </c>
    </row>
    <row r="108" spans="1:16" x14ac:dyDescent="0.3">
      <c r="A108" t="s">
        <v>157</v>
      </c>
      <c r="B108" s="1" t="s">
        <v>24</v>
      </c>
      <c r="C108" t="s">
        <v>77</v>
      </c>
      <c r="D108" t="s">
        <v>79</v>
      </c>
      <c r="E108" s="2" t="s">
        <v>6</v>
      </c>
      <c r="F108" s="4" t="s">
        <v>11</v>
      </c>
      <c r="G108" s="8">
        <v>46</v>
      </c>
      <c r="I108" s="1">
        <v>1.175</v>
      </c>
      <c r="J108" s="22">
        <v>1.9</v>
      </c>
      <c r="K108" s="4">
        <v>1.5</v>
      </c>
      <c r="L108" s="1">
        <v>0.7883</v>
      </c>
      <c r="M108" s="1">
        <v>0.91189999999999993</v>
      </c>
      <c r="N108" s="4">
        <f>((J108)/2)*L108</f>
        <v>0.74888499999999991</v>
      </c>
      <c r="O108" s="4">
        <f>(J108/2)*M108</f>
        <v>0.86630499999999988</v>
      </c>
      <c r="P108" s="4">
        <f t="shared" si="7"/>
        <v>1.6151899999999997</v>
      </c>
    </row>
    <row r="109" spans="1:16" x14ac:dyDescent="0.3">
      <c r="A109" t="s">
        <v>157</v>
      </c>
      <c r="B109" s="1" t="s">
        <v>26</v>
      </c>
      <c r="C109" t="s">
        <v>78</v>
      </c>
      <c r="D109" t="s">
        <v>79</v>
      </c>
      <c r="E109" s="2" t="s">
        <v>12</v>
      </c>
      <c r="F109" s="4" t="s">
        <v>11</v>
      </c>
      <c r="G109" s="1">
        <v>49.5</v>
      </c>
      <c r="I109" s="1">
        <v>1.1499999999999999</v>
      </c>
      <c r="K109" s="4">
        <v>1.5</v>
      </c>
      <c r="L109" s="1">
        <v>0.78300000000000003</v>
      </c>
      <c r="M109" s="1">
        <v>0.86729999999999996</v>
      </c>
      <c r="N109" s="4">
        <f t="shared" si="12"/>
        <v>0.45022499999999999</v>
      </c>
      <c r="O109" s="4">
        <f t="shared" si="13"/>
        <v>0.49869749999999996</v>
      </c>
      <c r="P109" s="4">
        <f t="shared" si="7"/>
        <v>0.94892249999999989</v>
      </c>
    </row>
    <row r="110" spans="1:16" x14ac:dyDescent="0.3">
      <c r="A110" t="s">
        <v>157</v>
      </c>
      <c r="B110" s="4" t="s">
        <v>35</v>
      </c>
      <c r="C110" t="s">
        <v>78</v>
      </c>
      <c r="D110" t="s">
        <v>79</v>
      </c>
      <c r="E110" s="9" t="s">
        <v>12</v>
      </c>
      <c r="F110" s="4" t="s">
        <v>11</v>
      </c>
      <c r="G110" s="4">
        <v>38.700000000000003</v>
      </c>
      <c r="I110" s="1">
        <v>0.84000000000000008</v>
      </c>
      <c r="K110" s="4">
        <v>1.5</v>
      </c>
      <c r="L110" s="1">
        <v>0.74680000000000002</v>
      </c>
      <c r="M110" s="1">
        <v>0.77639999999999998</v>
      </c>
      <c r="N110" s="4">
        <f t="shared" si="12"/>
        <v>0.31365600000000005</v>
      </c>
      <c r="O110" s="4">
        <f t="shared" si="13"/>
        <v>0.32608800000000004</v>
      </c>
      <c r="P110" s="4">
        <f t="shared" si="7"/>
        <v>0.63974400000000009</v>
      </c>
    </row>
    <row r="111" spans="1:16" x14ac:dyDescent="0.3">
      <c r="A111" t="s">
        <v>157</v>
      </c>
      <c r="B111" s="1" t="s">
        <v>22</v>
      </c>
      <c r="C111" t="s">
        <v>78</v>
      </c>
      <c r="D111" t="s">
        <v>86</v>
      </c>
      <c r="E111" s="2" t="s">
        <v>14</v>
      </c>
      <c r="F111" s="4" t="s">
        <v>11</v>
      </c>
      <c r="G111" s="1">
        <v>28.5</v>
      </c>
      <c r="I111" s="1">
        <v>0.76</v>
      </c>
      <c r="K111" s="4">
        <v>0.1</v>
      </c>
      <c r="L111" s="1">
        <v>0.31740000000000002</v>
      </c>
      <c r="M111" s="1">
        <v>0.28039999999999998</v>
      </c>
      <c r="N111" s="4">
        <f t="shared" si="12"/>
        <v>0.12061200000000001</v>
      </c>
      <c r="O111" s="4">
        <f t="shared" si="13"/>
        <v>0.10655199999999999</v>
      </c>
      <c r="P111" s="4">
        <f t="shared" si="7"/>
        <v>0.227164</v>
      </c>
    </row>
    <row r="112" spans="1:16" x14ac:dyDescent="0.3">
      <c r="A112" t="s">
        <v>157</v>
      </c>
      <c r="B112" s="1" t="s">
        <v>23</v>
      </c>
      <c r="C112" t="s">
        <v>78</v>
      </c>
      <c r="D112" t="s">
        <v>79</v>
      </c>
      <c r="E112" s="2" t="s">
        <v>12</v>
      </c>
      <c r="F112" s="4" t="s">
        <v>11</v>
      </c>
      <c r="G112" s="1">
        <v>24.5</v>
      </c>
      <c r="I112" s="1">
        <v>0.48499999999999999</v>
      </c>
      <c r="K112" s="4">
        <v>1.5</v>
      </c>
      <c r="L112" s="1">
        <v>0.58630000000000004</v>
      </c>
      <c r="M112" s="1">
        <v>0.55800000000000005</v>
      </c>
      <c r="N112" s="4">
        <f t="shared" si="12"/>
        <v>0.14217775000000002</v>
      </c>
      <c r="O112" s="4">
        <f t="shared" si="13"/>
        <v>0.13531500000000002</v>
      </c>
      <c r="P112" s="4">
        <f t="shared" si="7"/>
        <v>0.27749275000000007</v>
      </c>
    </row>
    <row r="113" spans="1:16" x14ac:dyDescent="0.3">
      <c r="A113" t="s">
        <v>157</v>
      </c>
      <c r="B113" s="4" t="s">
        <v>34</v>
      </c>
      <c r="C113" t="s">
        <v>78</v>
      </c>
      <c r="D113" t="s">
        <v>79</v>
      </c>
      <c r="E113" s="9" t="s">
        <v>12</v>
      </c>
      <c r="F113" s="4" t="s">
        <v>11</v>
      </c>
      <c r="G113" s="4">
        <v>33.5</v>
      </c>
      <c r="I113" s="1">
        <v>0.68499999999999994</v>
      </c>
      <c r="K113" s="4">
        <v>1.5</v>
      </c>
      <c r="L113" s="1">
        <v>0.71789999999999998</v>
      </c>
      <c r="M113" s="1">
        <v>0.75429999999999997</v>
      </c>
      <c r="N113" s="4">
        <f t="shared" si="12"/>
        <v>0.24588074999999998</v>
      </c>
      <c r="O113" s="4">
        <f t="shared" si="13"/>
        <v>0.25834774999999999</v>
      </c>
      <c r="P113" s="4">
        <f t="shared" si="7"/>
        <v>0.50422849999999997</v>
      </c>
    </row>
    <row r="114" spans="1:16" x14ac:dyDescent="0.3">
      <c r="A114" t="s">
        <v>157</v>
      </c>
      <c r="B114" s="4" t="s">
        <v>33</v>
      </c>
      <c r="C114" t="s">
        <v>78</v>
      </c>
      <c r="D114" t="s">
        <v>79</v>
      </c>
      <c r="E114" s="9" t="s">
        <v>12</v>
      </c>
      <c r="F114" s="4" t="s">
        <v>11</v>
      </c>
      <c r="G114" s="4">
        <v>37</v>
      </c>
      <c r="I114" s="1">
        <v>0.73499999999999999</v>
      </c>
      <c r="K114" s="4">
        <v>1.5</v>
      </c>
      <c r="L114" s="1">
        <v>0.73009999999999997</v>
      </c>
      <c r="M114" s="1">
        <v>0.82150000000000001</v>
      </c>
      <c r="N114" s="4">
        <f t="shared" si="12"/>
        <v>0.26831174999999996</v>
      </c>
      <c r="O114" s="4">
        <f t="shared" si="13"/>
        <v>0.30190125000000001</v>
      </c>
      <c r="P114" s="4">
        <f t="shared" si="7"/>
        <v>0.57021299999999997</v>
      </c>
    </row>
    <row r="115" spans="1:16" x14ac:dyDescent="0.3">
      <c r="A115" t="s">
        <v>157</v>
      </c>
      <c r="B115" s="1" t="s">
        <v>39</v>
      </c>
      <c r="C115" t="s">
        <v>77</v>
      </c>
      <c r="D115" t="s">
        <v>79</v>
      </c>
      <c r="E115" s="9" t="s">
        <v>6</v>
      </c>
      <c r="F115" s="4" t="s">
        <v>11</v>
      </c>
      <c r="G115" s="5">
        <v>44</v>
      </c>
      <c r="I115" s="1">
        <v>1.125</v>
      </c>
      <c r="J115" s="22">
        <v>1.88</v>
      </c>
      <c r="K115" s="4">
        <v>1.5</v>
      </c>
      <c r="L115" s="1">
        <v>0.80640000000000001</v>
      </c>
      <c r="M115" s="1">
        <v>0.84920000000000007</v>
      </c>
      <c r="N115" s="4">
        <f>((J115)/2)*L115</f>
        <v>0.75801599999999991</v>
      </c>
      <c r="O115" s="4">
        <f>(J115/2)*M115</f>
        <v>0.79824800000000007</v>
      </c>
      <c r="P115" s="4">
        <f t="shared" si="7"/>
        <v>1.5562640000000001</v>
      </c>
    </row>
    <row r="116" spans="1:16" x14ac:dyDescent="0.3">
      <c r="B116" s="1" t="s">
        <v>36</v>
      </c>
      <c r="C116" t="s">
        <v>73</v>
      </c>
      <c r="D116" t="s">
        <v>92</v>
      </c>
      <c r="E116" s="2" t="s">
        <v>37</v>
      </c>
      <c r="F116" s="4" t="s">
        <v>11</v>
      </c>
      <c r="G116" s="1">
        <v>23.5</v>
      </c>
      <c r="I116" s="1">
        <v>0.35</v>
      </c>
      <c r="K116" s="4">
        <v>0.1</v>
      </c>
      <c r="L116" s="1">
        <v>0.12969999999999998</v>
      </c>
      <c r="M116" s="1">
        <v>0.23020000000000002</v>
      </c>
      <c r="N116" s="4">
        <f t="shared" si="12"/>
        <v>2.2697499999999995E-2</v>
      </c>
      <c r="O116" s="4">
        <f t="shared" si="13"/>
        <v>4.0285000000000001E-2</v>
      </c>
      <c r="P116" s="4">
        <f t="shared" si="7"/>
        <v>6.2982499999999997E-2</v>
      </c>
    </row>
    <row r="117" spans="1:16" x14ac:dyDescent="0.3">
      <c r="A117" t="s">
        <v>157</v>
      </c>
      <c r="B117" s="4" t="s">
        <v>40</v>
      </c>
      <c r="C117" t="s">
        <v>78</v>
      </c>
      <c r="D117" t="s">
        <v>86</v>
      </c>
      <c r="E117" s="9" t="s">
        <v>14</v>
      </c>
      <c r="F117" s="4" t="s">
        <v>11</v>
      </c>
      <c r="G117" s="4">
        <v>23</v>
      </c>
      <c r="I117" s="1">
        <v>0.46500000000000002</v>
      </c>
      <c r="K117" s="4">
        <v>0.1</v>
      </c>
      <c r="L117" s="1">
        <v>0.18560000000000001</v>
      </c>
      <c r="M117" s="1">
        <v>0.1676</v>
      </c>
      <c r="N117" s="4">
        <f>((I117)/2)*L117</f>
        <v>4.3152000000000003E-2</v>
      </c>
      <c r="O117" s="4">
        <f t="shared" si="13"/>
        <v>3.8967000000000002E-2</v>
      </c>
      <c r="P117" s="4">
        <f t="shared" si="7"/>
        <v>8.2118999999999998E-2</v>
      </c>
    </row>
    <row r="118" spans="1:16" x14ac:dyDescent="0.3">
      <c r="A118" t="s">
        <v>157</v>
      </c>
      <c r="B118" s="4" t="s">
        <v>38</v>
      </c>
      <c r="C118" t="s">
        <v>77</v>
      </c>
      <c r="D118" t="s">
        <v>79</v>
      </c>
      <c r="E118" s="9" t="s">
        <v>6</v>
      </c>
      <c r="F118" s="4" t="s">
        <v>7</v>
      </c>
      <c r="G118" s="5">
        <v>30</v>
      </c>
      <c r="I118" s="1">
        <v>0.55499999999999994</v>
      </c>
      <c r="J118" s="22">
        <v>1.68</v>
      </c>
      <c r="K118" s="4">
        <v>1.5</v>
      </c>
      <c r="L118" s="1">
        <v>0.69320000000000004</v>
      </c>
      <c r="M118" s="1">
        <v>0.7248</v>
      </c>
      <c r="N118" s="4">
        <f>((J118)/2)*L118</f>
        <v>0.58228800000000003</v>
      </c>
      <c r="O118" s="4">
        <f>(J118/2)*M118</f>
        <v>0.60883199999999993</v>
      </c>
      <c r="P118" s="4">
        <f t="shared" si="7"/>
        <v>1.19112</v>
      </c>
    </row>
    <row r="119" spans="1:16" x14ac:dyDescent="0.3">
      <c r="A119" t="s">
        <v>157</v>
      </c>
      <c r="B119" s="1" t="s">
        <v>13</v>
      </c>
      <c r="C119" t="s">
        <v>78</v>
      </c>
      <c r="D119" t="s">
        <v>79</v>
      </c>
      <c r="E119" s="7" t="s">
        <v>12</v>
      </c>
      <c r="F119" s="1" t="s">
        <v>11</v>
      </c>
      <c r="G119" s="6">
        <v>34.200000000000003</v>
      </c>
      <c r="I119" s="1">
        <v>0.65500000000000003</v>
      </c>
      <c r="K119" s="4">
        <v>1.5</v>
      </c>
      <c r="L119" s="1">
        <v>0.69169999999999998</v>
      </c>
      <c r="M119" s="1">
        <v>0.7087</v>
      </c>
      <c r="N119" s="4">
        <f t="shared" si="12"/>
        <v>0.22653175</v>
      </c>
      <c r="O119" s="4">
        <f t="shared" si="13"/>
        <v>0.23209925000000001</v>
      </c>
      <c r="P119" s="4">
        <f t="shared" si="7"/>
        <v>0.45863100000000001</v>
      </c>
    </row>
    <row r="120" spans="1:16" x14ac:dyDescent="0.3">
      <c r="A120" t="s">
        <v>157</v>
      </c>
      <c r="B120" s="1" t="s">
        <v>9</v>
      </c>
      <c r="C120" t="s">
        <v>77</v>
      </c>
      <c r="D120" t="s">
        <v>79</v>
      </c>
      <c r="E120" s="3" t="s">
        <v>6</v>
      </c>
      <c r="F120" s="4" t="s">
        <v>7</v>
      </c>
      <c r="G120" s="5">
        <v>30.5</v>
      </c>
      <c r="I120" s="1">
        <v>0.95</v>
      </c>
      <c r="J120" s="22">
        <v>1.69</v>
      </c>
      <c r="K120" s="4">
        <v>1.5</v>
      </c>
      <c r="L120" s="1">
        <v>0.60739999999999994</v>
      </c>
      <c r="M120" s="1">
        <v>0.56840000000000002</v>
      </c>
      <c r="N120" s="4">
        <f t="shared" ref="N120:N124" si="14">((J120)/2)*L120</f>
        <v>0.51325299999999996</v>
      </c>
      <c r="O120" s="4">
        <f t="shared" ref="O120:O124" si="15">(J120/2)*M120</f>
        <v>0.480298</v>
      </c>
      <c r="P120" s="4">
        <f t="shared" si="7"/>
        <v>0.99355099999999996</v>
      </c>
    </row>
    <row r="121" spans="1:16" x14ac:dyDescent="0.3">
      <c r="A121" t="s">
        <v>157</v>
      </c>
      <c r="B121" s="1" t="s">
        <v>5</v>
      </c>
      <c r="C121" t="s">
        <v>77</v>
      </c>
      <c r="D121" t="s">
        <v>79</v>
      </c>
      <c r="E121" s="3" t="s">
        <v>6</v>
      </c>
      <c r="F121" s="4" t="s">
        <v>7</v>
      </c>
      <c r="G121" s="5">
        <v>32.5</v>
      </c>
      <c r="I121" s="1">
        <v>0.625</v>
      </c>
      <c r="J121" s="22">
        <v>1.72</v>
      </c>
      <c r="K121" s="4">
        <v>1.5</v>
      </c>
      <c r="L121" s="1">
        <v>0.66820000000000002</v>
      </c>
      <c r="M121" s="1">
        <v>0.70340000000000003</v>
      </c>
      <c r="N121" s="4">
        <f t="shared" si="14"/>
        <v>0.57465200000000005</v>
      </c>
      <c r="O121" s="4">
        <f t="shared" si="15"/>
        <v>0.60492400000000002</v>
      </c>
      <c r="P121" s="4">
        <f t="shared" si="7"/>
        <v>1.179576</v>
      </c>
    </row>
    <row r="122" spans="1:16" x14ac:dyDescent="0.3">
      <c r="A122" t="s">
        <v>157</v>
      </c>
      <c r="B122" s="1" t="s">
        <v>8</v>
      </c>
      <c r="C122" t="s">
        <v>77</v>
      </c>
      <c r="D122" t="s">
        <v>79</v>
      </c>
      <c r="E122" s="3" t="s">
        <v>6</v>
      </c>
      <c r="F122" s="4" t="s">
        <v>7</v>
      </c>
      <c r="G122" s="5">
        <v>36.5</v>
      </c>
      <c r="I122" s="1">
        <v>1.024</v>
      </c>
      <c r="J122" s="22">
        <v>1.75</v>
      </c>
      <c r="K122" s="4">
        <v>1.5</v>
      </c>
      <c r="L122" s="1">
        <v>0.88080000000000003</v>
      </c>
      <c r="M122" s="1">
        <v>0.91430000000000011</v>
      </c>
      <c r="N122" s="4">
        <f t="shared" si="14"/>
        <v>0.77070000000000005</v>
      </c>
      <c r="O122" s="4">
        <f t="shared" si="15"/>
        <v>0.80001250000000013</v>
      </c>
      <c r="P122" s="4">
        <f t="shared" si="7"/>
        <v>1.5707125000000002</v>
      </c>
    </row>
    <row r="123" spans="1:16" x14ac:dyDescent="0.3">
      <c r="A123" t="s">
        <v>157</v>
      </c>
      <c r="B123" s="1" t="s">
        <v>10</v>
      </c>
      <c r="C123" t="s">
        <v>77</v>
      </c>
      <c r="D123" t="s">
        <v>79</v>
      </c>
      <c r="E123" s="3" t="s">
        <v>6</v>
      </c>
      <c r="F123" s="4" t="s">
        <v>7</v>
      </c>
      <c r="G123" s="5">
        <v>37.1</v>
      </c>
      <c r="I123" s="1">
        <v>0.8</v>
      </c>
      <c r="J123" s="22">
        <v>1.74</v>
      </c>
      <c r="K123" s="4">
        <v>1.5</v>
      </c>
      <c r="L123" s="1">
        <v>0.86630000000000007</v>
      </c>
      <c r="M123" s="1">
        <v>0.85440000000000005</v>
      </c>
      <c r="N123" s="4">
        <f t="shared" si="14"/>
        <v>0.75368100000000005</v>
      </c>
      <c r="O123" s="4">
        <f t="shared" si="15"/>
        <v>0.74332799999999999</v>
      </c>
      <c r="P123" s="4">
        <f t="shared" si="7"/>
        <v>1.497009</v>
      </c>
    </row>
    <row r="124" spans="1:16" x14ac:dyDescent="0.3">
      <c r="A124" t="s">
        <v>157</v>
      </c>
      <c r="B124" s="1" t="s">
        <v>10</v>
      </c>
      <c r="C124" t="s">
        <v>77</v>
      </c>
      <c r="D124" t="s">
        <v>79</v>
      </c>
      <c r="E124" s="3" t="s">
        <v>6</v>
      </c>
      <c r="F124" s="1" t="s">
        <v>11</v>
      </c>
      <c r="G124" s="5">
        <v>35.5</v>
      </c>
      <c r="I124" s="1">
        <v>0.96</v>
      </c>
      <c r="J124" s="22">
        <v>1.75</v>
      </c>
      <c r="K124" s="4">
        <v>1.5</v>
      </c>
      <c r="L124" s="1">
        <v>0.6583</v>
      </c>
      <c r="M124" s="1">
        <v>0.68910000000000005</v>
      </c>
      <c r="N124" s="4">
        <f t="shared" si="14"/>
        <v>0.57601250000000004</v>
      </c>
      <c r="O124" s="4">
        <f t="shared" si="15"/>
        <v>0.60296250000000007</v>
      </c>
      <c r="P124" s="4">
        <f t="shared" si="7"/>
        <v>1.1789750000000001</v>
      </c>
    </row>
    <row r="125" spans="1:16" x14ac:dyDescent="0.3">
      <c r="A125" t="s">
        <v>157</v>
      </c>
      <c r="B125" s="1" t="s">
        <v>10</v>
      </c>
      <c r="C125" t="s">
        <v>78</v>
      </c>
      <c r="D125" t="s">
        <v>79</v>
      </c>
      <c r="E125" s="7" t="s">
        <v>12</v>
      </c>
      <c r="F125" s="1" t="s">
        <v>11</v>
      </c>
      <c r="G125" s="6">
        <v>25</v>
      </c>
      <c r="I125" s="1">
        <v>0.49000000000000005</v>
      </c>
      <c r="K125" s="4">
        <v>1.5</v>
      </c>
      <c r="L125" s="1">
        <v>0.57499999999999996</v>
      </c>
      <c r="M125" s="1">
        <v>0.57469999999999999</v>
      </c>
      <c r="N125" s="4">
        <f t="shared" si="12"/>
        <v>0.140875</v>
      </c>
      <c r="O125" s="4">
        <f t="shared" si="13"/>
        <v>0.14080150000000002</v>
      </c>
      <c r="P125" s="4">
        <f t="shared" si="7"/>
        <v>0.2816765</v>
      </c>
    </row>
    <row r="126" spans="1:16" x14ac:dyDescent="0.3">
      <c r="A126" t="s">
        <v>157</v>
      </c>
      <c r="B126" s="1" t="s">
        <v>10</v>
      </c>
      <c r="C126" t="s">
        <v>78</v>
      </c>
      <c r="D126" t="s">
        <v>79</v>
      </c>
      <c r="E126" s="7" t="s">
        <v>12</v>
      </c>
      <c r="F126" s="1" t="s">
        <v>11</v>
      </c>
      <c r="G126" s="6">
        <v>27.5</v>
      </c>
      <c r="I126" s="1">
        <v>0.47000000000000003</v>
      </c>
      <c r="K126" s="4">
        <v>1.5</v>
      </c>
      <c r="L126" s="1">
        <v>0.65629999999999999</v>
      </c>
      <c r="M126" s="1">
        <v>0.65510000000000002</v>
      </c>
      <c r="N126" s="4">
        <f t="shared" si="12"/>
        <v>0.15423050000000002</v>
      </c>
      <c r="O126" s="4">
        <f t="shared" si="13"/>
        <v>0.15394850000000002</v>
      </c>
      <c r="P126" s="4">
        <f t="shared" si="7"/>
        <v>0.30817900000000004</v>
      </c>
    </row>
    <row r="127" spans="1:16" x14ac:dyDescent="0.3">
      <c r="A127" t="s">
        <v>157</v>
      </c>
      <c r="B127" s="1" t="s">
        <v>10</v>
      </c>
      <c r="C127" t="s">
        <v>78</v>
      </c>
      <c r="D127" t="s">
        <v>79</v>
      </c>
      <c r="E127" s="7" t="s">
        <v>12</v>
      </c>
      <c r="F127" s="1" t="s">
        <v>11</v>
      </c>
      <c r="G127" s="6">
        <v>35</v>
      </c>
      <c r="I127" s="1">
        <v>0.44000000000000006</v>
      </c>
      <c r="K127" s="4">
        <v>1.5</v>
      </c>
      <c r="L127" s="1">
        <v>0.78420000000000001</v>
      </c>
      <c r="M127" s="1">
        <v>0.74930000000000008</v>
      </c>
      <c r="N127" s="4">
        <f t="shared" si="12"/>
        <v>0.17252400000000001</v>
      </c>
      <c r="O127" s="4">
        <f t="shared" si="13"/>
        <v>0.16484600000000005</v>
      </c>
      <c r="P127" s="4">
        <f t="shared" si="7"/>
        <v>0.33737000000000006</v>
      </c>
    </row>
    <row r="128" spans="1:16" x14ac:dyDescent="0.3">
      <c r="A128" t="s">
        <v>157</v>
      </c>
      <c r="B128" s="1" t="s">
        <v>10</v>
      </c>
      <c r="C128" t="s">
        <v>78</v>
      </c>
      <c r="D128" t="s">
        <v>79</v>
      </c>
      <c r="E128" s="7" t="s">
        <v>12</v>
      </c>
      <c r="F128" s="1" t="s">
        <v>11</v>
      </c>
      <c r="G128" s="6">
        <v>39.1</v>
      </c>
      <c r="I128" s="1">
        <v>0.72</v>
      </c>
      <c r="K128" s="4">
        <v>1.5</v>
      </c>
      <c r="L128" s="1">
        <v>0.71900000000000008</v>
      </c>
      <c r="M128" s="1">
        <v>0.7591</v>
      </c>
      <c r="N128" s="4">
        <f t="shared" si="12"/>
        <v>0.25884000000000001</v>
      </c>
      <c r="O128" s="4">
        <f t="shared" si="13"/>
        <v>0.27327599999999996</v>
      </c>
      <c r="P128" s="4">
        <f t="shared" si="7"/>
        <v>0.53211600000000003</v>
      </c>
    </row>
    <row r="129" spans="1:21" x14ac:dyDescent="0.3">
      <c r="A129" t="s">
        <v>157</v>
      </c>
      <c r="B129" s="1" t="s">
        <v>10</v>
      </c>
      <c r="C129" t="s">
        <v>78</v>
      </c>
      <c r="D129" t="s">
        <v>79</v>
      </c>
      <c r="E129" s="7" t="s">
        <v>12</v>
      </c>
      <c r="F129" s="1" t="s">
        <v>11</v>
      </c>
      <c r="G129" s="6">
        <v>57</v>
      </c>
      <c r="I129" s="1">
        <v>1.1400000000000001</v>
      </c>
      <c r="K129" s="4">
        <v>1.5</v>
      </c>
      <c r="L129" s="1">
        <v>0.84429999999999994</v>
      </c>
      <c r="M129" s="1">
        <v>0.8375999999999999</v>
      </c>
      <c r="N129" s="4">
        <f t="shared" si="12"/>
        <v>0.48125100000000004</v>
      </c>
      <c r="O129" s="4">
        <f t="shared" si="13"/>
        <v>0.47743199999999997</v>
      </c>
      <c r="P129" s="4">
        <f t="shared" si="7"/>
        <v>0.95868299999999995</v>
      </c>
    </row>
    <row r="130" spans="1:21" x14ac:dyDescent="0.3">
      <c r="A130" t="s">
        <v>157</v>
      </c>
      <c r="B130" s="1" t="s">
        <v>10</v>
      </c>
      <c r="C130" t="s">
        <v>78</v>
      </c>
      <c r="D130" t="s">
        <v>79</v>
      </c>
      <c r="E130" s="7" t="s">
        <v>12</v>
      </c>
      <c r="F130" s="1" t="s">
        <v>11</v>
      </c>
      <c r="G130" s="6">
        <v>64</v>
      </c>
      <c r="I130" s="1">
        <v>1.21</v>
      </c>
      <c r="K130" s="4">
        <v>1.5</v>
      </c>
      <c r="L130" s="1">
        <v>0.93659999999999999</v>
      </c>
      <c r="M130" s="1">
        <v>1.0840999999999998</v>
      </c>
      <c r="N130" s="4">
        <f t="shared" si="12"/>
        <v>0.56664300000000001</v>
      </c>
      <c r="O130" s="4">
        <f t="shared" si="13"/>
        <v>0.65588049999999987</v>
      </c>
      <c r="P130" s="4">
        <f t="shared" si="7"/>
        <v>1.2225234999999999</v>
      </c>
    </row>
    <row r="131" spans="1:21" x14ac:dyDescent="0.3">
      <c r="A131" t="s">
        <v>157</v>
      </c>
      <c r="B131" s="1" t="s">
        <v>10</v>
      </c>
      <c r="C131" t="s">
        <v>78</v>
      </c>
      <c r="D131" t="s">
        <v>86</v>
      </c>
      <c r="E131" s="7" t="s">
        <v>14</v>
      </c>
      <c r="F131" s="4" t="s">
        <v>11</v>
      </c>
      <c r="G131" s="5">
        <v>22.7</v>
      </c>
      <c r="I131" s="1">
        <v>0.55999999999999994</v>
      </c>
      <c r="K131" s="4">
        <v>0.1</v>
      </c>
      <c r="L131" s="1">
        <v>0.1837</v>
      </c>
      <c r="M131" s="1">
        <v>0.20569999999999999</v>
      </c>
      <c r="N131" s="4">
        <f t="shared" si="12"/>
        <v>5.1435999999999996E-2</v>
      </c>
      <c r="O131" s="4">
        <f t="shared" si="13"/>
        <v>5.7595999999999994E-2</v>
      </c>
      <c r="P131" s="4">
        <f t="shared" si="7"/>
        <v>0.10903199999999999</v>
      </c>
    </row>
    <row r="132" spans="1:21" x14ac:dyDescent="0.3">
      <c r="A132" t="s">
        <v>157</v>
      </c>
      <c r="B132" s="1" t="s">
        <v>10</v>
      </c>
      <c r="C132" t="s">
        <v>78</v>
      </c>
      <c r="D132" t="s">
        <v>86</v>
      </c>
      <c r="E132" s="9" t="s">
        <v>14</v>
      </c>
      <c r="F132" s="4" t="s">
        <v>11</v>
      </c>
      <c r="G132" s="1">
        <v>20.5</v>
      </c>
      <c r="I132" s="1">
        <v>0.32999999999999996</v>
      </c>
      <c r="K132" s="4">
        <v>0.1</v>
      </c>
      <c r="L132" s="1">
        <v>0.17509999999999998</v>
      </c>
      <c r="M132" s="1">
        <v>0.23929999999999998</v>
      </c>
      <c r="N132" s="4">
        <f t="shared" si="12"/>
        <v>2.8891499999999994E-2</v>
      </c>
      <c r="O132" s="4">
        <f t="shared" si="13"/>
        <v>3.9484499999999992E-2</v>
      </c>
      <c r="P132" s="4">
        <f t="shared" ref="P132:P138" si="16">SUM(N132,O132)</f>
        <v>6.8375999999999992E-2</v>
      </c>
    </row>
    <row r="133" spans="1:21" x14ac:dyDescent="0.3">
      <c r="A133" t="s">
        <v>157</v>
      </c>
      <c r="B133" s="1" t="s">
        <v>10</v>
      </c>
      <c r="C133" t="s">
        <v>78</v>
      </c>
      <c r="D133" t="s">
        <v>86</v>
      </c>
      <c r="E133" s="9" t="s">
        <v>14</v>
      </c>
      <c r="F133" s="4" t="s">
        <v>11</v>
      </c>
      <c r="G133" s="1">
        <v>20.5</v>
      </c>
      <c r="I133" s="1">
        <v>0.32999999999999996</v>
      </c>
      <c r="K133" s="4">
        <v>0.1</v>
      </c>
      <c r="L133" s="1">
        <v>0.21190000000000003</v>
      </c>
      <c r="M133" s="1">
        <v>0.184</v>
      </c>
      <c r="N133" s="4">
        <f t="shared" si="12"/>
        <v>3.4963500000000002E-2</v>
      </c>
      <c r="O133" s="4">
        <f t="shared" si="13"/>
        <v>3.0359999999999995E-2</v>
      </c>
      <c r="P133" s="4">
        <f t="shared" si="16"/>
        <v>6.5323499999999993E-2</v>
      </c>
    </row>
    <row r="134" spans="1:21" x14ac:dyDescent="0.3">
      <c r="A134" t="s">
        <v>157</v>
      </c>
      <c r="B134" s="1" t="s">
        <v>10</v>
      </c>
      <c r="C134" t="s">
        <v>78</v>
      </c>
      <c r="D134" t="s">
        <v>86</v>
      </c>
      <c r="E134" s="9" t="s">
        <v>14</v>
      </c>
      <c r="F134" s="4" t="s">
        <v>11</v>
      </c>
      <c r="G134" s="1">
        <v>20.7</v>
      </c>
      <c r="I134" s="1">
        <v>0.32999999999999996</v>
      </c>
      <c r="K134" s="4">
        <v>0.1</v>
      </c>
      <c r="L134" s="1">
        <v>0.152</v>
      </c>
      <c r="M134" s="1">
        <v>0.1706</v>
      </c>
      <c r="N134" s="4">
        <f t="shared" si="12"/>
        <v>2.5079999999999995E-2</v>
      </c>
      <c r="O134" s="4">
        <f t="shared" si="13"/>
        <v>2.8148999999999997E-2</v>
      </c>
      <c r="P134" s="4">
        <f t="shared" si="16"/>
        <v>5.3228999999999992E-2</v>
      </c>
    </row>
    <row r="135" spans="1:21" x14ac:dyDescent="0.3">
      <c r="B135" s="1" t="s">
        <v>10</v>
      </c>
      <c r="C135" t="s">
        <v>73</v>
      </c>
      <c r="D135" t="s">
        <v>92</v>
      </c>
      <c r="E135" s="9" t="s">
        <v>37</v>
      </c>
      <c r="F135" s="1" t="s">
        <v>11</v>
      </c>
      <c r="G135" s="1">
        <v>21</v>
      </c>
      <c r="I135" s="1">
        <v>0.33500000000000002</v>
      </c>
      <c r="K135" s="4">
        <v>0.1</v>
      </c>
      <c r="L135" s="1">
        <v>0.1895</v>
      </c>
      <c r="M135" s="1">
        <v>0.25329999999999997</v>
      </c>
      <c r="N135" s="4">
        <f t="shared" si="12"/>
        <v>3.1741250000000006E-2</v>
      </c>
      <c r="O135" s="4">
        <f t="shared" si="13"/>
        <v>4.242775E-2</v>
      </c>
      <c r="P135" s="4">
        <f t="shared" si="16"/>
        <v>7.4169000000000013E-2</v>
      </c>
    </row>
    <row r="136" spans="1:21" x14ac:dyDescent="0.3">
      <c r="A136" t="s">
        <v>157</v>
      </c>
      <c r="B136" s="1" t="s">
        <v>10</v>
      </c>
      <c r="C136" t="s">
        <v>77</v>
      </c>
      <c r="D136" t="s">
        <v>79</v>
      </c>
      <c r="E136" s="2" t="s">
        <v>6</v>
      </c>
      <c r="F136" s="1" t="s">
        <v>7</v>
      </c>
      <c r="G136" s="1">
        <v>35</v>
      </c>
      <c r="I136" s="1">
        <v>1.8800000000000001</v>
      </c>
      <c r="J136" s="22">
        <v>1.7</v>
      </c>
      <c r="K136" s="4">
        <v>1.5</v>
      </c>
      <c r="L136" s="1">
        <v>0.74669999999999992</v>
      </c>
      <c r="M136" s="1">
        <v>0.75719999999999998</v>
      </c>
      <c r="N136" s="4">
        <f t="shared" ref="N136:N138" si="17">((J136)/2)*L136</f>
        <v>0.6346949999999999</v>
      </c>
      <c r="O136" s="4">
        <f t="shared" ref="O136:O138" si="18">(J136/2)*M136</f>
        <v>0.64361999999999997</v>
      </c>
      <c r="P136" s="4">
        <f t="shared" si="16"/>
        <v>1.2783149999999999</v>
      </c>
    </row>
    <row r="137" spans="1:21" x14ac:dyDescent="0.3">
      <c r="A137" t="s">
        <v>157</v>
      </c>
      <c r="B137" s="1" t="s">
        <v>10</v>
      </c>
      <c r="C137" t="s">
        <v>77</v>
      </c>
      <c r="D137" t="s">
        <v>79</v>
      </c>
      <c r="E137" s="2" t="s">
        <v>6</v>
      </c>
      <c r="F137" s="1" t="s">
        <v>7</v>
      </c>
      <c r="G137" s="1">
        <v>41.5</v>
      </c>
      <c r="I137" s="1">
        <v>1.42</v>
      </c>
      <c r="J137" s="22">
        <v>1.855</v>
      </c>
      <c r="K137" s="4">
        <v>1.5</v>
      </c>
      <c r="L137" s="1">
        <v>0.83290000000000008</v>
      </c>
      <c r="M137" s="1">
        <v>0.876</v>
      </c>
      <c r="N137" s="4">
        <f t="shared" si="17"/>
        <v>0.77251475000000003</v>
      </c>
      <c r="O137" s="4">
        <f t="shared" si="18"/>
        <v>0.81249000000000005</v>
      </c>
      <c r="P137" s="4">
        <f t="shared" si="16"/>
        <v>1.58500475</v>
      </c>
    </row>
    <row r="138" spans="1:21" x14ac:dyDescent="0.3">
      <c r="A138" t="s">
        <v>157</v>
      </c>
      <c r="B138" s="1" t="s">
        <v>10</v>
      </c>
      <c r="C138" t="s">
        <v>77</v>
      </c>
      <c r="D138" t="s">
        <v>79</v>
      </c>
      <c r="E138" s="2" t="s">
        <v>6</v>
      </c>
      <c r="F138" s="1" t="s">
        <v>7</v>
      </c>
      <c r="G138" s="1">
        <v>24</v>
      </c>
      <c r="I138" s="1">
        <v>0.79</v>
      </c>
      <c r="J138" s="22">
        <v>1.54</v>
      </c>
      <c r="K138" s="4">
        <v>1.5</v>
      </c>
      <c r="L138" s="1">
        <v>0.62450000000000006</v>
      </c>
      <c r="M138" s="1">
        <v>0.63990000000000002</v>
      </c>
      <c r="N138" s="4">
        <f t="shared" si="17"/>
        <v>0.48086500000000004</v>
      </c>
      <c r="O138" s="4">
        <f t="shared" si="18"/>
        <v>0.49272300000000002</v>
      </c>
      <c r="P138" s="4">
        <f t="shared" si="16"/>
        <v>0.97358800000000012</v>
      </c>
    </row>
    <row r="139" spans="1:21" x14ac:dyDescent="0.3">
      <c r="A139" t="s">
        <v>157</v>
      </c>
      <c r="B139" s="1">
        <v>8</v>
      </c>
      <c r="C139" t="s">
        <v>70</v>
      </c>
      <c r="D139" t="s">
        <v>79</v>
      </c>
      <c r="E139" s="2" t="s">
        <v>15</v>
      </c>
      <c r="F139" s="1" t="s">
        <v>7</v>
      </c>
      <c r="G139" s="1">
        <v>21.7</v>
      </c>
      <c r="I139" s="1">
        <v>0.22999999999999998</v>
      </c>
      <c r="K139" s="1">
        <v>1.5</v>
      </c>
      <c r="L139" s="1">
        <v>0.63490000000000002</v>
      </c>
      <c r="M139" s="73">
        <v>0.73140000000000005</v>
      </c>
      <c r="N139" s="1">
        <f>L139*(I139/2)</f>
        <v>7.3013499999999995E-2</v>
      </c>
      <c r="O139" s="1">
        <f>M139*(I139/2)</f>
        <v>8.4111000000000005E-2</v>
      </c>
      <c r="P139" s="4">
        <f>SUM(N139:O139)</f>
        <v>0.1571245</v>
      </c>
      <c r="Q139" s="1"/>
      <c r="T139" s="1">
        <v>0.1571245</v>
      </c>
      <c r="U139" s="2"/>
    </row>
    <row r="140" spans="1:21" x14ac:dyDescent="0.3">
      <c r="A140" t="s">
        <v>157</v>
      </c>
      <c r="B140" s="4" t="s">
        <v>32</v>
      </c>
      <c r="C140" t="s">
        <v>70</v>
      </c>
      <c r="D140" t="s">
        <v>79</v>
      </c>
      <c r="E140" s="9" t="s">
        <v>15</v>
      </c>
      <c r="F140" s="4" t="s">
        <v>7</v>
      </c>
      <c r="G140" s="4">
        <v>22.5</v>
      </c>
      <c r="I140" s="4">
        <v>0.315</v>
      </c>
      <c r="K140" s="1">
        <v>1.5</v>
      </c>
      <c r="L140" s="4">
        <v>0.623</v>
      </c>
      <c r="M140" s="73">
        <v>0.71449999999999991</v>
      </c>
      <c r="N140" s="1">
        <f t="shared" ref="N140:N153" si="19">L140*(I140/2)</f>
        <v>9.8122500000000001E-2</v>
      </c>
      <c r="O140" s="1">
        <f t="shared" ref="O140:O153" si="20">M140*(I140/2)</f>
        <v>0.11253374999999999</v>
      </c>
      <c r="P140" s="4">
        <f t="shared" ref="P140:P153" si="21">SUM(N140:O140)</f>
        <v>0.21065624999999999</v>
      </c>
      <c r="Q140" s="1"/>
      <c r="T140" s="1">
        <v>0.21065624999999999</v>
      </c>
      <c r="U140" s="2"/>
    </row>
    <row r="141" spans="1:21" x14ac:dyDescent="0.3">
      <c r="A141" t="s">
        <v>157</v>
      </c>
      <c r="B141" s="4" t="s">
        <v>28</v>
      </c>
      <c r="C141" t="s">
        <v>70</v>
      </c>
      <c r="D141" t="s">
        <v>79</v>
      </c>
      <c r="E141" s="9" t="s">
        <v>15</v>
      </c>
      <c r="F141" s="4" t="s">
        <v>7</v>
      </c>
      <c r="G141" s="4">
        <v>25.2</v>
      </c>
      <c r="I141" s="4">
        <v>0.38500000000000001</v>
      </c>
      <c r="K141" s="1">
        <v>1.5</v>
      </c>
      <c r="L141" s="4">
        <v>0.68789999999999996</v>
      </c>
      <c r="M141" s="73">
        <v>0.64729999999999999</v>
      </c>
      <c r="N141" s="1">
        <f t="shared" si="19"/>
        <v>0.13242075</v>
      </c>
      <c r="O141" s="1">
        <f t="shared" si="20"/>
        <v>0.12460525</v>
      </c>
      <c r="P141" s="4">
        <f t="shared" si="21"/>
        <v>0.25702599999999998</v>
      </c>
      <c r="Q141" s="1"/>
      <c r="T141" s="1">
        <v>0.25702599999999998</v>
      </c>
      <c r="U141" s="2"/>
    </row>
    <row r="142" spans="1:21" x14ac:dyDescent="0.3">
      <c r="A142" t="s">
        <v>157</v>
      </c>
      <c r="B142" s="4" t="s">
        <v>29</v>
      </c>
      <c r="C142" t="s">
        <v>70</v>
      </c>
      <c r="D142" t="s">
        <v>79</v>
      </c>
      <c r="E142" s="9" t="s">
        <v>15</v>
      </c>
      <c r="F142" s="4" t="s">
        <v>7</v>
      </c>
      <c r="G142" s="4">
        <v>33.5</v>
      </c>
      <c r="I142" s="4">
        <v>0.6</v>
      </c>
      <c r="K142" s="1">
        <v>1.5</v>
      </c>
      <c r="L142" s="4">
        <v>0.8</v>
      </c>
      <c r="M142" s="73">
        <v>0.8207000000000001</v>
      </c>
      <c r="N142" s="1">
        <f t="shared" si="19"/>
        <v>0.24</v>
      </c>
      <c r="O142" s="1">
        <f t="shared" si="20"/>
        <v>0.24621000000000001</v>
      </c>
      <c r="P142" s="4">
        <f t="shared" si="21"/>
        <v>0.48621000000000003</v>
      </c>
      <c r="Q142" s="1"/>
      <c r="T142" s="1">
        <v>0.48621000000000003</v>
      </c>
      <c r="U142" s="2"/>
    </row>
    <row r="143" spans="1:21" x14ac:dyDescent="0.3">
      <c r="A143" t="s">
        <v>157</v>
      </c>
      <c r="B143" s="4" t="s">
        <v>27</v>
      </c>
      <c r="C143" t="s">
        <v>70</v>
      </c>
      <c r="D143" t="s">
        <v>79</v>
      </c>
      <c r="E143" s="9" t="s">
        <v>15</v>
      </c>
      <c r="F143" s="4" t="s">
        <v>11</v>
      </c>
      <c r="G143" s="4">
        <v>36</v>
      </c>
      <c r="I143" s="4">
        <v>0.64500000000000002</v>
      </c>
      <c r="K143" s="1">
        <v>1.5</v>
      </c>
      <c r="L143" s="4">
        <v>0.83439999999999992</v>
      </c>
      <c r="M143" s="73">
        <v>0.84570000000000012</v>
      </c>
      <c r="N143" s="1">
        <f t="shared" si="19"/>
        <v>0.269094</v>
      </c>
      <c r="O143" s="1">
        <f t="shared" si="20"/>
        <v>0.27273825000000007</v>
      </c>
      <c r="P143" s="4">
        <f t="shared" si="21"/>
        <v>0.54183225000000013</v>
      </c>
      <c r="Q143" s="1"/>
      <c r="T143" s="1">
        <v>0.54183225000000013</v>
      </c>
      <c r="U143" s="2"/>
    </row>
    <row r="144" spans="1:21" x14ac:dyDescent="0.3">
      <c r="A144" t="s">
        <v>157</v>
      </c>
      <c r="B144" s="4" t="s">
        <v>30</v>
      </c>
      <c r="C144" t="s">
        <v>70</v>
      </c>
      <c r="D144" t="s">
        <v>79</v>
      </c>
      <c r="E144" s="9" t="s">
        <v>15</v>
      </c>
      <c r="F144" s="4" t="s">
        <v>7</v>
      </c>
      <c r="G144" s="4">
        <v>29</v>
      </c>
      <c r="I144" s="4">
        <v>0.53</v>
      </c>
      <c r="K144" s="1">
        <v>1.5</v>
      </c>
      <c r="L144" s="4">
        <v>0.67949999999999999</v>
      </c>
      <c r="M144" s="73">
        <v>0.73109999999999997</v>
      </c>
      <c r="N144" s="1">
        <f t="shared" si="19"/>
        <v>0.18006750000000002</v>
      </c>
      <c r="O144" s="1">
        <f t="shared" si="20"/>
        <v>0.19374150000000001</v>
      </c>
      <c r="P144" s="4">
        <f t="shared" si="21"/>
        <v>0.37380900000000006</v>
      </c>
      <c r="Q144" s="1"/>
      <c r="T144" s="1">
        <v>0.37380900000000006</v>
      </c>
      <c r="U144" s="2"/>
    </row>
    <row r="145" spans="1:21" x14ac:dyDescent="0.3">
      <c r="A145" t="s">
        <v>157</v>
      </c>
      <c r="B145" s="4" t="s">
        <v>31</v>
      </c>
      <c r="C145" t="s">
        <v>70</v>
      </c>
      <c r="D145" t="s">
        <v>79</v>
      </c>
      <c r="E145" s="9" t="s">
        <v>15</v>
      </c>
      <c r="F145" s="4" t="s">
        <v>7</v>
      </c>
      <c r="G145" s="4">
        <v>21.5</v>
      </c>
      <c r="I145" s="4">
        <v>0.26500000000000001</v>
      </c>
      <c r="K145" s="1">
        <v>1.5</v>
      </c>
      <c r="L145" s="4">
        <v>0.52629999999999999</v>
      </c>
      <c r="M145" s="73">
        <v>0.64569999999999994</v>
      </c>
      <c r="N145" s="1">
        <f t="shared" si="19"/>
        <v>6.9734749999999998E-2</v>
      </c>
      <c r="O145" s="1">
        <f t="shared" si="20"/>
        <v>8.5555249999999999E-2</v>
      </c>
      <c r="P145" s="4">
        <f t="shared" si="21"/>
        <v>0.15528999999999998</v>
      </c>
      <c r="Q145" s="1"/>
      <c r="T145" s="1">
        <v>0.15528999999999998</v>
      </c>
      <c r="U145" s="2"/>
    </row>
    <row r="146" spans="1:21" x14ac:dyDescent="0.3">
      <c r="A146" t="s">
        <v>157</v>
      </c>
      <c r="B146" s="1" t="s">
        <v>10</v>
      </c>
      <c r="C146" t="s">
        <v>70</v>
      </c>
      <c r="D146" t="s">
        <v>79</v>
      </c>
      <c r="E146" s="7" t="s">
        <v>15</v>
      </c>
      <c r="F146" s="4" t="s">
        <v>7</v>
      </c>
      <c r="G146" s="5">
        <v>22.5</v>
      </c>
      <c r="I146" s="5">
        <v>0.37</v>
      </c>
      <c r="K146" s="1">
        <v>1.5</v>
      </c>
      <c r="L146" s="4">
        <v>0.52539999999999998</v>
      </c>
      <c r="M146" s="73">
        <v>0.69530000000000003</v>
      </c>
      <c r="N146" s="1">
        <f t="shared" si="19"/>
        <v>9.7198999999999994E-2</v>
      </c>
      <c r="O146" s="1">
        <f t="shared" si="20"/>
        <v>0.12863050000000001</v>
      </c>
      <c r="P146" s="4">
        <f t="shared" si="21"/>
        <v>0.22582950000000002</v>
      </c>
      <c r="Q146" s="1"/>
      <c r="T146" s="1">
        <v>0.22582950000000002</v>
      </c>
      <c r="U146" s="2"/>
    </row>
    <row r="147" spans="1:21" x14ac:dyDescent="0.3">
      <c r="A147" t="s">
        <v>157</v>
      </c>
      <c r="B147" s="1" t="s">
        <v>10</v>
      </c>
      <c r="C147" t="s">
        <v>70</v>
      </c>
      <c r="D147" t="s">
        <v>79</v>
      </c>
      <c r="E147" s="7" t="s">
        <v>15</v>
      </c>
      <c r="F147" s="4" t="s">
        <v>7</v>
      </c>
      <c r="G147" s="5">
        <v>22.5</v>
      </c>
      <c r="I147" s="5">
        <v>0.3</v>
      </c>
      <c r="K147" s="1">
        <v>1.5</v>
      </c>
      <c r="L147" s="4">
        <v>0.6</v>
      </c>
      <c r="M147" s="73">
        <v>0.74029999999999996</v>
      </c>
      <c r="N147" s="1">
        <f t="shared" si="19"/>
        <v>0.09</v>
      </c>
      <c r="O147" s="1">
        <f t="shared" si="20"/>
        <v>0.11104499999999999</v>
      </c>
      <c r="P147" s="4">
        <f t="shared" si="21"/>
        <v>0.20104499999999997</v>
      </c>
      <c r="Q147" s="1"/>
      <c r="T147" s="1">
        <v>0.20104499999999997</v>
      </c>
      <c r="U147" s="2"/>
    </row>
    <row r="148" spans="1:21" x14ac:dyDescent="0.3">
      <c r="A148" t="s">
        <v>157</v>
      </c>
      <c r="B148" s="1" t="s">
        <v>10</v>
      </c>
      <c r="C148" t="s">
        <v>70</v>
      </c>
      <c r="D148" t="s">
        <v>79</v>
      </c>
      <c r="E148" s="7" t="s">
        <v>15</v>
      </c>
      <c r="F148" s="4" t="s">
        <v>7</v>
      </c>
      <c r="G148" s="5">
        <v>23.1</v>
      </c>
      <c r="I148" s="5">
        <v>0.44000000000000006</v>
      </c>
      <c r="K148" s="1">
        <v>1.5</v>
      </c>
      <c r="L148" s="4">
        <v>0.65690000000000004</v>
      </c>
      <c r="M148" s="73">
        <v>0.59189999999999998</v>
      </c>
      <c r="N148" s="1">
        <f t="shared" si="19"/>
        <v>0.14451800000000004</v>
      </c>
      <c r="O148" s="1">
        <f t="shared" si="20"/>
        <v>0.130218</v>
      </c>
      <c r="P148" s="4">
        <f t="shared" si="21"/>
        <v>0.27473600000000004</v>
      </c>
      <c r="Q148" s="1"/>
      <c r="T148" s="1">
        <v>0.27473600000000004</v>
      </c>
      <c r="U148" s="2"/>
    </row>
    <row r="149" spans="1:21" x14ac:dyDescent="0.3">
      <c r="A149" t="s">
        <v>157</v>
      </c>
      <c r="B149" s="1" t="s">
        <v>10</v>
      </c>
      <c r="C149" t="s">
        <v>70</v>
      </c>
      <c r="D149" t="s">
        <v>79</v>
      </c>
      <c r="E149" s="7" t="s">
        <v>15</v>
      </c>
      <c r="F149" s="4" t="s">
        <v>7</v>
      </c>
      <c r="G149" s="5">
        <v>24</v>
      </c>
      <c r="I149" s="5">
        <v>0.55499999999999994</v>
      </c>
      <c r="K149" s="1">
        <v>1.5</v>
      </c>
      <c r="L149" s="4">
        <v>0.59709999999999996</v>
      </c>
      <c r="M149" s="73">
        <v>0.47870000000000001</v>
      </c>
      <c r="N149" s="1">
        <f t="shared" si="19"/>
        <v>0.16569524999999996</v>
      </c>
      <c r="O149" s="1">
        <f t="shared" si="20"/>
        <v>0.13283924999999999</v>
      </c>
      <c r="P149" s="4">
        <f t="shared" si="21"/>
        <v>0.29853449999999992</v>
      </c>
      <c r="Q149" s="1"/>
      <c r="T149" s="1">
        <v>0.29853449999999992</v>
      </c>
      <c r="U149" s="2"/>
    </row>
    <row r="150" spans="1:21" x14ac:dyDescent="0.3">
      <c r="A150" t="s">
        <v>157</v>
      </c>
      <c r="B150" s="1" t="s">
        <v>10</v>
      </c>
      <c r="C150" t="s">
        <v>70</v>
      </c>
      <c r="D150" t="s">
        <v>79</v>
      </c>
      <c r="E150" s="7" t="s">
        <v>15</v>
      </c>
      <c r="F150" s="4" t="s">
        <v>7</v>
      </c>
      <c r="G150" s="5">
        <v>24</v>
      </c>
      <c r="I150" s="5">
        <v>0.43</v>
      </c>
      <c r="K150" s="1">
        <v>1.5</v>
      </c>
      <c r="L150" s="4">
        <v>0.65590000000000004</v>
      </c>
      <c r="M150" s="73">
        <v>0.62470000000000003</v>
      </c>
      <c r="N150" s="1">
        <f t="shared" si="19"/>
        <v>0.14101850000000002</v>
      </c>
      <c r="O150" s="1">
        <f t="shared" si="20"/>
        <v>0.1343105</v>
      </c>
      <c r="P150" s="4">
        <f t="shared" si="21"/>
        <v>0.27532900000000005</v>
      </c>
      <c r="Q150" s="1"/>
      <c r="T150" s="1">
        <v>0.27532900000000005</v>
      </c>
      <c r="U150" s="2"/>
    </row>
    <row r="151" spans="1:21" x14ac:dyDescent="0.3">
      <c r="A151" t="s">
        <v>157</v>
      </c>
      <c r="B151" s="1" t="s">
        <v>10</v>
      </c>
      <c r="C151" t="s">
        <v>70</v>
      </c>
      <c r="D151" t="s">
        <v>79</v>
      </c>
      <c r="E151" s="7" t="s">
        <v>15</v>
      </c>
      <c r="F151" s="4" t="s">
        <v>7</v>
      </c>
      <c r="G151" s="5">
        <v>25.1</v>
      </c>
      <c r="I151" s="5">
        <v>0.505</v>
      </c>
      <c r="K151" s="1">
        <v>1.5</v>
      </c>
      <c r="L151" s="4">
        <v>0.54880000000000007</v>
      </c>
      <c r="M151" s="73">
        <v>0.5917</v>
      </c>
      <c r="N151" s="1">
        <f t="shared" si="19"/>
        <v>0.13857200000000003</v>
      </c>
      <c r="O151" s="1">
        <f t="shared" si="20"/>
        <v>0.14940424999999999</v>
      </c>
      <c r="P151" s="4">
        <f t="shared" si="21"/>
        <v>0.28797625000000004</v>
      </c>
      <c r="Q151" s="1"/>
      <c r="T151" s="1">
        <v>0.28797625000000004</v>
      </c>
      <c r="U151" s="2"/>
    </row>
    <row r="152" spans="1:21" x14ac:dyDescent="0.3">
      <c r="A152" t="s">
        <v>157</v>
      </c>
      <c r="B152" s="1" t="s">
        <v>10</v>
      </c>
      <c r="C152" t="s">
        <v>70</v>
      </c>
      <c r="D152" t="s">
        <v>79</v>
      </c>
      <c r="E152" s="7" t="s">
        <v>15</v>
      </c>
      <c r="F152" s="4" t="s">
        <v>7</v>
      </c>
      <c r="G152" s="5">
        <v>29.5</v>
      </c>
      <c r="I152" s="5">
        <v>0.755</v>
      </c>
      <c r="K152" s="1">
        <v>1.5</v>
      </c>
      <c r="L152" s="4">
        <v>0.82739999999999991</v>
      </c>
      <c r="M152" s="73">
        <v>0.70940000000000003</v>
      </c>
      <c r="N152" s="1">
        <f t="shared" si="19"/>
        <v>0.3123435</v>
      </c>
      <c r="O152" s="1">
        <f t="shared" si="20"/>
        <v>0.26779849999999999</v>
      </c>
      <c r="P152" s="4">
        <f t="shared" si="21"/>
        <v>0.58014199999999994</v>
      </c>
      <c r="Q152" s="1"/>
      <c r="T152" s="1">
        <v>0.58014199999999994</v>
      </c>
      <c r="U152" s="2"/>
    </row>
    <row r="153" spans="1:21" x14ac:dyDescent="0.3">
      <c r="A153" t="s">
        <v>157</v>
      </c>
      <c r="B153" s="1" t="s">
        <v>10</v>
      </c>
      <c r="C153" t="s">
        <v>70</v>
      </c>
      <c r="D153" t="s">
        <v>79</v>
      </c>
      <c r="E153" s="7" t="s">
        <v>15</v>
      </c>
      <c r="F153" s="4" t="s">
        <v>7</v>
      </c>
      <c r="G153" s="5">
        <v>27</v>
      </c>
      <c r="I153" s="5">
        <v>0.37</v>
      </c>
      <c r="K153" s="1">
        <v>1.5</v>
      </c>
      <c r="L153" s="1">
        <v>0.6946</v>
      </c>
      <c r="M153" s="73">
        <v>0.67389999999999994</v>
      </c>
      <c r="N153" s="1">
        <f t="shared" si="19"/>
        <v>0.128501</v>
      </c>
      <c r="O153" s="1">
        <f t="shared" si="20"/>
        <v>0.12467149999999999</v>
      </c>
      <c r="P153" s="4">
        <f t="shared" si="21"/>
        <v>0.25317250000000002</v>
      </c>
      <c r="Q153" s="1"/>
      <c r="T153" s="1">
        <v>0.25317250000000002</v>
      </c>
      <c r="U153" s="2"/>
    </row>
    <row r="158" spans="1:21" x14ac:dyDescent="0.3">
      <c r="J158" s="1"/>
      <c r="K158" s="73"/>
    </row>
    <row r="159" spans="1:21" x14ac:dyDescent="0.3">
      <c r="J159" s="4"/>
      <c r="K159" s="73"/>
    </row>
    <row r="160" spans="1:21" x14ac:dyDescent="0.3">
      <c r="J160" s="4"/>
      <c r="K160" s="73"/>
    </row>
    <row r="161" spans="10:11" x14ac:dyDescent="0.3">
      <c r="J161" s="4"/>
      <c r="K161" s="73"/>
    </row>
    <row r="162" spans="10:11" x14ac:dyDescent="0.3">
      <c r="J162" s="4"/>
      <c r="K162" s="73"/>
    </row>
    <row r="163" spans="10:11" x14ac:dyDescent="0.3">
      <c r="J163" s="4"/>
      <c r="K163" s="73"/>
    </row>
    <row r="164" spans="10:11" x14ac:dyDescent="0.3">
      <c r="J164" s="4"/>
      <c r="K164" s="73"/>
    </row>
    <row r="165" spans="10:11" x14ac:dyDescent="0.3">
      <c r="J165" s="4"/>
      <c r="K165" s="73"/>
    </row>
    <row r="166" spans="10:11" x14ac:dyDescent="0.3">
      <c r="J166" s="4"/>
      <c r="K166" s="73"/>
    </row>
    <row r="167" spans="10:11" x14ac:dyDescent="0.3">
      <c r="J167" s="4"/>
      <c r="K167" s="73"/>
    </row>
    <row r="168" spans="10:11" x14ac:dyDescent="0.3">
      <c r="J168" s="4"/>
      <c r="K168" s="73"/>
    </row>
    <row r="169" spans="10:11" x14ac:dyDescent="0.3">
      <c r="J169" s="4"/>
      <c r="K169" s="73"/>
    </row>
    <row r="170" spans="10:11" x14ac:dyDescent="0.3">
      <c r="J170" s="4"/>
      <c r="K170" s="73"/>
    </row>
    <row r="171" spans="10:11" x14ac:dyDescent="0.3">
      <c r="J171" s="4"/>
      <c r="K171" s="73"/>
    </row>
    <row r="172" spans="10:11" x14ac:dyDescent="0.3">
      <c r="J172" s="1"/>
      <c r="K172" s="73"/>
    </row>
  </sheetData>
  <autoFilter ref="B2:P1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selection activeCell="L4" sqref="L4"/>
    </sheetView>
  </sheetViews>
  <sheetFormatPr defaultRowHeight="14.4" x14ac:dyDescent="0.3"/>
  <cols>
    <col min="1" max="1" width="9.109375" style="4"/>
    <col min="2" max="2" width="9.109375" style="10"/>
    <col min="3" max="3" width="10" style="4" customWidth="1"/>
    <col min="4" max="4" width="10" style="10" customWidth="1"/>
    <col min="5" max="5" width="11.109375" style="4" customWidth="1"/>
    <col min="6" max="6" width="9.6640625" style="10" customWidth="1"/>
    <col min="7" max="7" width="9.88671875" style="10" customWidth="1"/>
    <col min="8" max="8" width="11.6640625" style="10" customWidth="1"/>
    <col min="9" max="9" width="14.44140625" style="10" bestFit="1" customWidth="1"/>
    <col min="10" max="10" width="9.5546875" style="10" customWidth="1"/>
    <col min="11" max="11" width="11.5546875" style="70" customWidth="1"/>
    <col min="12" max="12" width="11.6640625" style="10" customWidth="1"/>
    <col min="13" max="15" width="9.109375" style="10" customWidth="1"/>
    <col min="16" max="16" width="17.5546875" style="4" bestFit="1" customWidth="1"/>
    <col min="17" max="17" width="9.109375" style="10" customWidth="1"/>
    <col min="18" max="18" width="13.5546875" style="10" customWidth="1"/>
    <col min="19" max="217" width="9.109375" style="10"/>
    <col min="218" max="219" width="10" style="10" customWidth="1"/>
    <col min="220" max="220" width="11.109375" style="10" customWidth="1"/>
    <col min="221" max="221" width="9.6640625" style="10" customWidth="1"/>
    <col min="222" max="222" width="9.88671875" style="10" customWidth="1"/>
    <col min="223" max="224" width="11.6640625" style="10" customWidth="1"/>
    <col min="225" max="226" width="9.5546875" style="10" customWidth="1"/>
    <col min="227" max="227" width="11.5546875" style="10" customWidth="1"/>
    <col min="228" max="229" width="0" style="10" hidden="1" customWidth="1"/>
    <col min="230" max="230" width="11.6640625" style="10" customWidth="1"/>
    <col min="231" max="236" width="9.109375" style="10"/>
    <col min="237" max="237" width="13.5546875" style="10" customWidth="1"/>
    <col min="238" max="238" width="10.5546875" style="10" customWidth="1"/>
    <col min="239" max="239" width="5" style="10" customWidth="1"/>
    <col min="240" max="240" width="9" style="10" customWidth="1"/>
    <col min="241" max="241" width="11.109375" style="10" customWidth="1"/>
    <col min="242" max="242" width="5.5546875" style="10" customWidth="1"/>
    <col min="243" max="245" width="9.109375" style="10"/>
    <col min="246" max="246" width="10.5546875" style="10" bestFit="1" customWidth="1"/>
    <col min="247" max="247" width="5" style="10" customWidth="1"/>
    <col min="248" max="249" width="9.109375" style="10"/>
    <col min="250" max="250" width="10.5546875" style="10" bestFit="1" customWidth="1"/>
    <col min="251" max="252" width="8.33203125" style="10" customWidth="1"/>
    <col min="253" max="253" width="10.5546875" style="10" bestFit="1" customWidth="1"/>
    <col min="254" max="473" width="9.109375" style="10"/>
    <col min="474" max="475" width="10" style="10" customWidth="1"/>
    <col min="476" max="476" width="11.109375" style="10" customWidth="1"/>
    <col min="477" max="477" width="9.6640625" style="10" customWidth="1"/>
    <col min="478" max="478" width="9.88671875" style="10" customWidth="1"/>
    <col min="479" max="480" width="11.6640625" style="10" customWidth="1"/>
    <col min="481" max="482" width="9.5546875" style="10" customWidth="1"/>
    <col min="483" max="483" width="11.5546875" style="10" customWidth="1"/>
    <col min="484" max="485" width="0" style="10" hidden="1" customWidth="1"/>
    <col min="486" max="486" width="11.6640625" style="10" customWidth="1"/>
    <col min="487" max="492" width="9.109375" style="10"/>
    <col min="493" max="493" width="13.5546875" style="10" customWidth="1"/>
    <col min="494" max="494" width="10.5546875" style="10" customWidth="1"/>
    <col min="495" max="495" width="5" style="10" customWidth="1"/>
    <col min="496" max="496" width="9" style="10" customWidth="1"/>
    <col min="497" max="497" width="11.109375" style="10" customWidth="1"/>
    <col min="498" max="498" width="5.5546875" style="10" customWidth="1"/>
    <col min="499" max="501" width="9.109375" style="10"/>
    <col min="502" max="502" width="10.5546875" style="10" bestFit="1" customWidth="1"/>
    <col min="503" max="503" width="5" style="10" customWidth="1"/>
    <col min="504" max="505" width="9.109375" style="10"/>
    <col min="506" max="506" width="10.5546875" style="10" bestFit="1" customWidth="1"/>
    <col min="507" max="508" width="8.33203125" style="10" customWidth="1"/>
    <col min="509" max="509" width="10.5546875" style="10" bestFit="1" customWidth="1"/>
    <col min="510" max="729" width="9.109375" style="10"/>
    <col min="730" max="731" width="10" style="10" customWidth="1"/>
    <col min="732" max="732" width="11.109375" style="10" customWidth="1"/>
    <col min="733" max="733" width="9.6640625" style="10" customWidth="1"/>
    <col min="734" max="734" width="9.88671875" style="10" customWidth="1"/>
    <col min="735" max="736" width="11.6640625" style="10" customWidth="1"/>
    <col min="737" max="738" width="9.5546875" style="10" customWidth="1"/>
    <col min="739" max="739" width="11.5546875" style="10" customWidth="1"/>
    <col min="740" max="741" width="0" style="10" hidden="1" customWidth="1"/>
    <col min="742" max="742" width="11.6640625" style="10" customWidth="1"/>
    <col min="743" max="748" width="9.109375" style="10"/>
    <col min="749" max="749" width="13.5546875" style="10" customWidth="1"/>
    <col min="750" max="750" width="10.5546875" style="10" customWidth="1"/>
    <col min="751" max="751" width="5" style="10" customWidth="1"/>
    <col min="752" max="752" width="9" style="10" customWidth="1"/>
    <col min="753" max="753" width="11.109375" style="10" customWidth="1"/>
    <col min="754" max="754" width="5.5546875" style="10" customWidth="1"/>
    <col min="755" max="757" width="9.109375" style="10"/>
    <col min="758" max="758" width="10.5546875" style="10" bestFit="1" customWidth="1"/>
    <col min="759" max="759" width="5" style="10" customWidth="1"/>
    <col min="760" max="761" width="9.109375" style="10"/>
    <col min="762" max="762" width="10.5546875" style="10" bestFit="1" customWidth="1"/>
    <col min="763" max="764" width="8.33203125" style="10" customWidth="1"/>
    <col min="765" max="765" width="10.5546875" style="10" bestFit="1" customWidth="1"/>
    <col min="766" max="985" width="9.109375" style="10"/>
    <col min="986" max="987" width="10" style="10" customWidth="1"/>
    <col min="988" max="988" width="11.109375" style="10" customWidth="1"/>
    <col min="989" max="989" width="9.6640625" style="10" customWidth="1"/>
    <col min="990" max="990" width="9.88671875" style="10" customWidth="1"/>
    <col min="991" max="992" width="11.6640625" style="10" customWidth="1"/>
    <col min="993" max="994" width="9.5546875" style="10" customWidth="1"/>
    <col min="995" max="995" width="11.5546875" style="10" customWidth="1"/>
    <col min="996" max="997" width="0" style="10" hidden="1" customWidth="1"/>
    <col min="998" max="998" width="11.6640625" style="10" customWidth="1"/>
    <col min="999" max="1004" width="9.109375" style="10"/>
    <col min="1005" max="1005" width="13.5546875" style="10" customWidth="1"/>
    <col min="1006" max="1006" width="10.5546875" style="10" customWidth="1"/>
    <col min="1007" max="1007" width="5" style="10" customWidth="1"/>
    <col min="1008" max="1008" width="9" style="10" customWidth="1"/>
    <col min="1009" max="1009" width="11.109375" style="10" customWidth="1"/>
    <col min="1010" max="1010" width="5.5546875" style="10" customWidth="1"/>
    <col min="1011" max="1013" width="9.109375" style="10"/>
    <col min="1014" max="1014" width="10.5546875" style="10" bestFit="1" customWidth="1"/>
    <col min="1015" max="1015" width="5" style="10" customWidth="1"/>
    <col min="1016" max="1017" width="9.109375" style="10"/>
    <col min="1018" max="1018" width="10.5546875" style="10" bestFit="1" customWidth="1"/>
    <col min="1019" max="1020" width="8.33203125" style="10" customWidth="1"/>
    <col min="1021" max="1021" width="10.5546875" style="10" bestFit="1" customWidth="1"/>
    <col min="1022" max="1241" width="9.109375" style="10"/>
    <col min="1242" max="1243" width="10" style="10" customWidth="1"/>
    <col min="1244" max="1244" width="11.109375" style="10" customWidth="1"/>
    <col min="1245" max="1245" width="9.6640625" style="10" customWidth="1"/>
    <col min="1246" max="1246" width="9.88671875" style="10" customWidth="1"/>
    <col min="1247" max="1248" width="11.6640625" style="10" customWidth="1"/>
    <col min="1249" max="1250" width="9.5546875" style="10" customWidth="1"/>
    <col min="1251" max="1251" width="11.5546875" style="10" customWidth="1"/>
    <col min="1252" max="1253" width="0" style="10" hidden="1" customWidth="1"/>
    <col min="1254" max="1254" width="11.6640625" style="10" customWidth="1"/>
    <col min="1255" max="1260" width="9.109375" style="10"/>
    <col min="1261" max="1261" width="13.5546875" style="10" customWidth="1"/>
    <col min="1262" max="1262" width="10.5546875" style="10" customWidth="1"/>
    <col min="1263" max="1263" width="5" style="10" customWidth="1"/>
    <col min="1264" max="1264" width="9" style="10" customWidth="1"/>
    <col min="1265" max="1265" width="11.109375" style="10" customWidth="1"/>
    <col min="1266" max="1266" width="5.5546875" style="10" customWidth="1"/>
    <col min="1267" max="1269" width="9.109375" style="10"/>
    <col min="1270" max="1270" width="10.5546875" style="10" bestFit="1" customWidth="1"/>
    <col min="1271" max="1271" width="5" style="10" customWidth="1"/>
    <col min="1272" max="1273" width="9.109375" style="10"/>
    <col min="1274" max="1274" width="10.5546875" style="10" bestFit="1" customWidth="1"/>
    <col min="1275" max="1276" width="8.33203125" style="10" customWidth="1"/>
    <col min="1277" max="1277" width="10.5546875" style="10" bestFit="1" customWidth="1"/>
    <col min="1278" max="1497" width="9.109375" style="10"/>
    <col min="1498" max="1499" width="10" style="10" customWidth="1"/>
    <col min="1500" max="1500" width="11.109375" style="10" customWidth="1"/>
    <col min="1501" max="1501" width="9.6640625" style="10" customWidth="1"/>
    <col min="1502" max="1502" width="9.88671875" style="10" customWidth="1"/>
    <col min="1503" max="1504" width="11.6640625" style="10" customWidth="1"/>
    <col min="1505" max="1506" width="9.5546875" style="10" customWidth="1"/>
    <col min="1507" max="1507" width="11.5546875" style="10" customWidth="1"/>
    <col min="1508" max="1509" width="0" style="10" hidden="1" customWidth="1"/>
    <col min="1510" max="1510" width="11.6640625" style="10" customWidth="1"/>
    <col min="1511" max="1516" width="9.109375" style="10"/>
    <col min="1517" max="1517" width="13.5546875" style="10" customWidth="1"/>
    <col min="1518" max="1518" width="10.5546875" style="10" customWidth="1"/>
    <col min="1519" max="1519" width="5" style="10" customWidth="1"/>
    <col min="1520" max="1520" width="9" style="10" customWidth="1"/>
    <col min="1521" max="1521" width="11.109375" style="10" customWidth="1"/>
    <col min="1522" max="1522" width="5.5546875" style="10" customWidth="1"/>
    <col min="1523" max="1525" width="9.109375" style="10"/>
    <col min="1526" max="1526" width="10.5546875" style="10" bestFit="1" customWidth="1"/>
    <col min="1527" max="1527" width="5" style="10" customWidth="1"/>
    <col min="1528" max="1529" width="9.109375" style="10"/>
    <col min="1530" max="1530" width="10.5546875" style="10" bestFit="1" customWidth="1"/>
    <col min="1531" max="1532" width="8.33203125" style="10" customWidth="1"/>
    <col min="1533" max="1533" width="10.5546875" style="10" bestFit="1" customWidth="1"/>
    <col min="1534" max="1753" width="9.109375" style="10"/>
    <col min="1754" max="1755" width="10" style="10" customWidth="1"/>
    <col min="1756" max="1756" width="11.109375" style="10" customWidth="1"/>
    <col min="1757" max="1757" width="9.6640625" style="10" customWidth="1"/>
    <col min="1758" max="1758" width="9.88671875" style="10" customWidth="1"/>
    <col min="1759" max="1760" width="11.6640625" style="10" customWidth="1"/>
    <col min="1761" max="1762" width="9.5546875" style="10" customWidth="1"/>
    <col min="1763" max="1763" width="11.5546875" style="10" customWidth="1"/>
    <col min="1764" max="1765" width="0" style="10" hidden="1" customWidth="1"/>
    <col min="1766" max="1766" width="11.6640625" style="10" customWidth="1"/>
    <col min="1767" max="1772" width="9.109375" style="10"/>
    <col min="1773" max="1773" width="13.5546875" style="10" customWidth="1"/>
    <col min="1774" max="1774" width="10.5546875" style="10" customWidth="1"/>
    <col min="1775" max="1775" width="5" style="10" customWidth="1"/>
    <col min="1776" max="1776" width="9" style="10" customWidth="1"/>
    <col min="1777" max="1777" width="11.109375" style="10" customWidth="1"/>
    <col min="1778" max="1778" width="5.5546875" style="10" customWidth="1"/>
    <col min="1779" max="1781" width="9.109375" style="10"/>
    <col min="1782" max="1782" width="10.5546875" style="10" bestFit="1" customWidth="1"/>
    <col min="1783" max="1783" width="5" style="10" customWidth="1"/>
    <col min="1784" max="1785" width="9.109375" style="10"/>
    <col min="1786" max="1786" width="10.5546875" style="10" bestFit="1" customWidth="1"/>
    <col min="1787" max="1788" width="8.33203125" style="10" customWidth="1"/>
    <col min="1789" max="1789" width="10.5546875" style="10" bestFit="1" customWidth="1"/>
    <col min="1790" max="2009" width="9.109375" style="10"/>
    <col min="2010" max="2011" width="10" style="10" customWidth="1"/>
    <col min="2012" max="2012" width="11.109375" style="10" customWidth="1"/>
    <col min="2013" max="2013" width="9.6640625" style="10" customWidth="1"/>
    <col min="2014" max="2014" width="9.88671875" style="10" customWidth="1"/>
    <col min="2015" max="2016" width="11.6640625" style="10" customWidth="1"/>
    <col min="2017" max="2018" width="9.5546875" style="10" customWidth="1"/>
    <col min="2019" max="2019" width="11.5546875" style="10" customWidth="1"/>
    <col min="2020" max="2021" width="0" style="10" hidden="1" customWidth="1"/>
    <col min="2022" max="2022" width="11.6640625" style="10" customWidth="1"/>
    <col min="2023" max="2028" width="9.109375" style="10"/>
    <col min="2029" max="2029" width="13.5546875" style="10" customWidth="1"/>
    <col min="2030" max="2030" width="10.5546875" style="10" customWidth="1"/>
    <col min="2031" max="2031" width="5" style="10" customWidth="1"/>
    <col min="2032" max="2032" width="9" style="10" customWidth="1"/>
    <col min="2033" max="2033" width="11.109375" style="10" customWidth="1"/>
    <col min="2034" max="2034" width="5.5546875" style="10" customWidth="1"/>
    <col min="2035" max="2037" width="9.109375" style="10"/>
    <col min="2038" max="2038" width="10.5546875" style="10" bestFit="1" customWidth="1"/>
    <col min="2039" max="2039" width="5" style="10" customWidth="1"/>
    <col min="2040" max="2041" width="9.109375" style="10"/>
    <col min="2042" max="2042" width="10.5546875" style="10" bestFit="1" customWidth="1"/>
    <col min="2043" max="2044" width="8.33203125" style="10" customWidth="1"/>
    <col min="2045" max="2045" width="10.5546875" style="10" bestFit="1" customWidth="1"/>
    <col min="2046" max="2265" width="9.109375" style="10"/>
    <col min="2266" max="2267" width="10" style="10" customWidth="1"/>
    <col min="2268" max="2268" width="11.109375" style="10" customWidth="1"/>
    <col min="2269" max="2269" width="9.6640625" style="10" customWidth="1"/>
    <col min="2270" max="2270" width="9.88671875" style="10" customWidth="1"/>
    <col min="2271" max="2272" width="11.6640625" style="10" customWidth="1"/>
    <col min="2273" max="2274" width="9.5546875" style="10" customWidth="1"/>
    <col min="2275" max="2275" width="11.5546875" style="10" customWidth="1"/>
    <col min="2276" max="2277" width="0" style="10" hidden="1" customWidth="1"/>
    <col min="2278" max="2278" width="11.6640625" style="10" customWidth="1"/>
    <col min="2279" max="2284" width="9.109375" style="10"/>
    <col min="2285" max="2285" width="13.5546875" style="10" customWidth="1"/>
    <col min="2286" max="2286" width="10.5546875" style="10" customWidth="1"/>
    <col min="2287" max="2287" width="5" style="10" customWidth="1"/>
    <col min="2288" max="2288" width="9" style="10" customWidth="1"/>
    <col min="2289" max="2289" width="11.109375" style="10" customWidth="1"/>
    <col min="2290" max="2290" width="5.5546875" style="10" customWidth="1"/>
    <col min="2291" max="2293" width="9.109375" style="10"/>
    <col min="2294" max="2294" width="10.5546875" style="10" bestFit="1" customWidth="1"/>
    <col min="2295" max="2295" width="5" style="10" customWidth="1"/>
    <col min="2296" max="2297" width="9.109375" style="10"/>
    <col min="2298" max="2298" width="10.5546875" style="10" bestFit="1" customWidth="1"/>
    <col min="2299" max="2300" width="8.33203125" style="10" customWidth="1"/>
    <col min="2301" max="2301" width="10.5546875" style="10" bestFit="1" customWidth="1"/>
    <col min="2302" max="2521" width="9.109375" style="10"/>
    <col min="2522" max="2523" width="10" style="10" customWidth="1"/>
    <col min="2524" max="2524" width="11.109375" style="10" customWidth="1"/>
    <col min="2525" max="2525" width="9.6640625" style="10" customWidth="1"/>
    <col min="2526" max="2526" width="9.88671875" style="10" customWidth="1"/>
    <col min="2527" max="2528" width="11.6640625" style="10" customWidth="1"/>
    <col min="2529" max="2530" width="9.5546875" style="10" customWidth="1"/>
    <col min="2531" max="2531" width="11.5546875" style="10" customWidth="1"/>
    <col min="2532" max="2533" width="0" style="10" hidden="1" customWidth="1"/>
    <col min="2534" max="2534" width="11.6640625" style="10" customWidth="1"/>
    <col min="2535" max="2540" width="9.109375" style="10"/>
    <col min="2541" max="2541" width="13.5546875" style="10" customWidth="1"/>
    <col min="2542" max="2542" width="10.5546875" style="10" customWidth="1"/>
    <col min="2543" max="2543" width="5" style="10" customWidth="1"/>
    <col min="2544" max="2544" width="9" style="10" customWidth="1"/>
    <col min="2545" max="2545" width="11.109375" style="10" customWidth="1"/>
    <col min="2546" max="2546" width="5.5546875" style="10" customWidth="1"/>
    <col min="2547" max="2549" width="9.109375" style="10"/>
    <col min="2550" max="2550" width="10.5546875" style="10" bestFit="1" customWidth="1"/>
    <col min="2551" max="2551" width="5" style="10" customWidth="1"/>
    <col min="2552" max="2553" width="9.109375" style="10"/>
    <col min="2554" max="2554" width="10.5546875" style="10" bestFit="1" customWidth="1"/>
    <col min="2555" max="2556" width="8.33203125" style="10" customWidth="1"/>
    <col min="2557" max="2557" width="10.5546875" style="10" bestFit="1" customWidth="1"/>
    <col min="2558" max="2777" width="9.109375" style="10"/>
    <col min="2778" max="2779" width="10" style="10" customWidth="1"/>
    <col min="2780" max="2780" width="11.109375" style="10" customWidth="1"/>
    <col min="2781" max="2781" width="9.6640625" style="10" customWidth="1"/>
    <col min="2782" max="2782" width="9.88671875" style="10" customWidth="1"/>
    <col min="2783" max="2784" width="11.6640625" style="10" customWidth="1"/>
    <col min="2785" max="2786" width="9.5546875" style="10" customWidth="1"/>
    <col min="2787" max="2787" width="11.5546875" style="10" customWidth="1"/>
    <col min="2788" max="2789" width="0" style="10" hidden="1" customWidth="1"/>
    <col min="2790" max="2790" width="11.6640625" style="10" customWidth="1"/>
    <col min="2791" max="2796" width="9.109375" style="10"/>
    <col min="2797" max="2797" width="13.5546875" style="10" customWidth="1"/>
    <col min="2798" max="2798" width="10.5546875" style="10" customWidth="1"/>
    <col min="2799" max="2799" width="5" style="10" customWidth="1"/>
    <col min="2800" max="2800" width="9" style="10" customWidth="1"/>
    <col min="2801" max="2801" width="11.109375" style="10" customWidth="1"/>
    <col min="2802" max="2802" width="5.5546875" style="10" customWidth="1"/>
    <col min="2803" max="2805" width="9.109375" style="10"/>
    <col min="2806" max="2806" width="10.5546875" style="10" bestFit="1" customWidth="1"/>
    <col min="2807" max="2807" width="5" style="10" customWidth="1"/>
    <col min="2808" max="2809" width="9.109375" style="10"/>
    <col min="2810" max="2810" width="10.5546875" style="10" bestFit="1" customWidth="1"/>
    <col min="2811" max="2812" width="8.33203125" style="10" customWidth="1"/>
    <col min="2813" max="2813" width="10.5546875" style="10" bestFit="1" customWidth="1"/>
    <col min="2814" max="3033" width="9.109375" style="10"/>
    <col min="3034" max="3035" width="10" style="10" customWidth="1"/>
    <col min="3036" max="3036" width="11.109375" style="10" customWidth="1"/>
    <col min="3037" max="3037" width="9.6640625" style="10" customWidth="1"/>
    <col min="3038" max="3038" width="9.88671875" style="10" customWidth="1"/>
    <col min="3039" max="3040" width="11.6640625" style="10" customWidth="1"/>
    <col min="3041" max="3042" width="9.5546875" style="10" customWidth="1"/>
    <col min="3043" max="3043" width="11.5546875" style="10" customWidth="1"/>
    <col min="3044" max="3045" width="0" style="10" hidden="1" customWidth="1"/>
    <col min="3046" max="3046" width="11.6640625" style="10" customWidth="1"/>
    <col min="3047" max="3052" width="9.109375" style="10"/>
    <col min="3053" max="3053" width="13.5546875" style="10" customWidth="1"/>
    <col min="3054" max="3054" width="10.5546875" style="10" customWidth="1"/>
    <col min="3055" max="3055" width="5" style="10" customWidth="1"/>
    <col min="3056" max="3056" width="9" style="10" customWidth="1"/>
    <col min="3057" max="3057" width="11.109375" style="10" customWidth="1"/>
    <col min="3058" max="3058" width="5.5546875" style="10" customWidth="1"/>
    <col min="3059" max="3061" width="9.109375" style="10"/>
    <col min="3062" max="3062" width="10.5546875" style="10" bestFit="1" customWidth="1"/>
    <col min="3063" max="3063" width="5" style="10" customWidth="1"/>
    <col min="3064" max="3065" width="9.109375" style="10"/>
    <col min="3066" max="3066" width="10.5546875" style="10" bestFit="1" customWidth="1"/>
    <col min="3067" max="3068" width="8.33203125" style="10" customWidth="1"/>
    <col min="3069" max="3069" width="10.5546875" style="10" bestFit="1" customWidth="1"/>
    <col min="3070" max="3289" width="9.109375" style="10"/>
    <col min="3290" max="3291" width="10" style="10" customWidth="1"/>
    <col min="3292" max="3292" width="11.109375" style="10" customWidth="1"/>
    <col min="3293" max="3293" width="9.6640625" style="10" customWidth="1"/>
    <col min="3294" max="3294" width="9.88671875" style="10" customWidth="1"/>
    <col min="3295" max="3296" width="11.6640625" style="10" customWidth="1"/>
    <col min="3297" max="3298" width="9.5546875" style="10" customWidth="1"/>
    <col min="3299" max="3299" width="11.5546875" style="10" customWidth="1"/>
    <col min="3300" max="3301" width="0" style="10" hidden="1" customWidth="1"/>
    <col min="3302" max="3302" width="11.6640625" style="10" customWidth="1"/>
    <col min="3303" max="3308" width="9.109375" style="10"/>
    <col min="3309" max="3309" width="13.5546875" style="10" customWidth="1"/>
    <col min="3310" max="3310" width="10.5546875" style="10" customWidth="1"/>
    <col min="3311" max="3311" width="5" style="10" customWidth="1"/>
    <col min="3312" max="3312" width="9" style="10" customWidth="1"/>
    <col min="3313" max="3313" width="11.109375" style="10" customWidth="1"/>
    <col min="3314" max="3314" width="5.5546875" style="10" customWidth="1"/>
    <col min="3315" max="3317" width="9.109375" style="10"/>
    <col min="3318" max="3318" width="10.5546875" style="10" bestFit="1" customWidth="1"/>
    <col min="3319" max="3319" width="5" style="10" customWidth="1"/>
    <col min="3320" max="3321" width="9.109375" style="10"/>
    <col min="3322" max="3322" width="10.5546875" style="10" bestFit="1" customWidth="1"/>
    <col min="3323" max="3324" width="8.33203125" style="10" customWidth="1"/>
    <col min="3325" max="3325" width="10.5546875" style="10" bestFit="1" customWidth="1"/>
    <col min="3326" max="3545" width="9.109375" style="10"/>
    <col min="3546" max="3547" width="10" style="10" customWidth="1"/>
    <col min="3548" max="3548" width="11.109375" style="10" customWidth="1"/>
    <col min="3549" max="3549" width="9.6640625" style="10" customWidth="1"/>
    <col min="3550" max="3550" width="9.88671875" style="10" customWidth="1"/>
    <col min="3551" max="3552" width="11.6640625" style="10" customWidth="1"/>
    <col min="3553" max="3554" width="9.5546875" style="10" customWidth="1"/>
    <col min="3555" max="3555" width="11.5546875" style="10" customWidth="1"/>
    <col min="3556" max="3557" width="0" style="10" hidden="1" customWidth="1"/>
    <col min="3558" max="3558" width="11.6640625" style="10" customWidth="1"/>
    <col min="3559" max="3564" width="9.109375" style="10"/>
    <col min="3565" max="3565" width="13.5546875" style="10" customWidth="1"/>
    <col min="3566" max="3566" width="10.5546875" style="10" customWidth="1"/>
    <col min="3567" max="3567" width="5" style="10" customWidth="1"/>
    <col min="3568" max="3568" width="9" style="10" customWidth="1"/>
    <col min="3569" max="3569" width="11.109375" style="10" customWidth="1"/>
    <col min="3570" max="3570" width="5.5546875" style="10" customWidth="1"/>
    <col min="3571" max="3573" width="9.109375" style="10"/>
    <col min="3574" max="3574" width="10.5546875" style="10" bestFit="1" customWidth="1"/>
    <col min="3575" max="3575" width="5" style="10" customWidth="1"/>
    <col min="3576" max="3577" width="9.109375" style="10"/>
    <col min="3578" max="3578" width="10.5546875" style="10" bestFit="1" customWidth="1"/>
    <col min="3579" max="3580" width="8.33203125" style="10" customWidth="1"/>
    <col min="3581" max="3581" width="10.5546875" style="10" bestFit="1" customWidth="1"/>
    <col min="3582" max="3801" width="9.109375" style="10"/>
    <col min="3802" max="3803" width="10" style="10" customWidth="1"/>
    <col min="3804" max="3804" width="11.109375" style="10" customWidth="1"/>
    <col min="3805" max="3805" width="9.6640625" style="10" customWidth="1"/>
    <col min="3806" max="3806" width="9.88671875" style="10" customWidth="1"/>
    <col min="3807" max="3808" width="11.6640625" style="10" customWidth="1"/>
    <col min="3809" max="3810" width="9.5546875" style="10" customWidth="1"/>
    <col min="3811" max="3811" width="11.5546875" style="10" customWidth="1"/>
    <col min="3812" max="3813" width="0" style="10" hidden="1" customWidth="1"/>
    <col min="3814" max="3814" width="11.6640625" style="10" customWidth="1"/>
    <col min="3815" max="3820" width="9.109375" style="10"/>
    <col min="3821" max="3821" width="13.5546875" style="10" customWidth="1"/>
    <col min="3822" max="3822" width="10.5546875" style="10" customWidth="1"/>
    <col min="3823" max="3823" width="5" style="10" customWidth="1"/>
    <col min="3824" max="3824" width="9" style="10" customWidth="1"/>
    <col min="3825" max="3825" width="11.109375" style="10" customWidth="1"/>
    <col min="3826" max="3826" width="5.5546875" style="10" customWidth="1"/>
    <col min="3827" max="3829" width="9.109375" style="10"/>
    <col min="3830" max="3830" width="10.5546875" style="10" bestFit="1" customWidth="1"/>
    <col min="3831" max="3831" width="5" style="10" customWidth="1"/>
    <col min="3832" max="3833" width="9.109375" style="10"/>
    <col min="3834" max="3834" width="10.5546875" style="10" bestFit="1" customWidth="1"/>
    <col min="3835" max="3836" width="8.33203125" style="10" customWidth="1"/>
    <col min="3837" max="3837" width="10.5546875" style="10" bestFit="1" customWidth="1"/>
    <col min="3838" max="4057" width="9.109375" style="10"/>
    <col min="4058" max="4059" width="10" style="10" customWidth="1"/>
    <col min="4060" max="4060" width="11.109375" style="10" customWidth="1"/>
    <col min="4061" max="4061" width="9.6640625" style="10" customWidth="1"/>
    <col min="4062" max="4062" width="9.88671875" style="10" customWidth="1"/>
    <col min="4063" max="4064" width="11.6640625" style="10" customWidth="1"/>
    <col min="4065" max="4066" width="9.5546875" style="10" customWidth="1"/>
    <col min="4067" max="4067" width="11.5546875" style="10" customWidth="1"/>
    <col min="4068" max="4069" width="0" style="10" hidden="1" customWidth="1"/>
    <col min="4070" max="4070" width="11.6640625" style="10" customWidth="1"/>
    <col min="4071" max="4076" width="9.109375" style="10"/>
    <col min="4077" max="4077" width="13.5546875" style="10" customWidth="1"/>
    <col min="4078" max="4078" width="10.5546875" style="10" customWidth="1"/>
    <col min="4079" max="4079" width="5" style="10" customWidth="1"/>
    <col min="4080" max="4080" width="9" style="10" customWidth="1"/>
    <col min="4081" max="4081" width="11.109375" style="10" customWidth="1"/>
    <col min="4082" max="4082" width="5.5546875" style="10" customWidth="1"/>
    <col min="4083" max="4085" width="9.109375" style="10"/>
    <col min="4086" max="4086" width="10.5546875" style="10" bestFit="1" customWidth="1"/>
    <col min="4087" max="4087" width="5" style="10" customWidth="1"/>
    <col min="4088" max="4089" width="9.109375" style="10"/>
    <col min="4090" max="4090" width="10.5546875" style="10" bestFit="1" customWidth="1"/>
    <col min="4091" max="4092" width="8.33203125" style="10" customWidth="1"/>
    <col min="4093" max="4093" width="10.5546875" style="10" bestFit="1" customWidth="1"/>
    <col min="4094" max="4313" width="9.109375" style="10"/>
    <col min="4314" max="4315" width="10" style="10" customWidth="1"/>
    <col min="4316" max="4316" width="11.109375" style="10" customWidth="1"/>
    <col min="4317" max="4317" width="9.6640625" style="10" customWidth="1"/>
    <col min="4318" max="4318" width="9.88671875" style="10" customWidth="1"/>
    <col min="4319" max="4320" width="11.6640625" style="10" customWidth="1"/>
    <col min="4321" max="4322" width="9.5546875" style="10" customWidth="1"/>
    <col min="4323" max="4323" width="11.5546875" style="10" customWidth="1"/>
    <col min="4324" max="4325" width="0" style="10" hidden="1" customWidth="1"/>
    <col min="4326" max="4326" width="11.6640625" style="10" customWidth="1"/>
    <col min="4327" max="4332" width="9.109375" style="10"/>
    <col min="4333" max="4333" width="13.5546875" style="10" customWidth="1"/>
    <col min="4334" max="4334" width="10.5546875" style="10" customWidth="1"/>
    <col min="4335" max="4335" width="5" style="10" customWidth="1"/>
    <col min="4336" max="4336" width="9" style="10" customWidth="1"/>
    <col min="4337" max="4337" width="11.109375" style="10" customWidth="1"/>
    <col min="4338" max="4338" width="5.5546875" style="10" customWidth="1"/>
    <col min="4339" max="4341" width="9.109375" style="10"/>
    <col min="4342" max="4342" width="10.5546875" style="10" bestFit="1" customWidth="1"/>
    <col min="4343" max="4343" width="5" style="10" customWidth="1"/>
    <col min="4344" max="4345" width="9.109375" style="10"/>
    <col min="4346" max="4346" width="10.5546875" style="10" bestFit="1" customWidth="1"/>
    <col min="4347" max="4348" width="8.33203125" style="10" customWidth="1"/>
    <col min="4349" max="4349" width="10.5546875" style="10" bestFit="1" customWidth="1"/>
    <col min="4350" max="4569" width="9.109375" style="10"/>
    <col min="4570" max="4571" width="10" style="10" customWidth="1"/>
    <col min="4572" max="4572" width="11.109375" style="10" customWidth="1"/>
    <col min="4573" max="4573" width="9.6640625" style="10" customWidth="1"/>
    <col min="4574" max="4574" width="9.88671875" style="10" customWidth="1"/>
    <col min="4575" max="4576" width="11.6640625" style="10" customWidth="1"/>
    <col min="4577" max="4578" width="9.5546875" style="10" customWidth="1"/>
    <col min="4579" max="4579" width="11.5546875" style="10" customWidth="1"/>
    <col min="4580" max="4581" width="0" style="10" hidden="1" customWidth="1"/>
    <col min="4582" max="4582" width="11.6640625" style="10" customWidth="1"/>
    <col min="4583" max="4588" width="9.109375" style="10"/>
    <col min="4589" max="4589" width="13.5546875" style="10" customWidth="1"/>
    <col min="4590" max="4590" width="10.5546875" style="10" customWidth="1"/>
    <col min="4591" max="4591" width="5" style="10" customWidth="1"/>
    <col min="4592" max="4592" width="9" style="10" customWidth="1"/>
    <col min="4593" max="4593" width="11.109375" style="10" customWidth="1"/>
    <col min="4594" max="4594" width="5.5546875" style="10" customWidth="1"/>
    <col min="4595" max="4597" width="9.109375" style="10"/>
    <col min="4598" max="4598" width="10.5546875" style="10" bestFit="1" customWidth="1"/>
    <col min="4599" max="4599" width="5" style="10" customWidth="1"/>
    <col min="4600" max="4601" width="9.109375" style="10"/>
    <col min="4602" max="4602" width="10.5546875" style="10" bestFit="1" customWidth="1"/>
    <col min="4603" max="4604" width="8.33203125" style="10" customWidth="1"/>
    <col min="4605" max="4605" width="10.5546875" style="10" bestFit="1" customWidth="1"/>
    <col min="4606" max="4825" width="9.109375" style="10"/>
    <col min="4826" max="4827" width="10" style="10" customWidth="1"/>
    <col min="4828" max="4828" width="11.109375" style="10" customWidth="1"/>
    <col min="4829" max="4829" width="9.6640625" style="10" customWidth="1"/>
    <col min="4830" max="4830" width="9.88671875" style="10" customWidth="1"/>
    <col min="4831" max="4832" width="11.6640625" style="10" customWidth="1"/>
    <col min="4833" max="4834" width="9.5546875" style="10" customWidth="1"/>
    <col min="4835" max="4835" width="11.5546875" style="10" customWidth="1"/>
    <col min="4836" max="4837" width="0" style="10" hidden="1" customWidth="1"/>
    <col min="4838" max="4838" width="11.6640625" style="10" customWidth="1"/>
    <col min="4839" max="4844" width="9.109375" style="10"/>
    <col min="4845" max="4845" width="13.5546875" style="10" customWidth="1"/>
    <col min="4846" max="4846" width="10.5546875" style="10" customWidth="1"/>
    <col min="4847" max="4847" width="5" style="10" customWidth="1"/>
    <col min="4848" max="4848" width="9" style="10" customWidth="1"/>
    <col min="4849" max="4849" width="11.109375" style="10" customWidth="1"/>
    <col min="4850" max="4850" width="5.5546875" style="10" customWidth="1"/>
    <col min="4851" max="4853" width="9.109375" style="10"/>
    <col min="4854" max="4854" width="10.5546875" style="10" bestFit="1" customWidth="1"/>
    <col min="4855" max="4855" width="5" style="10" customWidth="1"/>
    <col min="4856" max="4857" width="9.109375" style="10"/>
    <col min="4858" max="4858" width="10.5546875" style="10" bestFit="1" customWidth="1"/>
    <col min="4859" max="4860" width="8.33203125" style="10" customWidth="1"/>
    <col min="4861" max="4861" width="10.5546875" style="10" bestFit="1" customWidth="1"/>
    <col min="4862" max="5081" width="9.109375" style="10"/>
    <col min="5082" max="5083" width="10" style="10" customWidth="1"/>
    <col min="5084" max="5084" width="11.109375" style="10" customWidth="1"/>
    <col min="5085" max="5085" width="9.6640625" style="10" customWidth="1"/>
    <col min="5086" max="5086" width="9.88671875" style="10" customWidth="1"/>
    <col min="5087" max="5088" width="11.6640625" style="10" customWidth="1"/>
    <col min="5089" max="5090" width="9.5546875" style="10" customWidth="1"/>
    <col min="5091" max="5091" width="11.5546875" style="10" customWidth="1"/>
    <col min="5092" max="5093" width="0" style="10" hidden="1" customWidth="1"/>
    <col min="5094" max="5094" width="11.6640625" style="10" customWidth="1"/>
    <col min="5095" max="5100" width="9.109375" style="10"/>
    <col min="5101" max="5101" width="13.5546875" style="10" customWidth="1"/>
    <col min="5102" max="5102" width="10.5546875" style="10" customWidth="1"/>
    <col min="5103" max="5103" width="5" style="10" customWidth="1"/>
    <col min="5104" max="5104" width="9" style="10" customWidth="1"/>
    <col min="5105" max="5105" width="11.109375" style="10" customWidth="1"/>
    <col min="5106" max="5106" width="5.5546875" style="10" customWidth="1"/>
    <col min="5107" max="5109" width="9.109375" style="10"/>
    <col min="5110" max="5110" width="10.5546875" style="10" bestFit="1" customWidth="1"/>
    <col min="5111" max="5111" width="5" style="10" customWidth="1"/>
    <col min="5112" max="5113" width="9.109375" style="10"/>
    <col min="5114" max="5114" width="10.5546875" style="10" bestFit="1" customWidth="1"/>
    <col min="5115" max="5116" width="8.33203125" style="10" customWidth="1"/>
    <col min="5117" max="5117" width="10.5546875" style="10" bestFit="1" customWidth="1"/>
    <col min="5118" max="5337" width="9.109375" style="10"/>
    <col min="5338" max="5339" width="10" style="10" customWidth="1"/>
    <col min="5340" max="5340" width="11.109375" style="10" customWidth="1"/>
    <col min="5341" max="5341" width="9.6640625" style="10" customWidth="1"/>
    <col min="5342" max="5342" width="9.88671875" style="10" customWidth="1"/>
    <col min="5343" max="5344" width="11.6640625" style="10" customWidth="1"/>
    <col min="5345" max="5346" width="9.5546875" style="10" customWidth="1"/>
    <col min="5347" max="5347" width="11.5546875" style="10" customWidth="1"/>
    <col min="5348" max="5349" width="0" style="10" hidden="1" customWidth="1"/>
    <col min="5350" max="5350" width="11.6640625" style="10" customWidth="1"/>
    <col min="5351" max="5356" width="9.109375" style="10"/>
    <col min="5357" max="5357" width="13.5546875" style="10" customWidth="1"/>
    <col min="5358" max="5358" width="10.5546875" style="10" customWidth="1"/>
    <col min="5359" max="5359" width="5" style="10" customWidth="1"/>
    <col min="5360" max="5360" width="9" style="10" customWidth="1"/>
    <col min="5361" max="5361" width="11.109375" style="10" customWidth="1"/>
    <col min="5362" max="5362" width="5.5546875" style="10" customWidth="1"/>
    <col min="5363" max="5365" width="9.109375" style="10"/>
    <col min="5366" max="5366" width="10.5546875" style="10" bestFit="1" customWidth="1"/>
    <col min="5367" max="5367" width="5" style="10" customWidth="1"/>
    <col min="5368" max="5369" width="9.109375" style="10"/>
    <col min="5370" max="5370" width="10.5546875" style="10" bestFit="1" customWidth="1"/>
    <col min="5371" max="5372" width="8.33203125" style="10" customWidth="1"/>
    <col min="5373" max="5373" width="10.5546875" style="10" bestFit="1" customWidth="1"/>
    <col min="5374" max="5593" width="9.109375" style="10"/>
    <col min="5594" max="5595" width="10" style="10" customWidth="1"/>
    <col min="5596" max="5596" width="11.109375" style="10" customWidth="1"/>
    <col min="5597" max="5597" width="9.6640625" style="10" customWidth="1"/>
    <col min="5598" max="5598" width="9.88671875" style="10" customWidth="1"/>
    <col min="5599" max="5600" width="11.6640625" style="10" customWidth="1"/>
    <col min="5601" max="5602" width="9.5546875" style="10" customWidth="1"/>
    <col min="5603" max="5603" width="11.5546875" style="10" customWidth="1"/>
    <col min="5604" max="5605" width="0" style="10" hidden="1" customWidth="1"/>
    <col min="5606" max="5606" width="11.6640625" style="10" customWidth="1"/>
    <col min="5607" max="5612" width="9.109375" style="10"/>
    <col min="5613" max="5613" width="13.5546875" style="10" customWidth="1"/>
    <col min="5614" max="5614" width="10.5546875" style="10" customWidth="1"/>
    <col min="5615" max="5615" width="5" style="10" customWidth="1"/>
    <col min="5616" max="5616" width="9" style="10" customWidth="1"/>
    <col min="5617" max="5617" width="11.109375" style="10" customWidth="1"/>
    <col min="5618" max="5618" width="5.5546875" style="10" customWidth="1"/>
    <col min="5619" max="5621" width="9.109375" style="10"/>
    <col min="5622" max="5622" width="10.5546875" style="10" bestFit="1" customWidth="1"/>
    <col min="5623" max="5623" width="5" style="10" customWidth="1"/>
    <col min="5624" max="5625" width="9.109375" style="10"/>
    <col min="5626" max="5626" width="10.5546875" style="10" bestFit="1" customWidth="1"/>
    <col min="5627" max="5628" width="8.33203125" style="10" customWidth="1"/>
    <col min="5629" max="5629" width="10.5546875" style="10" bestFit="1" customWidth="1"/>
    <col min="5630" max="5849" width="9.109375" style="10"/>
    <col min="5850" max="5851" width="10" style="10" customWidth="1"/>
    <col min="5852" max="5852" width="11.109375" style="10" customWidth="1"/>
    <col min="5853" max="5853" width="9.6640625" style="10" customWidth="1"/>
    <col min="5854" max="5854" width="9.88671875" style="10" customWidth="1"/>
    <col min="5855" max="5856" width="11.6640625" style="10" customWidth="1"/>
    <col min="5857" max="5858" width="9.5546875" style="10" customWidth="1"/>
    <col min="5859" max="5859" width="11.5546875" style="10" customWidth="1"/>
    <col min="5860" max="5861" width="0" style="10" hidden="1" customWidth="1"/>
    <col min="5862" max="5862" width="11.6640625" style="10" customWidth="1"/>
    <col min="5863" max="5868" width="9.109375" style="10"/>
    <col min="5869" max="5869" width="13.5546875" style="10" customWidth="1"/>
    <col min="5870" max="5870" width="10.5546875" style="10" customWidth="1"/>
    <col min="5871" max="5871" width="5" style="10" customWidth="1"/>
    <col min="5872" max="5872" width="9" style="10" customWidth="1"/>
    <col min="5873" max="5873" width="11.109375" style="10" customWidth="1"/>
    <col min="5874" max="5874" width="5.5546875" style="10" customWidth="1"/>
    <col min="5875" max="5877" width="9.109375" style="10"/>
    <col min="5878" max="5878" width="10.5546875" style="10" bestFit="1" customWidth="1"/>
    <col min="5879" max="5879" width="5" style="10" customWidth="1"/>
    <col min="5880" max="5881" width="9.109375" style="10"/>
    <col min="5882" max="5882" width="10.5546875" style="10" bestFit="1" customWidth="1"/>
    <col min="5883" max="5884" width="8.33203125" style="10" customWidth="1"/>
    <col min="5885" max="5885" width="10.5546875" style="10" bestFit="1" customWidth="1"/>
    <col min="5886" max="6105" width="9.109375" style="10"/>
    <col min="6106" max="6107" width="10" style="10" customWidth="1"/>
    <col min="6108" max="6108" width="11.109375" style="10" customWidth="1"/>
    <col min="6109" max="6109" width="9.6640625" style="10" customWidth="1"/>
    <col min="6110" max="6110" width="9.88671875" style="10" customWidth="1"/>
    <col min="6111" max="6112" width="11.6640625" style="10" customWidth="1"/>
    <col min="6113" max="6114" width="9.5546875" style="10" customWidth="1"/>
    <col min="6115" max="6115" width="11.5546875" style="10" customWidth="1"/>
    <col min="6116" max="6117" width="0" style="10" hidden="1" customWidth="1"/>
    <col min="6118" max="6118" width="11.6640625" style="10" customWidth="1"/>
    <col min="6119" max="6124" width="9.109375" style="10"/>
    <col min="6125" max="6125" width="13.5546875" style="10" customWidth="1"/>
    <col min="6126" max="6126" width="10.5546875" style="10" customWidth="1"/>
    <col min="6127" max="6127" width="5" style="10" customWidth="1"/>
    <col min="6128" max="6128" width="9" style="10" customWidth="1"/>
    <col min="6129" max="6129" width="11.109375" style="10" customWidth="1"/>
    <col min="6130" max="6130" width="5.5546875" style="10" customWidth="1"/>
    <col min="6131" max="6133" width="9.109375" style="10"/>
    <col min="6134" max="6134" width="10.5546875" style="10" bestFit="1" customWidth="1"/>
    <col min="6135" max="6135" width="5" style="10" customWidth="1"/>
    <col min="6136" max="6137" width="9.109375" style="10"/>
    <col min="6138" max="6138" width="10.5546875" style="10" bestFit="1" customWidth="1"/>
    <col min="6139" max="6140" width="8.33203125" style="10" customWidth="1"/>
    <col min="6141" max="6141" width="10.5546875" style="10" bestFit="1" customWidth="1"/>
    <col min="6142" max="6361" width="9.109375" style="10"/>
    <col min="6362" max="6363" width="10" style="10" customWidth="1"/>
    <col min="6364" max="6364" width="11.109375" style="10" customWidth="1"/>
    <col min="6365" max="6365" width="9.6640625" style="10" customWidth="1"/>
    <col min="6366" max="6366" width="9.88671875" style="10" customWidth="1"/>
    <col min="6367" max="6368" width="11.6640625" style="10" customWidth="1"/>
    <col min="6369" max="6370" width="9.5546875" style="10" customWidth="1"/>
    <col min="6371" max="6371" width="11.5546875" style="10" customWidth="1"/>
    <col min="6372" max="6373" width="0" style="10" hidden="1" customWidth="1"/>
    <col min="6374" max="6374" width="11.6640625" style="10" customWidth="1"/>
    <col min="6375" max="6380" width="9.109375" style="10"/>
    <col min="6381" max="6381" width="13.5546875" style="10" customWidth="1"/>
    <col min="6382" max="6382" width="10.5546875" style="10" customWidth="1"/>
    <col min="6383" max="6383" width="5" style="10" customWidth="1"/>
    <col min="6384" max="6384" width="9" style="10" customWidth="1"/>
    <col min="6385" max="6385" width="11.109375" style="10" customWidth="1"/>
    <col min="6386" max="6386" width="5.5546875" style="10" customWidth="1"/>
    <col min="6387" max="6389" width="9.109375" style="10"/>
    <col min="6390" max="6390" width="10.5546875" style="10" bestFit="1" customWidth="1"/>
    <col min="6391" max="6391" width="5" style="10" customWidth="1"/>
    <col min="6392" max="6393" width="9.109375" style="10"/>
    <col min="6394" max="6394" width="10.5546875" style="10" bestFit="1" customWidth="1"/>
    <col min="6395" max="6396" width="8.33203125" style="10" customWidth="1"/>
    <col min="6397" max="6397" width="10.5546875" style="10" bestFit="1" customWidth="1"/>
    <col min="6398" max="6617" width="9.109375" style="10"/>
    <col min="6618" max="6619" width="10" style="10" customWidth="1"/>
    <col min="6620" max="6620" width="11.109375" style="10" customWidth="1"/>
    <col min="6621" max="6621" width="9.6640625" style="10" customWidth="1"/>
    <col min="6622" max="6622" width="9.88671875" style="10" customWidth="1"/>
    <col min="6623" max="6624" width="11.6640625" style="10" customWidth="1"/>
    <col min="6625" max="6626" width="9.5546875" style="10" customWidth="1"/>
    <col min="6627" max="6627" width="11.5546875" style="10" customWidth="1"/>
    <col min="6628" max="6629" width="0" style="10" hidden="1" customWidth="1"/>
    <col min="6630" max="6630" width="11.6640625" style="10" customWidth="1"/>
    <col min="6631" max="6636" width="9.109375" style="10"/>
    <col min="6637" max="6637" width="13.5546875" style="10" customWidth="1"/>
    <col min="6638" max="6638" width="10.5546875" style="10" customWidth="1"/>
    <col min="6639" max="6639" width="5" style="10" customWidth="1"/>
    <col min="6640" max="6640" width="9" style="10" customWidth="1"/>
    <col min="6641" max="6641" width="11.109375" style="10" customWidth="1"/>
    <col min="6642" max="6642" width="5.5546875" style="10" customWidth="1"/>
    <col min="6643" max="6645" width="9.109375" style="10"/>
    <col min="6646" max="6646" width="10.5546875" style="10" bestFit="1" customWidth="1"/>
    <col min="6647" max="6647" width="5" style="10" customWidth="1"/>
    <col min="6648" max="6649" width="9.109375" style="10"/>
    <col min="6650" max="6650" width="10.5546875" style="10" bestFit="1" customWidth="1"/>
    <col min="6651" max="6652" width="8.33203125" style="10" customWidth="1"/>
    <col min="6653" max="6653" width="10.5546875" style="10" bestFit="1" customWidth="1"/>
    <col min="6654" max="6873" width="9.109375" style="10"/>
    <col min="6874" max="6875" width="10" style="10" customWidth="1"/>
    <col min="6876" max="6876" width="11.109375" style="10" customWidth="1"/>
    <col min="6877" max="6877" width="9.6640625" style="10" customWidth="1"/>
    <col min="6878" max="6878" width="9.88671875" style="10" customWidth="1"/>
    <col min="6879" max="6880" width="11.6640625" style="10" customWidth="1"/>
    <col min="6881" max="6882" width="9.5546875" style="10" customWidth="1"/>
    <col min="6883" max="6883" width="11.5546875" style="10" customWidth="1"/>
    <col min="6884" max="6885" width="0" style="10" hidden="1" customWidth="1"/>
    <col min="6886" max="6886" width="11.6640625" style="10" customWidth="1"/>
    <col min="6887" max="6892" width="9.109375" style="10"/>
    <col min="6893" max="6893" width="13.5546875" style="10" customWidth="1"/>
    <col min="6894" max="6894" width="10.5546875" style="10" customWidth="1"/>
    <col min="6895" max="6895" width="5" style="10" customWidth="1"/>
    <col min="6896" max="6896" width="9" style="10" customWidth="1"/>
    <col min="6897" max="6897" width="11.109375" style="10" customWidth="1"/>
    <col min="6898" max="6898" width="5.5546875" style="10" customWidth="1"/>
    <col min="6899" max="6901" width="9.109375" style="10"/>
    <col min="6902" max="6902" width="10.5546875" style="10" bestFit="1" customWidth="1"/>
    <col min="6903" max="6903" width="5" style="10" customWidth="1"/>
    <col min="6904" max="6905" width="9.109375" style="10"/>
    <col min="6906" max="6906" width="10.5546875" style="10" bestFit="1" customWidth="1"/>
    <col min="6907" max="6908" width="8.33203125" style="10" customWidth="1"/>
    <col min="6909" max="6909" width="10.5546875" style="10" bestFit="1" customWidth="1"/>
    <col min="6910" max="7129" width="9.109375" style="10"/>
    <col min="7130" max="7131" width="10" style="10" customWidth="1"/>
    <col min="7132" max="7132" width="11.109375" style="10" customWidth="1"/>
    <col min="7133" max="7133" width="9.6640625" style="10" customWidth="1"/>
    <col min="7134" max="7134" width="9.88671875" style="10" customWidth="1"/>
    <col min="7135" max="7136" width="11.6640625" style="10" customWidth="1"/>
    <col min="7137" max="7138" width="9.5546875" style="10" customWidth="1"/>
    <col min="7139" max="7139" width="11.5546875" style="10" customWidth="1"/>
    <col min="7140" max="7141" width="0" style="10" hidden="1" customWidth="1"/>
    <col min="7142" max="7142" width="11.6640625" style="10" customWidth="1"/>
    <col min="7143" max="7148" width="9.109375" style="10"/>
    <col min="7149" max="7149" width="13.5546875" style="10" customWidth="1"/>
    <col min="7150" max="7150" width="10.5546875" style="10" customWidth="1"/>
    <col min="7151" max="7151" width="5" style="10" customWidth="1"/>
    <col min="7152" max="7152" width="9" style="10" customWidth="1"/>
    <col min="7153" max="7153" width="11.109375" style="10" customWidth="1"/>
    <col min="7154" max="7154" width="5.5546875" style="10" customWidth="1"/>
    <col min="7155" max="7157" width="9.109375" style="10"/>
    <col min="7158" max="7158" width="10.5546875" style="10" bestFit="1" customWidth="1"/>
    <col min="7159" max="7159" width="5" style="10" customWidth="1"/>
    <col min="7160" max="7161" width="9.109375" style="10"/>
    <col min="7162" max="7162" width="10.5546875" style="10" bestFit="1" customWidth="1"/>
    <col min="7163" max="7164" width="8.33203125" style="10" customWidth="1"/>
    <col min="7165" max="7165" width="10.5546875" style="10" bestFit="1" customWidth="1"/>
    <col min="7166" max="7385" width="9.109375" style="10"/>
    <col min="7386" max="7387" width="10" style="10" customWidth="1"/>
    <col min="7388" max="7388" width="11.109375" style="10" customWidth="1"/>
    <col min="7389" max="7389" width="9.6640625" style="10" customWidth="1"/>
    <col min="7390" max="7390" width="9.88671875" style="10" customWidth="1"/>
    <col min="7391" max="7392" width="11.6640625" style="10" customWidth="1"/>
    <col min="7393" max="7394" width="9.5546875" style="10" customWidth="1"/>
    <col min="7395" max="7395" width="11.5546875" style="10" customWidth="1"/>
    <col min="7396" max="7397" width="0" style="10" hidden="1" customWidth="1"/>
    <col min="7398" max="7398" width="11.6640625" style="10" customWidth="1"/>
    <col min="7399" max="7404" width="9.109375" style="10"/>
    <col min="7405" max="7405" width="13.5546875" style="10" customWidth="1"/>
    <col min="7406" max="7406" width="10.5546875" style="10" customWidth="1"/>
    <col min="7407" max="7407" width="5" style="10" customWidth="1"/>
    <col min="7408" max="7408" width="9" style="10" customWidth="1"/>
    <col min="7409" max="7409" width="11.109375" style="10" customWidth="1"/>
    <col min="7410" max="7410" width="5.5546875" style="10" customWidth="1"/>
    <col min="7411" max="7413" width="9.109375" style="10"/>
    <col min="7414" max="7414" width="10.5546875" style="10" bestFit="1" customWidth="1"/>
    <col min="7415" max="7415" width="5" style="10" customWidth="1"/>
    <col min="7416" max="7417" width="9.109375" style="10"/>
    <col min="7418" max="7418" width="10.5546875" style="10" bestFit="1" customWidth="1"/>
    <col min="7419" max="7420" width="8.33203125" style="10" customWidth="1"/>
    <col min="7421" max="7421" width="10.5546875" style="10" bestFit="1" customWidth="1"/>
    <col min="7422" max="7641" width="9.109375" style="10"/>
    <col min="7642" max="7643" width="10" style="10" customWidth="1"/>
    <col min="7644" max="7644" width="11.109375" style="10" customWidth="1"/>
    <col min="7645" max="7645" width="9.6640625" style="10" customWidth="1"/>
    <col min="7646" max="7646" width="9.88671875" style="10" customWidth="1"/>
    <col min="7647" max="7648" width="11.6640625" style="10" customWidth="1"/>
    <col min="7649" max="7650" width="9.5546875" style="10" customWidth="1"/>
    <col min="7651" max="7651" width="11.5546875" style="10" customWidth="1"/>
    <col min="7652" max="7653" width="0" style="10" hidden="1" customWidth="1"/>
    <col min="7654" max="7654" width="11.6640625" style="10" customWidth="1"/>
    <col min="7655" max="7660" width="9.109375" style="10"/>
    <col min="7661" max="7661" width="13.5546875" style="10" customWidth="1"/>
    <col min="7662" max="7662" width="10.5546875" style="10" customWidth="1"/>
    <col min="7663" max="7663" width="5" style="10" customWidth="1"/>
    <col min="7664" max="7664" width="9" style="10" customWidth="1"/>
    <col min="7665" max="7665" width="11.109375" style="10" customWidth="1"/>
    <col min="7666" max="7666" width="5.5546875" style="10" customWidth="1"/>
    <col min="7667" max="7669" width="9.109375" style="10"/>
    <col min="7670" max="7670" width="10.5546875" style="10" bestFit="1" customWidth="1"/>
    <col min="7671" max="7671" width="5" style="10" customWidth="1"/>
    <col min="7672" max="7673" width="9.109375" style="10"/>
    <col min="7674" max="7674" width="10.5546875" style="10" bestFit="1" customWidth="1"/>
    <col min="7675" max="7676" width="8.33203125" style="10" customWidth="1"/>
    <col min="7677" max="7677" width="10.5546875" style="10" bestFit="1" customWidth="1"/>
    <col min="7678" max="7897" width="9.109375" style="10"/>
    <col min="7898" max="7899" width="10" style="10" customWidth="1"/>
    <col min="7900" max="7900" width="11.109375" style="10" customWidth="1"/>
    <col min="7901" max="7901" width="9.6640625" style="10" customWidth="1"/>
    <col min="7902" max="7902" width="9.88671875" style="10" customWidth="1"/>
    <col min="7903" max="7904" width="11.6640625" style="10" customWidth="1"/>
    <col min="7905" max="7906" width="9.5546875" style="10" customWidth="1"/>
    <col min="7907" max="7907" width="11.5546875" style="10" customWidth="1"/>
    <col min="7908" max="7909" width="0" style="10" hidden="1" customWidth="1"/>
    <col min="7910" max="7910" width="11.6640625" style="10" customWidth="1"/>
    <col min="7911" max="7916" width="9.109375" style="10"/>
    <col min="7917" max="7917" width="13.5546875" style="10" customWidth="1"/>
    <col min="7918" max="7918" width="10.5546875" style="10" customWidth="1"/>
    <col min="7919" max="7919" width="5" style="10" customWidth="1"/>
    <col min="7920" max="7920" width="9" style="10" customWidth="1"/>
    <col min="7921" max="7921" width="11.109375" style="10" customWidth="1"/>
    <col min="7922" max="7922" width="5.5546875" style="10" customWidth="1"/>
    <col min="7923" max="7925" width="9.109375" style="10"/>
    <col min="7926" max="7926" width="10.5546875" style="10" bestFit="1" customWidth="1"/>
    <col min="7927" max="7927" width="5" style="10" customWidth="1"/>
    <col min="7928" max="7929" width="9.109375" style="10"/>
    <col min="7930" max="7930" width="10.5546875" style="10" bestFit="1" customWidth="1"/>
    <col min="7931" max="7932" width="8.33203125" style="10" customWidth="1"/>
    <col min="7933" max="7933" width="10.5546875" style="10" bestFit="1" customWidth="1"/>
    <col min="7934" max="8153" width="9.109375" style="10"/>
    <col min="8154" max="8155" width="10" style="10" customWidth="1"/>
    <col min="8156" max="8156" width="11.109375" style="10" customWidth="1"/>
    <col min="8157" max="8157" width="9.6640625" style="10" customWidth="1"/>
    <col min="8158" max="8158" width="9.88671875" style="10" customWidth="1"/>
    <col min="8159" max="8160" width="11.6640625" style="10" customWidth="1"/>
    <col min="8161" max="8162" width="9.5546875" style="10" customWidth="1"/>
    <col min="8163" max="8163" width="11.5546875" style="10" customWidth="1"/>
    <col min="8164" max="8165" width="0" style="10" hidden="1" customWidth="1"/>
    <col min="8166" max="8166" width="11.6640625" style="10" customWidth="1"/>
    <col min="8167" max="8172" width="9.109375" style="10"/>
    <col min="8173" max="8173" width="13.5546875" style="10" customWidth="1"/>
    <col min="8174" max="8174" width="10.5546875" style="10" customWidth="1"/>
    <col min="8175" max="8175" width="5" style="10" customWidth="1"/>
    <col min="8176" max="8176" width="9" style="10" customWidth="1"/>
    <col min="8177" max="8177" width="11.109375" style="10" customWidth="1"/>
    <col min="8178" max="8178" width="5.5546875" style="10" customWidth="1"/>
    <col min="8179" max="8181" width="9.109375" style="10"/>
    <col min="8182" max="8182" width="10.5546875" style="10" bestFit="1" customWidth="1"/>
    <col min="8183" max="8183" width="5" style="10" customWidth="1"/>
    <col min="8184" max="8185" width="9.109375" style="10"/>
    <col min="8186" max="8186" width="10.5546875" style="10" bestFit="1" customWidth="1"/>
    <col min="8187" max="8188" width="8.33203125" style="10" customWidth="1"/>
    <col min="8189" max="8189" width="10.5546875" style="10" bestFit="1" customWidth="1"/>
    <col min="8190" max="8409" width="9.109375" style="10"/>
    <col min="8410" max="8411" width="10" style="10" customWidth="1"/>
    <col min="8412" max="8412" width="11.109375" style="10" customWidth="1"/>
    <col min="8413" max="8413" width="9.6640625" style="10" customWidth="1"/>
    <col min="8414" max="8414" width="9.88671875" style="10" customWidth="1"/>
    <col min="8415" max="8416" width="11.6640625" style="10" customWidth="1"/>
    <col min="8417" max="8418" width="9.5546875" style="10" customWidth="1"/>
    <col min="8419" max="8419" width="11.5546875" style="10" customWidth="1"/>
    <col min="8420" max="8421" width="0" style="10" hidden="1" customWidth="1"/>
    <col min="8422" max="8422" width="11.6640625" style="10" customWidth="1"/>
    <col min="8423" max="8428" width="9.109375" style="10"/>
    <col min="8429" max="8429" width="13.5546875" style="10" customWidth="1"/>
    <col min="8430" max="8430" width="10.5546875" style="10" customWidth="1"/>
    <col min="8431" max="8431" width="5" style="10" customWidth="1"/>
    <col min="8432" max="8432" width="9" style="10" customWidth="1"/>
    <col min="8433" max="8433" width="11.109375" style="10" customWidth="1"/>
    <col min="8434" max="8434" width="5.5546875" style="10" customWidth="1"/>
    <col min="8435" max="8437" width="9.109375" style="10"/>
    <col min="8438" max="8438" width="10.5546875" style="10" bestFit="1" customWidth="1"/>
    <col min="8439" max="8439" width="5" style="10" customWidth="1"/>
    <col min="8440" max="8441" width="9.109375" style="10"/>
    <col min="8442" max="8442" width="10.5546875" style="10" bestFit="1" customWidth="1"/>
    <col min="8443" max="8444" width="8.33203125" style="10" customWidth="1"/>
    <col min="8445" max="8445" width="10.5546875" style="10" bestFit="1" customWidth="1"/>
    <col min="8446" max="8665" width="9.109375" style="10"/>
    <col min="8666" max="8667" width="10" style="10" customWidth="1"/>
    <col min="8668" max="8668" width="11.109375" style="10" customWidth="1"/>
    <col min="8669" max="8669" width="9.6640625" style="10" customWidth="1"/>
    <col min="8670" max="8670" width="9.88671875" style="10" customWidth="1"/>
    <col min="8671" max="8672" width="11.6640625" style="10" customWidth="1"/>
    <col min="8673" max="8674" width="9.5546875" style="10" customWidth="1"/>
    <col min="8675" max="8675" width="11.5546875" style="10" customWidth="1"/>
    <col min="8676" max="8677" width="0" style="10" hidden="1" customWidth="1"/>
    <col min="8678" max="8678" width="11.6640625" style="10" customWidth="1"/>
    <col min="8679" max="8684" width="9.109375" style="10"/>
    <col min="8685" max="8685" width="13.5546875" style="10" customWidth="1"/>
    <col min="8686" max="8686" width="10.5546875" style="10" customWidth="1"/>
    <col min="8687" max="8687" width="5" style="10" customWidth="1"/>
    <col min="8688" max="8688" width="9" style="10" customWidth="1"/>
    <col min="8689" max="8689" width="11.109375" style="10" customWidth="1"/>
    <col min="8690" max="8690" width="5.5546875" style="10" customWidth="1"/>
    <col min="8691" max="8693" width="9.109375" style="10"/>
    <col min="8694" max="8694" width="10.5546875" style="10" bestFit="1" customWidth="1"/>
    <col min="8695" max="8695" width="5" style="10" customWidth="1"/>
    <col min="8696" max="8697" width="9.109375" style="10"/>
    <col min="8698" max="8698" width="10.5546875" style="10" bestFit="1" customWidth="1"/>
    <col min="8699" max="8700" width="8.33203125" style="10" customWidth="1"/>
    <col min="8701" max="8701" width="10.5546875" style="10" bestFit="1" customWidth="1"/>
    <col min="8702" max="8921" width="9.109375" style="10"/>
    <col min="8922" max="8923" width="10" style="10" customWidth="1"/>
    <col min="8924" max="8924" width="11.109375" style="10" customWidth="1"/>
    <col min="8925" max="8925" width="9.6640625" style="10" customWidth="1"/>
    <col min="8926" max="8926" width="9.88671875" style="10" customWidth="1"/>
    <col min="8927" max="8928" width="11.6640625" style="10" customWidth="1"/>
    <col min="8929" max="8930" width="9.5546875" style="10" customWidth="1"/>
    <col min="8931" max="8931" width="11.5546875" style="10" customWidth="1"/>
    <col min="8932" max="8933" width="0" style="10" hidden="1" customWidth="1"/>
    <col min="8934" max="8934" width="11.6640625" style="10" customWidth="1"/>
    <col min="8935" max="8940" width="9.109375" style="10"/>
    <col min="8941" max="8941" width="13.5546875" style="10" customWidth="1"/>
    <col min="8942" max="8942" width="10.5546875" style="10" customWidth="1"/>
    <col min="8943" max="8943" width="5" style="10" customWidth="1"/>
    <col min="8944" max="8944" width="9" style="10" customWidth="1"/>
    <col min="8945" max="8945" width="11.109375" style="10" customWidth="1"/>
    <col min="8946" max="8946" width="5.5546875" style="10" customWidth="1"/>
    <col min="8947" max="8949" width="9.109375" style="10"/>
    <col min="8950" max="8950" width="10.5546875" style="10" bestFit="1" customWidth="1"/>
    <col min="8951" max="8951" width="5" style="10" customWidth="1"/>
    <col min="8952" max="8953" width="9.109375" style="10"/>
    <col min="8954" max="8954" width="10.5546875" style="10" bestFit="1" customWidth="1"/>
    <col min="8955" max="8956" width="8.33203125" style="10" customWidth="1"/>
    <col min="8957" max="8957" width="10.5546875" style="10" bestFit="1" customWidth="1"/>
    <col min="8958" max="9177" width="9.109375" style="10"/>
    <col min="9178" max="9179" width="10" style="10" customWidth="1"/>
    <col min="9180" max="9180" width="11.109375" style="10" customWidth="1"/>
    <col min="9181" max="9181" width="9.6640625" style="10" customWidth="1"/>
    <col min="9182" max="9182" width="9.88671875" style="10" customWidth="1"/>
    <col min="9183" max="9184" width="11.6640625" style="10" customWidth="1"/>
    <col min="9185" max="9186" width="9.5546875" style="10" customWidth="1"/>
    <col min="9187" max="9187" width="11.5546875" style="10" customWidth="1"/>
    <col min="9188" max="9189" width="0" style="10" hidden="1" customWidth="1"/>
    <col min="9190" max="9190" width="11.6640625" style="10" customWidth="1"/>
    <col min="9191" max="9196" width="9.109375" style="10"/>
    <col min="9197" max="9197" width="13.5546875" style="10" customWidth="1"/>
    <col min="9198" max="9198" width="10.5546875" style="10" customWidth="1"/>
    <col min="9199" max="9199" width="5" style="10" customWidth="1"/>
    <col min="9200" max="9200" width="9" style="10" customWidth="1"/>
    <col min="9201" max="9201" width="11.109375" style="10" customWidth="1"/>
    <col min="9202" max="9202" width="5.5546875" style="10" customWidth="1"/>
    <col min="9203" max="9205" width="9.109375" style="10"/>
    <col min="9206" max="9206" width="10.5546875" style="10" bestFit="1" customWidth="1"/>
    <col min="9207" max="9207" width="5" style="10" customWidth="1"/>
    <col min="9208" max="9209" width="9.109375" style="10"/>
    <col min="9210" max="9210" width="10.5546875" style="10" bestFit="1" customWidth="1"/>
    <col min="9211" max="9212" width="8.33203125" style="10" customWidth="1"/>
    <col min="9213" max="9213" width="10.5546875" style="10" bestFit="1" customWidth="1"/>
    <col min="9214" max="9433" width="9.109375" style="10"/>
    <col min="9434" max="9435" width="10" style="10" customWidth="1"/>
    <col min="9436" max="9436" width="11.109375" style="10" customWidth="1"/>
    <col min="9437" max="9437" width="9.6640625" style="10" customWidth="1"/>
    <col min="9438" max="9438" width="9.88671875" style="10" customWidth="1"/>
    <col min="9439" max="9440" width="11.6640625" style="10" customWidth="1"/>
    <col min="9441" max="9442" width="9.5546875" style="10" customWidth="1"/>
    <col min="9443" max="9443" width="11.5546875" style="10" customWidth="1"/>
    <col min="9444" max="9445" width="0" style="10" hidden="1" customWidth="1"/>
    <col min="9446" max="9446" width="11.6640625" style="10" customWidth="1"/>
    <col min="9447" max="9452" width="9.109375" style="10"/>
    <col min="9453" max="9453" width="13.5546875" style="10" customWidth="1"/>
    <col min="9454" max="9454" width="10.5546875" style="10" customWidth="1"/>
    <col min="9455" max="9455" width="5" style="10" customWidth="1"/>
    <col min="9456" max="9456" width="9" style="10" customWidth="1"/>
    <col min="9457" max="9457" width="11.109375" style="10" customWidth="1"/>
    <col min="9458" max="9458" width="5.5546875" style="10" customWidth="1"/>
    <col min="9459" max="9461" width="9.109375" style="10"/>
    <col min="9462" max="9462" width="10.5546875" style="10" bestFit="1" customWidth="1"/>
    <col min="9463" max="9463" width="5" style="10" customWidth="1"/>
    <col min="9464" max="9465" width="9.109375" style="10"/>
    <col min="9466" max="9466" width="10.5546875" style="10" bestFit="1" customWidth="1"/>
    <col min="9467" max="9468" width="8.33203125" style="10" customWidth="1"/>
    <col min="9469" max="9469" width="10.5546875" style="10" bestFit="1" customWidth="1"/>
    <col min="9470" max="9689" width="9.109375" style="10"/>
    <col min="9690" max="9691" width="10" style="10" customWidth="1"/>
    <col min="9692" max="9692" width="11.109375" style="10" customWidth="1"/>
    <col min="9693" max="9693" width="9.6640625" style="10" customWidth="1"/>
    <col min="9694" max="9694" width="9.88671875" style="10" customWidth="1"/>
    <col min="9695" max="9696" width="11.6640625" style="10" customWidth="1"/>
    <col min="9697" max="9698" width="9.5546875" style="10" customWidth="1"/>
    <col min="9699" max="9699" width="11.5546875" style="10" customWidth="1"/>
    <col min="9700" max="9701" width="0" style="10" hidden="1" customWidth="1"/>
    <col min="9702" max="9702" width="11.6640625" style="10" customWidth="1"/>
    <col min="9703" max="9708" width="9.109375" style="10"/>
    <col min="9709" max="9709" width="13.5546875" style="10" customWidth="1"/>
    <col min="9710" max="9710" width="10.5546875" style="10" customWidth="1"/>
    <col min="9711" max="9711" width="5" style="10" customWidth="1"/>
    <col min="9712" max="9712" width="9" style="10" customWidth="1"/>
    <col min="9713" max="9713" width="11.109375" style="10" customWidth="1"/>
    <col min="9714" max="9714" width="5.5546875" style="10" customWidth="1"/>
    <col min="9715" max="9717" width="9.109375" style="10"/>
    <col min="9718" max="9718" width="10.5546875" style="10" bestFit="1" customWidth="1"/>
    <col min="9719" max="9719" width="5" style="10" customWidth="1"/>
    <col min="9720" max="9721" width="9.109375" style="10"/>
    <col min="9722" max="9722" width="10.5546875" style="10" bestFit="1" customWidth="1"/>
    <col min="9723" max="9724" width="8.33203125" style="10" customWidth="1"/>
    <col min="9725" max="9725" width="10.5546875" style="10" bestFit="1" customWidth="1"/>
    <col min="9726" max="9945" width="9.109375" style="10"/>
    <col min="9946" max="9947" width="10" style="10" customWidth="1"/>
    <col min="9948" max="9948" width="11.109375" style="10" customWidth="1"/>
    <col min="9949" max="9949" width="9.6640625" style="10" customWidth="1"/>
    <col min="9950" max="9950" width="9.88671875" style="10" customWidth="1"/>
    <col min="9951" max="9952" width="11.6640625" style="10" customWidth="1"/>
    <col min="9953" max="9954" width="9.5546875" style="10" customWidth="1"/>
    <col min="9955" max="9955" width="11.5546875" style="10" customWidth="1"/>
    <col min="9956" max="9957" width="0" style="10" hidden="1" customWidth="1"/>
    <col min="9958" max="9958" width="11.6640625" style="10" customWidth="1"/>
    <col min="9959" max="9964" width="9.109375" style="10"/>
    <col min="9965" max="9965" width="13.5546875" style="10" customWidth="1"/>
    <col min="9966" max="9966" width="10.5546875" style="10" customWidth="1"/>
    <col min="9967" max="9967" width="5" style="10" customWidth="1"/>
    <col min="9968" max="9968" width="9" style="10" customWidth="1"/>
    <col min="9969" max="9969" width="11.109375" style="10" customWidth="1"/>
    <col min="9970" max="9970" width="5.5546875" style="10" customWidth="1"/>
    <col min="9971" max="9973" width="9.109375" style="10"/>
    <col min="9974" max="9974" width="10.5546875" style="10" bestFit="1" customWidth="1"/>
    <col min="9975" max="9975" width="5" style="10" customWidth="1"/>
    <col min="9976" max="9977" width="9.109375" style="10"/>
    <col min="9978" max="9978" width="10.5546875" style="10" bestFit="1" customWidth="1"/>
    <col min="9979" max="9980" width="8.33203125" style="10" customWidth="1"/>
    <col min="9981" max="9981" width="10.5546875" style="10" bestFit="1" customWidth="1"/>
    <col min="9982" max="10201" width="9.109375" style="10"/>
    <col min="10202" max="10203" width="10" style="10" customWidth="1"/>
    <col min="10204" max="10204" width="11.109375" style="10" customWidth="1"/>
    <col min="10205" max="10205" width="9.6640625" style="10" customWidth="1"/>
    <col min="10206" max="10206" width="9.88671875" style="10" customWidth="1"/>
    <col min="10207" max="10208" width="11.6640625" style="10" customWidth="1"/>
    <col min="10209" max="10210" width="9.5546875" style="10" customWidth="1"/>
    <col min="10211" max="10211" width="11.5546875" style="10" customWidth="1"/>
    <col min="10212" max="10213" width="0" style="10" hidden="1" customWidth="1"/>
    <col min="10214" max="10214" width="11.6640625" style="10" customWidth="1"/>
    <col min="10215" max="10220" width="9.109375" style="10"/>
    <col min="10221" max="10221" width="13.5546875" style="10" customWidth="1"/>
    <col min="10222" max="10222" width="10.5546875" style="10" customWidth="1"/>
    <col min="10223" max="10223" width="5" style="10" customWidth="1"/>
    <col min="10224" max="10224" width="9" style="10" customWidth="1"/>
    <col min="10225" max="10225" width="11.109375" style="10" customWidth="1"/>
    <col min="10226" max="10226" width="5.5546875" style="10" customWidth="1"/>
    <col min="10227" max="10229" width="9.109375" style="10"/>
    <col min="10230" max="10230" width="10.5546875" style="10" bestFit="1" customWidth="1"/>
    <col min="10231" max="10231" width="5" style="10" customWidth="1"/>
    <col min="10232" max="10233" width="9.109375" style="10"/>
    <col min="10234" max="10234" width="10.5546875" style="10" bestFit="1" customWidth="1"/>
    <col min="10235" max="10236" width="8.33203125" style="10" customWidth="1"/>
    <col min="10237" max="10237" width="10.5546875" style="10" bestFit="1" customWidth="1"/>
    <col min="10238" max="10457" width="9.109375" style="10"/>
    <col min="10458" max="10459" width="10" style="10" customWidth="1"/>
    <col min="10460" max="10460" width="11.109375" style="10" customWidth="1"/>
    <col min="10461" max="10461" width="9.6640625" style="10" customWidth="1"/>
    <col min="10462" max="10462" width="9.88671875" style="10" customWidth="1"/>
    <col min="10463" max="10464" width="11.6640625" style="10" customWidth="1"/>
    <col min="10465" max="10466" width="9.5546875" style="10" customWidth="1"/>
    <col min="10467" max="10467" width="11.5546875" style="10" customWidth="1"/>
    <col min="10468" max="10469" width="0" style="10" hidden="1" customWidth="1"/>
    <col min="10470" max="10470" width="11.6640625" style="10" customWidth="1"/>
    <col min="10471" max="10476" width="9.109375" style="10"/>
    <col min="10477" max="10477" width="13.5546875" style="10" customWidth="1"/>
    <col min="10478" max="10478" width="10.5546875" style="10" customWidth="1"/>
    <col min="10479" max="10479" width="5" style="10" customWidth="1"/>
    <col min="10480" max="10480" width="9" style="10" customWidth="1"/>
    <col min="10481" max="10481" width="11.109375" style="10" customWidth="1"/>
    <col min="10482" max="10482" width="5.5546875" style="10" customWidth="1"/>
    <col min="10483" max="10485" width="9.109375" style="10"/>
    <col min="10486" max="10486" width="10.5546875" style="10" bestFit="1" customWidth="1"/>
    <col min="10487" max="10487" width="5" style="10" customWidth="1"/>
    <col min="10488" max="10489" width="9.109375" style="10"/>
    <col min="10490" max="10490" width="10.5546875" style="10" bestFit="1" customWidth="1"/>
    <col min="10491" max="10492" width="8.33203125" style="10" customWidth="1"/>
    <col min="10493" max="10493" width="10.5546875" style="10" bestFit="1" customWidth="1"/>
    <col min="10494" max="10713" width="9.109375" style="10"/>
    <col min="10714" max="10715" width="10" style="10" customWidth="1"/>
    <col min="10716" max="10716" width="11.109375" style="10" customWidth="1"/>
    <col min="10717" max="10717" width="9.6640625" style="10" customWidth="1"/>
    <col min="10718" max="10718" width="9.88671875" style="10" customWidth="1"/>
    <col min="10719" max="10720" width="11.6640625" style="10" customWidth="1"/>
    <col min="10721" max="10722" width="9.5546875" style="10" customWidth="1"/>
    <col min="10723" max="10723" width="11.5546875" style="10" customWidth="1"/>
    <col min="10724" max="10725" width="0" style="10" hidden="1" customWidth="1"/>
    <col min="10726" max="10726" width="11.6640625" style="10" customWidth="1"/>
    <col min="10727" max="10732" width="9.109375" style="10"/>
    <col min="10733" max="10733" width="13.5546875" style="10" customWidth="1"/>
    <col min="10734" max="10734" width="10.5546875" style="10" customWidth="1"/>
    <col min="10735" max="10735" width="5" style="10" customWidth="1"/>
    <col min="10736" max="10736" width="9" style="10" customWidth="1"/>
    <col min="10737" max="10737" width="11.109375" style="10" customWidth="1"/>
    <col min="10738" max="10738" width="5.5546875" style="10" customWidth="1"/>
    <col min="10739" max="10741" width="9.109375" style="10"/>
    <col min="10742" max="10742" width="10.5546875" style="10" bestFit="1" customWidth="1"/>
    <col min="10743" max="10743" width="5" style="10" customWidth="1"/>
    <col min="10744" max="10745" width="9.109375" style="10"/>
    <col min="10746" max="10746" width="10.5546875" style="10" bestFit="1" customWidth="1"/>
    <col min="10747" max="10748" width="8.33203125" style="10" customWidth="1"/>
    <col min="10749" max="10749" width="10.5546875" style="10" bestFit="1" customWidth="1"/>
    <col min="10750" max="10969" width="9.109375" style="10"/>
    <col min="10970" max="10971" width="10" style="10" customWidth="1"/>
    <col min="10972" max="10972" width="11.109375" style="10" customWidth="1"/>
    <col min="10973" max="10973" width="9.6640625" style="10" customWidth="1"/>
    <col min="10974" max="10974" width="9.88671875" style="10" customWidth="1"/>
    <col min="10975" max="10976" width="11.6640625" style="10" customWidth="1"/>
    <col min="10977" max="10978" width="9.5546875" style="10" customWidth="1"/>
    <col min="10979" max="10979" width="11.5546875" style="10" customWidth="1"/>
    <col min="10980" max="10981" width="0" style="10" hidden="1" customWidth="1"/>
    <col min="10982" max="10982" width="11.6640625" style="10" customWidth="1"/>
    <col min="10983" max="10988" width="9.109375" style="10"/>
    <col min="10989" max="10989" width="13.5546875" style="10" customWidth="1"/>
    <col min="10990" max="10990" width="10.5546875" style="10" customWidth="1"/>
    <col min="10991" max="10991" width="5" style="10" customWidth="1"/>
    <col min="10992" max="10992" width="9" style="10" customWidth="1"/>
    <col min="10993" max="10993" width="11.109375" style="10" customWidth="1"/>
    <col min="10994" max="10994" width="5.5546875" style="10" customWidth="1"/>
    <col min="10995" max="10997" width="9.109375" style="10"/>
    <col min="10998" max="10998" width="10.5546875" style="10" bestFit="1" customWidth="1"/>
    <col min="10999" max="10999" width="5" style="10" customWidth="1"/>
    <col min="11000" max="11001" width="9.109375" style="10"/>
    <col min="11002" max="11002" width="10.5546875" style="10" bestFit="1" customWidth="1"/>
    <col min="11003" max="11004" width="8.33203125" style="10" customWidth="1"/>
    <col min="11005" max="11005" width="10.5546875" style="10" bestFit="1" customWidth="1"/>
    <col min="11006" max="11225" width="9.109375" style="10"/>
    <col min="11226" max="11227" width="10" style="10" customWidth="1"/>
    <col min="11228" max="11228" width="11.109375" style="10" customWidth="1"/>
    <col min="11229" max="11229" width="9.6640625" style="10" customWidth="1"/>
    <col min="11230" max="11230" width="9.88671875" style="10" customWidth="1"/>
    <col min="11231" max="11232" width="11.6640625" style="10" customWidth="1"/>
    <col min="11233" max="11234" width="9.5546875" style="10" customWidth="1"/>
    <col min="11235" max="11235" width="11.5546875" style="10" customWidth="1"/>
    <col min="11236" max="11237" width="0" style="10" hidden="1" customWidth="1"/>
    <col min="11238" max="11238" width="11.6640625" style="10" customWidth="1"/>
    <col min="11239" max="11244" width="9.109375" style="10"/>
    <col min="11245" max="11245" width="13.5546875" style="10" customWidth="1"/>
    <col min="11246" max="11246" width="10.5546875" style="10" customWidth="1"/>
    <col min="11247" max="11247" width="5" style="10" customWidth="1"/>
    <col min="11248" max="11248" width="9" style="10" customWidth="1"/>
    <col min="11249" max="11249" width="11.109375" style="10" customWidth="1"/>
    <col min="11250" max="11250" width="5.5546875" style="10" customWidth="1"/>
    <col min="11251" max="11253" width="9.109375" style="10"/>
    <col min="11254" max="11254" width="10.5546875" style="10" bestFit="1" customWidth="1"/>
    <col min="11255" max="11255" width="5" style="10" customWidth="1"/>
    <col min="11256" max="11257" width="9.109375" style="10"/>
    <col min="11258" max="11258" width="10.5546875" style="10" bestFit="1" customWidth="1"/>
    <col min="11259" max="11260" width="8.33203125" style="10" customWidth="1"/>
    <col min="11261" max="11261" width="10.5546875" style="10" bestFit="1" customWidth="1"/>
    <col min="11262" max="11481" width="9.109375" style="10"/>
    <col min="11482" max="11483" width="10" style="10" customWidth="1"/>
    <col min="11484" max="11484" width="11.109375" style="10" customWidth="1"/>
    <col min="11485" max="11485" width="9.6640625" style="10" customWidth="1"/>
    <col min="11486" max="11486" width="9.88671875" style="10" customWidth="1"/>
    <col min="11487" max="11488" width="11.6640625" style="10" customWidth="1"/>
    <col min="11489" max="11490" width="9.5546875" style="10" customWidth="1"/>
    <col min="11491" max="11491" width="11.5546875" style="10" customWidth="1"/>
    <col min="11492" max="11493" width="0" style="10" hidden="1" customWidth="1"/>
    <col min="11494" max="11494" width="11.6640625" style="10" customWidth="1"/>
    <col min="11495" max="11500" width="9.109375" style="10"/>
    <col min="11501" max="11501" width="13.5546875" style="10" customWidth="1"/>
    <col min="11502" max="11502" width="10.5546875" style="10" customWidth="1"/>
    <col min="11503" max="11503" width="5" style="10" customWidth="1"/>
    <col min="11504" max="11504" width="9" style="10" customWidth="1"/>
    <col min="11505" max="11505" width="11.109375" style="10" customWidth="1"/>
    <col min="11506" max="11506" width="5.5546875" style="10" customWidth="1"/>
    <col min="11507" max="11509" width="9.109375" style="10"/>
    <col min="11510" max="11510" width="10.5546875" style="10" bestFit="1" customWidth="1"/>
    <col min="11511" max="11511" width="5" style="10" customWidth="1"/>
    <col min="11512" max="11513" width="9.109375" style="10"/>
    <col min="11514" max="11514" width="10.5546875" style="10" bestFit="1" customWidth="1"/>
    <col min="11515" max="11516" width="8.33203125" style="10" customWidth="1"/>
    <col min="11517" max="11517" width="10.5546875" style="10" bestFit="1" customWidth="1"/>
    <col min="11518" max="11737" width="9.109375" style="10"/>
    <col min="11738" max="11739" width="10" style="10" customWidth="1"/>
    <col min="11740" max="11740" width="11.109375" style="10" customWidth="1"/>
    <col min="11741" max="11741" width="9.6640625" style="10" customWidth="1"/>
    <col min="11742" max="11742" width="9.88671875" style="10" customWidth="1"/>
    <col min="11743" max="11744" width="11.6640625" style="10" customWidth="1"/>
    <col min="11745" max="11746" width="9.5546875" style="10" customWidth="1"/>
    <col min="11747" max="11747" width="11.5546875" style="10" customWidth="1"/>
    <col min="11748" max="11749" width="0" style="10" hidden="1" customWidth="1"/>
    <col min="11750" max="11750" width="11.6640625" style="10" customWidth="1"/>
    <col min="11751" max="11756" width="9.109375" style="10"/>
    <col min="11757" max="11757" width="13.5546875" style="10" customWidth="1"/>
    <col min="11758" max="11758" width="10.5546875" style="10" customWidth="1"/>
    <col min="11759" max="11759" width="5" style="10" customWidth="1"/>
    <col min="11760" max="11760" width="9" style="10" customWidth="1"/>
    <col min="11761" max="11761" width="11.109375" style="10" customWidth="1"/>
    <col min="11762" max="11762" width="5.5546875" style="10" customWidth="1"/>
    <col min="11763" max="11765" width="9.109375" style="10"/>
    <col min="11766" max="11766" width="10.5546875" style="10" bestFit="1" customWidth="1"/>
    <col min="11767" max="11767" width="5" style="10" customWidth="1"/>
    <col min="11768" max="11769" width="9.109375" style="10"/>
    <col min="11770" max="11770" width="10.5546875" style="10" bestFit="1" customWidth="1"/>
    <col min="11771" max="11772" width="8.33203125" style="10" customWidth="1"/>
    <col min="11773" max="11773" width="10.5546875" style="10" bestFit="1" customWidth="1"/>
    <col min="11774" max="11993" width="9.109375" style="10"/>
    <col min="11994" max="11995" width="10" style="10" customWidth="1"/>
    <col min="11996" max="11996" width="11.109375" style="10" customWidth="1"/>
    <col min="11997" max="11997" width="9.6640625" style="10" customWidth="1"/>
    <col min="11998" max="11998" width="9.88671875" style="10" customWidth="1"/>
    <col min="11999" max="12000" width="11.6640625" style="10" customWidth="1"/>
    <col min="12001" max="12002" width="9.5546875" style="10" customWidth="1"/>
    <col min="12003" max="12003" width="11.5546875" style="10" customWidth="1"/>
    <col min="12004" max="12005" width="0" style="10" hidden="1" customWidth="1"/>
    <col min="12006" max="12006" width="11.6640625" style="10" customWidth="1"/>
    <col min="12007" max="12012" width="9.109375" style="10"/>
    <col min="12013" max="12013" width="13.5546875" style="10" customWidth="1"/>
    <col min="12014" max="12014" width="10.5546875" style="10" customWidth="1"/>
    <col min="12015" max="12015" width="5" style="10" customWidth="1"/>
    <col min="12016" max="12016" width="9" style="10" customWidth="1"/>
    <col min="12017" max="12017" width="11.109375" style="10" customWidth="1"/>
    <col min="12018" max="12018" width="5.5546875" style="10" customWidth="1"/>
    <col min="12019" max="12021" width="9.109375" style="10"/>
    <col min="12022" max="12022" width="10.5546875" style="10" bestFit="1" customWidth="1"/>
    <col min="12023" max="12023" width="5" style="10" customWidth="1"/>
    <col min="12024" max="12025" width="9.109375" style="10"/>
    <col min="12026" max="12026" width="10.5546875" style="10" bestFit="1" customWidth="1"/>
    <col min="12027" max="12028" width="8.33203125" style="10" customWidth="1"/>
    <col min="12029" max="12029" width="10.5546875" style="10" bestFit="1" customWidth="1"/>
    <col min="12030" max="12249" width="9.109375" style="10"/>
    <col min="12250" max="12251" width="10" style="10" customWidth="1"/>
    <col min="12252" max="12252" width="11.109375" style="10" customWidth="1"/>
    <col min="12253" max="12253" width="9.6640625" style="10" customWidth="1"/>
    <col min="12254" max="12254" width="9.88671875" style="10" customWidth="1"/>
    <col min="12255" max="12256" width="11.6640625" style="10" customWidth="1"/>
    <col min="12257" max="12258" width="9.5546875" style="10" customWidth="1"/>
    <col min="12259" max="12259" width="11.5546875" style="10" customWidth="1"/>
    <col min="12260" max="12261" width="0" style="10" hidden="1" customWidth="1"/>
    <col min="12262" max="12262" width="11.6640625" style="10" customWidth="1"/>
    <col min="12263" max="12268" width="9.109375" style="10"/>
    <col min="12269" max="12269" width="13.5546875" style="10" customWidth="1"/>
    <col min="12270" max="12270" width="10.5546875" style="10" customWidth="1"/>
    <col min="12271" max="12271" width="5" style="10" customWidth="1"/>
    <col min="12272" max="12272" width="9" style="10" customWidth="1"/>
    <col min="12273" max="12273" width="11.109375" style="10" customWidth="1"/>
    <col min="12274" max="12274" width="5.5546875" style="10" customWidth="1"/>
    <col min="12275" max="12277" width="9.109375" style="10"/>
    <col min="12278" max="12278" width="10.5546875" style="10" bestFit="1" customWidth="1"/>
    <col min="12279" max="12279" width="5" style="10" customWidth="1"/>
    <col min="12280" max="12281" width="9.109375" style="10"/>
    <col min="12282" max="12282" width="10.5546875" style="10" bestFit="1" customWidth="1"/>
    <col min="12283" max="12284" width="8.33203125" style="10" customWidth="1"/>
    <col min="12285" max="12285" width="10.5546875" style="10" bestFit="1" customWidth="1"/>
    <col min="12286" max="12505" width="9.109375" style="10"/>
    <col min="12506" max="12507" width="10" style="10" customWidth="1"/>
    <col min="12508" max="12508" width="11.109375" style="10" customWidth="1"/>
    <col min="12509" max="12509" width="9.6640625" style="10" customWidth="1"/>
    <col min="12510" max="12510" width="9.88671875" style="10" customWidth="1"/>
    <col min="12511" max="12512" width="11.6640625" style="10" customWidth="1"/>
    <col min="12513" max="12514" width="9.5546875" style="10" customWidth="1"/>
    <col min="12515" max="12515" width="11.5546875" style="10" customWidth="1"/>
    <col min="12516" max="12517" width="0" style="10" hidden="1" customWidth="1"/>
    <col min="12518" max="12518" width="11.6640625" style="10" customWidth="1"/>
    <col min="12519" max="12524" width="9.109375" style="10"/>
    <col min="12525" max="12525" width="13.5546875" style="10" customWidth="1"/>
    <col min="12526" max="12526" width="10.5546875" style="10" customWidth="1"/>
    <col min="12527" max="12527" width="5" style="10" customWidth="1"/>
    <col min="12528" max="12528" width="9" style="10" customWidth="1"/>
    <col min="12529" max="12529" width="11.109375" style="10" customWidth="1"/>
    <col min="12530" max="12530" width="5.5546875" style="10" customWidth="1"/>
    <col min="12531" max="12533" width="9.109375" style="10"/>
    <col min="12534" max="12534" width="10.5546875" style="10" bestFit="1" customWidth="1"/>
    <col min="12535" max="12535" width="5" style="10" customWidth="1"/>
    <col min="12536" max="12537" width="9.109375" style="10"/>
    <col min="12538" max="12538" width="10.5546875" style="10" bestFit="1" customWidth="1"/>
    <col min="12539" max="12540" width="8.33203125" style="10" customWidth="1"/>
    <col min="12541" max="12541" width="10.5546875" style="10" bestFit="1" customWidth="1"/>
    <col min="12542" max="12761" width="9.109375" style="10"/>
    <col min="12762" max="12763" width="10" style="10" customWidth="1"/>
    <col min="12764" max="12764" width="11.109375" style="10" customWidth="1"/>
    <col min="12765" max="12765" width="9.6640625" style="10" customWidth="1"/>
    <col min="12766" max="12766" width="9.88671875" style="10" customWidth="1"/>
    <col min="12767" max="12768" width="11.6640625" style="10" customWidth="1"/>
    <col min="12769" max="12770" width="9.5546875" style="10" customWidth="1"/>
    <col min="12771" max="12771" width="11.5546875" style="10" customWidth="1"/>
    <col min="12772" max="12773" width="0" style="10" hidden="1" customWidth="1"/>
    <col min="12774" max="12774" width="11.6640625" style="10" customWidth="1"/>
    <col min="12775" max="12780" width="9.109375" style="10"/>
    <col min="12781" max="12781" width="13.5546875" style="10" customWidth="1"/>
    <col min="12782" max="12782" width="10.5546875" style="10" customWidth="1"/>
    <col min="12783" max="12783" width="5" style="10" customWidth="1"/>
    <col min="12784" max="12784" width="9" style="10" customWidth="1"/>
    <col min="12785" max="12785" width="11.109375" style="10" customWidth="1"/>
    <col min="12786" max="12786" width="5.5546875" style="10" customWidth="1"/>
    <col min="12787" max="12789" width="9.109375" style="10"/>
    <col min="12790" max="12790" width="10.5546875" style="10" bestFit="1" customWidth="1"/>
    <col min="12791" max="12791" width="5" style="10" customWidth="1"/>
    <col min="12792" max="12793" width="9.109375" style="10"/>
    <col min="12794" max="12794" width="10.5546875" style="10" bestFit="1" customWidth="1"/>
    <col min="12795" max="12796" width="8.33203125" style="10" customWidth="1"/>
    <col min="12797" max="12797" width="10.5546875" style="10" bestFit="1" customWidth="1"/>
    <col min="12798" max="13017" width="9.109375" style="10"/>
    <col min="13018" max="13019" width="10" style="10" customWidth="1"/>
    <col min="13020" max="13020" width="11.109375" style="10" customWidth="1"/>
    <col min="13021" max="13021" width="9.6640625" style="10" customWidth="1"/>
    <col min="13022" max="13022" width="9.88671875" style="10" customWidth="1"/>
    <col min="13023" max="13024" width="11.6640625" style="10" customWidth="1"/>
    <col min="13025" max="13026" width="9.5546875" style="10" customWidth="1"/>
    <col min="13027" max="13027" width="11.5546875" style="10" customWidth="1"/>
    <col min="13028" max="13029" width="0" style="10" hidden="1" customWidth="1"/>
    <col min="13030" max="13030" width="11.6640625" style="10" customWidth="1"/>
    <col min="13031" max="13036" width="9.109375" style="10"/>
    <col min="13037" max="13037" width="13.5546875" style="10" customWidth="1"/>
    <col min="13038" max="13038" width="10.5546875" style="10" customWidth="1"/>
    <col min="13039" max="13039" width="5" style="10" customWidth="1"/>
    <col min="13040" max="13040" width="9" style="10" customWidth="1"/>
    <col min="13041" max="13041" width="11.109375" style="10" customWidth="1"/>
    <col min="13042" max="13042" width="5.5546875" style="10" customWidth="1"/>
    <col min="13043" max="13045" width="9.109375" style="10"/>
    <col min="13046" max="13046" width="10.5546875" style="10" bestFit="1" customWidth="1"/>
    <col min="13047" max="13047" width="5" style="10" customWidth="1"/>
    <col min="13048" max="13049" width="9.109375" style="10"/>
    <col min="13050" max="13050" width="10.5546875" style="10" bestFit="1" customWidth="1"/>
    <col min="13051" max="13052" width="8.33203125" style="10" customWidth="1"/>
    <col min="13053" max="13053" width="10.5546875" style="10" bestFit="1" customWidth="1"/>
    <col min="13054" max="13273" width="9.109375" style="10"/>
    <col min="13274" max="13275" width="10" style="10" customWidth="1"/>
    <col min="13276" max="13276" width="11.109375" style="10" customWidth="1"/>
    <col min="13277" max="13277" width="9.6640625" style="10" customWidth="1"/>
    <col min="13278" max="13278" width="9.88671875" style="10" customWidth="1"/>
    <col min="13279" max="13280" width="11.6640625" style="10" customWidth="1"/>
    <col min="13281" max="13282" width="9.5546875" style="10" customWidth="1"/>
    <col min="13283" max="13283" width="11.5546875" style="10" customWidth="1"/>
    <col min="13284" max="13285" width="0" style="10" hidden="1" customWidth="1"/>
    <col min="13286" max="13286" width="11.6640625" style="10" customWidth="1"/>
    <col min="13287" max="13292" width="9.109375" style="10"/>
    <col min="13293" max="13293" width="13.5546875" style="10" customWidth="1"/>
    <col min="13294" max="13294" width="10.5546875" style="10" customWidth="1"/>
    <col min="13295" max="13295" width="5" style="10" customWidth="1"/>
    <col min="13296" max="13296" width="9" style="10" customWidth="1"/>
    <col min="13297" max="13297" width="11.109375" style="10" customWidth="1"/>
    <col min="13298" max="13298" width="5.5546875" style="10" customWidth="1"/>
    <col min="13299" max="13301" width="9.109375" style="10"/>
    <col min="13302" max="13302" width="10.5546875" style="10" bestFit="1" customWidth="1"/>
    <col min="13303" max="13303" width="5" style="10" customWidth="1"/>
    <col min="13304" max="13305" width="9.109375" style="10"/>
    <col min="13306" max="13306" width="10.5546875" style="10" bestFit="1" customWidth="1"/>
    <col min="13307" max="13308" width="8.33203125" style="10" customWidth="1"/>
    <col min="13309" max="13309" width="10.5546875" style="10" bestFit="1" customWidth="1"/>
    <col min="13310" max="13529" width="9.109375" style="10"/>
    <col min="13530" max="13531" width="10" style="10" customWidth="1"/>
    <col min="13532" max="13532" width="11.109375" style="10" customWidth="1"/>
    <col min="13533" max="13533" width="9.6640625" style="10" customWidth="1"/>
    <col min="13534" max="13534" width="9.88671875" style="10" customWidth="1"/>
    <col min="13535" max="13536" width="11.6640625" style="10" customWidth="1"/>
    <col min="13537" max="13538" width="9.5546875" style="10" customWidth="1"/>
    <col min="13539" max="13539" width="11.5546875" style="10" customWidth="1"/>
    <col min="13540" max="13541" width="0" style="10" hidden="1" customWidth="1"/>
    <col min="13542" max="13542" width="11.6640625" style="10" customWidth="1"/>
    <col min="13543" max="13548" width="9.109375" style="10"/>
    <col min="13549" max="13549" width="13.5546875" style="10" customWidth="1"/>
    <col min="13550" max="13550" width="10.5546875" style="10" customWidth="1"/>
    <col min="13551" max="13551" width="5" style="10" customWidth="1"/>
    <col min="13552" max="13552" width="9" style="10" customWidth="1"/>
    <col min="13553" max="13553" width="11.109375" style="10" customWidth="1"/>
    <col min="13554" max="13554" width="5.5546875" style="10" customWidth="1"/>
    <col min="13555" max="13557" width="9.109375" style="10"/>
    <col min="13558" max="13558" width="10.5546875" style="10" bestFit="1" customWidth="1"/>
    <col min="13559" max="13559" width="5" style="10" customWidth="1"/>
    <col min="13560" max="13561" width="9.109375" style="10"/>
    <col min="13562" max="13562" width="10.5546875" style="10" bestFit="1" customWidth="1"/>
    <col min="13563" max="13564" width="8.33203125" style="10" customWidth="1"/>
    <col min="13565" max="13565" width="10.5546875" style="10" bestFit="1" customWidth="1"/>
    <col min="13566" max="13785" width="9.109375" style="10"/>
    <col min="13786" max="13787" width="10" style="10" customWidth="1"/>
    <col min="13788" max="13788" width="11.109375" style="10" customWidth="1"/>
    <col min="13789" max="13789" width="9.6640625" style="10" customWidth="1"/>
    <col min="13790" max="13790" width="9.88671875" style="10" customWidth="1"/>
    <col min="13791" max="13792" width="11.6640625" style="10" customWidth="1"/>
    <col min="13793" max="13794" width="9.5546875" style="10" customWidth="1"/>
    <col min="13795" max="13795" width="11.5546875" style="10" customWidth="1"/>
    <col min="13796" max="13797" width="0" style="10" hidden="1" customWidth="1"/>
    <col min="13798" max="13798" width="11.6640625" style="10" customWidth="1"/>
    <col min="13799" max="13804" width="9.109375" style="10"/>
    <col min="13805" max="13805" width="13.5546875" style="10" customWidth="1"/>
    <col min="13806" max="13806" width="10.5546875" style="10" customWidth="1"/>
    <col min="13807" max="13807" width="5" style="10" customWidth="1"/>
    <col min="13808" max="13808" width="9" style="10" customWidth="1"/>
    <col min="13809" max="13809" width="11.109375" style="10" customWidth="1"/>
    <col min="13810" max="13810" width="5.5546875" style="10" customWidth="1"/>
    <col min="13811" max="13813" width="9.109375" style="10"/>
    <col min="13814" max="13814" width="10.5546875" style="10" bestFit="1" customWidth="1"/>
    <col min="13815" max="13815" width="5" style="10" customWidth="1"/>
    <col min="13816" max="13817" width="9.109375" style="10"/>
    <col min="13818" max="13818" width="10.5546875" style="10" bestFit="1" customWidth="1"/>
    <col min="13819" max="13820" width="8.33203125" style="10" customWidth="1"/>
    <col min="13821" max="13821" width="10.5546875" style="10" bestFit="1" customWidth="1"/>
    <col min="13822" max="14041" width="9.109375" style="10"/>
    <col min="14042" max="14043" width="10" style="10" customWidth="1"/>
    <col min="14044" max="14044" width="11.109375" style="10" customWidth="1"/>
    <col min="14045" max="14045" width="9.6640625" style="10" customWidth="1"/>
    <col min="14046" max="14046" width="9.88671875" style="10" customWidth="1"/>
    <col min="14047" max="14048" width="11.6640625" style="10" customWidth="1"/>
    <col min="14049" max="14050" width="9.5546875" style="10" customWidth="1"/>
    <col min="14051" max="14051" width="11.5546875" style="10" customWidth="1"/>
    <col min="14052" max="14053" width="0" style="10" hidden="1" customWidth="1"/>
    <col min="14054" max="14054" width="11.6640625" style="10" customWidth="1"/>
    <col min="14055" max="14060" width="9.109375" style="10"/>
    <col min="14061" max="14061" width="13.5546875" style="10" customWidth="1"/>
    <col min="14062" max="14062" width="10.5546875" style="10" customWidth="1"/>
    <col min="14063" max="14063" width="5" style="10" customWidth="1"/>
    <col min="14064" max="14064" width="9" style="10" customWidth="1"/>
    <col min="14065" max="14065" width="11.109375" style="10" customWidth="1"/>
    <col min="14066" max="14066" width="5.5546875" style="10" customWidth="1"/>
    <col min="14067" max="14069" width="9.109375" style="10"/>
    <col min="14070" max="14070" width="10.5546875" style="10" bestFit="1" customWidth="1"/>
    <col min="14071" max="14071" width="5" style="10" customWidth="1"/>
    <col min="14072" max="14073" width="9.109375" style="10"/>
    <col min="14074" max="14074" width="10.5546875" style="10" bestFit="1" customWidth="1"/>
    <col min="14075" max="14076" width="8.33203125" style="10" customWidth="1"/>
    <col min="14077" max="14077" width="10.5546875" style="10" bestFit="1" customWidth="1"/>
    <col min="14078" max="14297" width="9.109375" style="10"/>
    <col min="14298" max="14299" width="10" style="10" customWidth="1"/>
    <col min="14300" max="14300" width="11.109375" style="10" customWidth="1"/>
    <col min="14301" max="14301" width="9.6640625" style="10" customWidth="1"/>
    <col min="14302" max="14302" width="9.88671875" style="10" customWidth="1"/>
    <col min="14303" max="14304" width="11.6640625" style="10" customWidth="1"/>
    <col min="14305" max="14306" width="9.5546875" style="10" customWidth="1"/>
    <col min="14307" max="14307" width="11.5546875" style="10" customWidth="1"/>
    <col min="14308" max="14309" width="0" style="10" hidden="1" customWidth="1"/>
    <col min="14310" max="14310" width="11.6640625" style="10" customWidth="1"/>
    <col min="14311" max="14316" width="9.109375" style="10"/>
    <col min="14317" max="14317" width="13.5546875" style="10" customWidth="1"/>
    <col min="14318" max="14318" width="10.5546875" style="10" customWidth="1"/>
    <col min="14319" max="14319" width="5" style="10" customWidth="1"/>
    <col min="14320" max="14320" width="9" style="10" customWidth="1"/>
    <col min="14321" max="14321" width="11.109375" style="10" customWidth="1"/>
    <col min="14322" max="14322" width="5.5546875" style="10" customWidth="1"/>
    <col min="14323" max="14325" width="9.109375" style="10"/>
    <col min="14326" max="14326" width="10.5546875" style="10" bestFit="1" customWidth="1"/>
    <col min="14327" max="14327" width="5" style="10" customWidth="1"/>
    <col min="14328" max="14329" width="9.109375" style="10"/>
    <col min="14330" max="14330" width="10.5546875" style="10" bestFit="1" customWidth="1"/>
    <col min="14331" max="14332" width="8.33203125" style="10" customWidth="1"/>
    <col min="14333" max="14333" width="10.5546875" style="10" bestFit="1" customWidth="1"/>
    <col min="14334" max="14553" width="9.109375" style="10"/>
    <col min="14554" max="14555" width="10" style="10" customWidth="1"/>
    <col min="14556" max="14556" width="11.109375" style="10" customWidth="1"/>
    <col min="14557" max="14557" width="9.6640625" style="10" customWidth="1"/>
    <col min="14558" max="14558" width="9.88671875" style="10" customWidth="1"/>
    <col min="14559" max="14560" width="11.6640625" style="10" customWidth="1"/>
    <col min="14561" max="14562" width="9.5546875" style="10" customWidth="1"/>
    <col min="14563" max="14563" width="11.5546875" style="10" customWidth="1"/>
    <col min="14564" max="14565" width="0" style="10" hidden="1" customWidth="1"/>
    <col min="14566" max="14566" width="11.6640625" style="10" customWidth="1"/>
    <col min="14567" max="14572" width="9.109375" style="10"/>
    <col min="14573" max="14573" width="13.5546875" style="10" customWidth="1"/>
    <col min="14574" max="14574" width="10.5546875" style="10" customWidth="1"/>
    <col min="14575" max="14575" width="5" style="10" customWidth="1"/>
    <col min="14576" max="14576" width="9" style="10" customWidth="1"/>
    <col min="14577" max="14577" width="11.109375" style="10" customWidth="1"/>
    <col min="14578" max="14578" width="5.5546875" style="10" customWidth="1"/>
    <col min="14579" max="14581" width="9.109375" style="10"/>
    <col min="14582" max="14582" width="10.5546875" style="10" bestFit="1" customWidth="1"/>
    <col min="14583" max="14583" width="5" style="10" customWidth="1"/>
    <col min="14584" max="14585" width="9.109375" style="10"/>
    <col min="14586" max="14586" width="10.5546875" style="10" bestFit="1" customWidth="1"/>
    <col min="14587" max="14588" width="8.33203125" style="10" customWidth="1"/>
    <col min="14589" max="14589" width="10.5546875" style="10" bestFit="1" customWidth="1"/>
    <col min="14590" max="14809" width="9.109375" style="10"/>
    <col min="14810" max="14811" width="10" style="10" customWidth="1"/>
    <col min="14812" max="14812" width="11.109375" style="10" customWidth="1"/>
    <col min="14813" max="14813" width="9.6640625" style="10" customWidth="1"/>
    <col min="14814" max="14814" width="9.88671875" style="10" customWidth="1"/>
    <col min="14815" max="14816" width="11.6640625" style="10" customWidth="1"/>
    <col min="14817" max="14818" width="9.5546875" style="10" customWidth="1"/>
    <col min="14819" max="14819" width="11.5546875" style="10" customWidth="1"/>
    <col min="14820" max="14821" width="0" style="10" hidden="1" customWidth="1"/>
    <col min="14822" max="14822" width="11.6640625" style="10" customWidth="1"/>
    <col min="14823" max="14828" width="9.109375" style="10"/>
    <col min="14829" max="14829" width="13.5546875" style="10" customWidth="1"/>
    <col min="14830" max="14830" width="10.5546875" style="10" customWidth="1"/>
    <col min="14831" max="14831" width="5" style="10" customWidth="1"/>
    <col min="14832" max="14832" width="9" style="10" customWidth="1"/>
    <col min="14833" max="14833" width="11.109375" style="10" customWidth="1"/>
    <col min="14834" max="14834" width="5.5546875" style="10" customWidth="1"/>
    <col min="14835" max="14837" width="9.109375" style="10"/>
    <col min="14838" max="14838" width="10.5546875" style="10" bestFit="1" customWidth="1"/>
    <col min="14839" max="14839" width="5" style="10" customWidth="1"/>
    <col min="14840" max="14841" width="9.109375" style="10"/>
    <col min="14842" max="14842" width="10.5546875" style="10" bestFit="1" customWidth="1"/>
    <col min="14843" max="14844" width="8.33203125" style="10" customWidth="1"/>
    <col min="14845" max="14845" width="10.5546875" style="10" bestFit="1" customWidth="1"/>
    <col min="14846" max="15065" width="9.109375" style="10"/>
    <col min="15066" max="15067" width="10" style="10" customWidth="1"/>
    <col min="15068" max="15068" width="11.109375" style="10" customWidth="1"/>
    <col min="15069" max="15069" width="9.6640625" style="10" customWidth="1"/>
    <col min="15070" max="15070" width="9.88671875" style="10" customWidth="1"/>
    <col min="15071" max="15072" width="11.6640625" style="10" customWidth="1"/>
    <col min="15073" max="15074" width="9.5546875" style="10" customWidth="1"/>
    <col min="15075" max="15075" width="11.5546875" style="10" customWidth="1"/>
    <col min="15076" max="15077" width="0" style="10" hidden="1" customWidth="1"/>
    <col min="15078" max="15078" width="11.6640625" style="10" customWidth="1"/>
    <col min="15079" max="15084" width="9.109375" style="10"/>
    <col min="15085" max="15085" width="13.5546875" style="10" customWidth="1"/>
    <col min="15086" max="15086" width="10.5546875" style="10" customWidth="1"/>
    <col min="15087" max="15087" width="5" style="10" customWidth="1"/>
    <col min="15088" max="15088" width="9" style="10" customWidth="1"/>
    <col min="15089" max="15089" width="11.109375" style="10" customWidth="1"/>
    <col min="15090" max="15090" width="5.5546875" style="10" customWidth="1"/>
    <col min="15091" max="15093" width="9.109375" style="10"/>
    <col min="15094" max="15094" width="10.5546875" style="10" bestFit="1" customWidth="1"/>
    <col min="15095" max="15095" width="5" style="10" customWidth="1"/>
    <col min="15096" max="15097" width="9.109375" style="10"/>
    <col min="15098" max="15098" width="10.5546875" style="10" bestFit="1" customWidth="1"/>
    <col min="15099" max="15100" width="8.33203125" style="10" customWidth="1"/>
    <col min="15101" max="15101" width="10.5546875" style="10" bestFit="1" customWidth="1"/>
    <col min="15102" max="15321" width="9.109375" style="10"/>
    <col min="15322" max="15323" width="10" style="10" customWidth="1"/>
    <col min="15324" max="15324" width="11.109375" style="10" customWidth="1"/>
    <col min="15325" max="15325" width="9.6640625" style="10" customWidth="1"/>
    <col min="15326" max="15326" width="9.88671875" style="10" customWidth="1"/>
    <col min="15327" max="15328" width="11.6640625" style="10" customWidth="1"/>
    <col min="15329" max="15330" width="9.5546875" style="10" customWidth="1"/>
    <col min="15331" max="15331" width="11.5546875" style="10" customWidth="1"/>
    <col min="15332" max="15333" width="0" style="10" hidden="1" customWidth="1"/>
    <col min="15334" max="15334" width="11.6640625" style="10" customWidth="1"/>
    <col min="15335" max="15340" width="9.109375" style="10"/>
    <col min="15341" max="15341" width="13.5546875" style="10" customWidth="1"/>
    <col min="15342" max="15342" width="10.5546875" style="10" customWidth="1"/>
    <col min="15343" max="15343" width="5" style="10" customWidth="1"/>
    <col min="15344" max="15344" width="9" style="10" customWidth="1"/>
    <col min="15345" max="15345" width="11.109375" style="10" customWidth="1"/>
    <col min="15346" max="15346" width="5.5546875" style="10" customWidth="1"/>
    <col min="15347" max="15349" width="9.109375" style="10"/>
    <col min="15350" max="15350" width="10.5546875" style="10" bestFit="1" customWidth="1"/>
    <col min="15351" max="15351" width="5" style="10" customWidth="1"/>
    <col min="15352" max="15353" width="9.109375" style="10"/>
    <col min="15354" max="15354" width="10.5546875" style="10" bestFit="1" customWidth="1"/>
    <col min="15355" max="15356" width="8.33203125" style="10" customWidth="1"/>
    <col min="15357" max="15357" width="10.5546875" style="10" bestFit="1" customWidth="1"/>
    <col min="15358" max="15577" width="9.109375" style="10"/>
    <col min="15578" max="15579" width="10" style="10" customWidth="1"/>
    <col min="15580" max="15580" width="11.109375" style="10" customWidth="1"/>
    <col min="15581" max="15581" width="9.6640625" style="10" customWidth="1"/>
    <col min="15582" max="15582" width="9.88671875" style="10" customWidth="1"/>
    <col min="15583" max="15584" width="11.6640625" style="10" customWidth="1"/>
    <col min="15585" max="15586" width="9.5546875" style="10" customWidth="1"/>
    <col min="15587" max="15587" width="11.5546875" style="10" customWidth="1"/>
    <col min="15588" max="15589" width="0" style="10" hidden="1" customWidth="1"/>
    <col min="15590" max="15590" width="11.6640625" style="10" customWidth="1"/>
    <col min="15591" max="15596" width="9.109375" style="10"/>
    <col min="15597" max="15597" width="13.5546875" style="10" customWidth="1"/>
    <col min="15598" max="15598" width="10.5546875" style="10" customWidth="1"/>
    <col min="15599" max="15599" width="5" style="10" customWidth="1"/>
    <col min="15600" max="15600" width="9" style="10" customWidth="1"/>
    <col min="15601" max="15601" width="11.109375" style="10" customWidth="1"/>
    <col min="15602" max="15602" width="5.5546875" style="10" customWidth="1"/>
    <col min="15603" max="15605" width="9.109375" style="10"/>
    <col min="15606" max="15606" width="10.5546875" style="10" bestFit="1" customWidth="1"/>
    <col min="15607" max="15607" width="5" style="10" customWidth="1"/>
    <col min="15608" max="15609" width="9.109375" style="10"/>
    <col min="15610" max="15610" width="10.5546875" style="10" bestFit="1" customWidth="1"/>
    <col min="15611" max="15612" width="8.33203125" style="10" customWidth="1"/>
    <col min="15613" max="15613" width="10.5546875" style="10" bestFit="1" customWidth="1"/>
    <col min="15614" max="15833" width="9.109375" style="10"/>
    <col min="15834" max="15835" width="10" style="10" customWidth="1"/>
    <col min="15836" max="15836" width="11.109375" style="10" customWidth="1"/>
    <col min="15837" max="15837" width="9.6640625" style="10" customWidth="1"/>
    <col min="15838" max="15838" width="9.88671875" style="10" customWidth="1"/>
    <col min="15839" max="15840" width="11.6640625" style="10" customWidth="1"/>
    <col min="15841" max="15842" width="9.5546875" style="10" customWidth="1"/>
    <col min="15843" max="15843" width="11.5546875" style="10" customWidth="1"/>
    <col min="15844" max="15845" width="0" style="10" hidden="1" customWidth="1"/>
    <col min="15846" max="15846" width="11.6640625" style="10" customWidth="1"/>
    <col min="15847" max="15852" width="9.109375" style="10"/>
    <col min="15853" max="15853" width="13.5546875" style="10" customWidth="1"/>
    <col min="15854" max="15854" width="10.5546875" style="10" customWidth="1"/>
    <col min="15855" max="15855" width="5" style="10" customWidth="1"/>
    <col min="15856" max="15856" width="9" style="10" customWidth="1"/>
    <col min="15857" max="15857" width="11.109375" style="10" customWidth="1"/>
    <col min="15858" max="15858" width="5.5546875" style="10" customWidth="1"/>
    <col min="15859" max="15861" width="9.109375" style="10"/>
    <col min="15862" max="15862" width="10.5546875" style="10" bestFit="1" customWidth="1"/>
    <col min="15863" max="15863" width="5" style="10" customWidth="1"/>
    <col min="15864" max="15865" width="9.109375" style="10"/>
    <col min="15866" max="15866" width="10.5546875" style="10" bestFit="1" customWidth="1"/>
    <col min="15867" max="15868" width="8.33203125" style="10" customWidth="1"/>
    <col min="15869" max="15869" width="10.5546875" style="10" bestFit="1" customWidth="1"/>
    <col min="15870" max="16089" width="9.109375" style="10"/>
    <col min="16090" max="16091" width="10" style="10" customWidth="1"/>
    <col min="16092" max="16092" width="11.109375" style="10" customWidth="1"/>
    <col min="16093" max="16093" width="9.6640625" style="10" customWidth="1"/>
    <col min="16094" max="16094" width="9.88671875" style="10" customWidth="1"/>
    <col min="16095" max="16096" width="11.6640625" style="10" customWidth="1"/>
    <col min="16097" max="16098" width="9.5546875" style="10" customWidth="1"/>
    <col min="16099" max="16099" width="11.5546875" style="10" customWidth="1"/>
    <col min="16100" max="16101" width="0" style="10" hidden="1" customWidth="1"/>
    <col min="16102" max="16102" width="11.6640625" style="10" customWidth="1"/>
    <col min="16103" max="16108" width="9.109375" style="10"/>
    <col min="16109" max="16109" width="13.5546875" style="10" customWidth="1"/>
    <col min="16110" max="16110" width="10.5546875" style="10" customWidth="1"/>
    <col min="16111" max="16111" width="5" style="10" customWidth="1"/>
    <col min="16112" max="16112" width="9" style="10" customWidth="1"/>
    <col min="16113" max="16113" width="11.109375" style="10" customWidth="1"/>
    <col min="16114" max="16114" width="5.5546875" style="10" customWidth="1"/>
    <col min="16115" max="16117" width="9.109375" style="10"/>
    <col min="16118" max="16118" width="10.5546875" style="10" bestFit="1" customWidth="1"/>
    <col min="16119" max="16119" width="5" style="10" customWidth="1"/>
    <col min="16120" max="16121" width="9.109375" style="10"/>
    <col min="16122" max="16122" width="10.5546875" style="10" bestFit="1" customWidth="1"/>
    <col min="16123" max="16124" width="8.33203125" style="10" customWidth="1"/>
    <col min="16125" max="16125" width="10.5546875" style="10" bestFit="1" customWidth="1"/>
    <col min="16126" max="16384" width="9.109375" style="10"/>
  </cols>
  <sheetData>
    <row r="1" spans="1:18" x14ac:dyDescent="0.3">
      <c r="A1" s="9" t="s">
        <v>149</v>
      </c>
    </row>
    <row r="3" spans="1:18" x14ac:dyDescent="0.3">
      <c r="E3" s="25"/>
      <c r="L3" s="4"/>
      <c r="M3" s="4"/>
      <c r="N3" s="4"/>
    </row>
    <row r="4" spans="1:18" x14ac:dyDescent="0.3">
      <c r="A4" s="4" t="s">
        <v>68</v>
      </c>
      <c r="B4" s="10" t="s">
        <v>104</v>
      </c>
      <c r="C4" s="4" t="s">
        <v>126</v>
      </c>
      <c r="D4" s="15" t="s">
        <v>60</v>
      </c>
      <c r="E4" s="43" t="s">
        <v>0</v>
      </c>
      <c r="F4" s="17" t="s">
        <v>1</v>
      </c>
      <c r="G4" s="18" t="s">
        <v>2</v>
      </c>
      <c r="H4" s="18" t="s">
        <v>93</v>
      </c>
      <c r="I4" s="18" t="s">
        <v>155</v>
      </c>
      <c r="J4" s="18" t="s">
        <v>62</v>
      </c>
      <c r="K4" s="71" t="s">
        <v>63</v>
      </c>
      <c r="L4" s="17" t="s">
        <v>64</v>
      </c>
      <c r="M4" s="17" t="s">
        <v>65</v>
      </c>
      <c r="N4" s="17" t="s">
        <v>66</v>
      </c>
      <c r="O4" s="17" t="s">
        <v>67</v>
      </c>
      <c r="P4" s="17" t="s">
        <v>127</v>
      </c>
      <c r="Q4" s="17"/>
      <c r="R4" s="17"/>
    </row>
    <row r="5" spans="1:18" x14ac:dyDescent="0.3">
      <c r="A5" s="4">
        <v>1</v>
      </c>
      <c r="B5" s="10" t="s">
        <v>69</v>
      </c>
      <c r="C5" s="4" t="s">
        <v>70</v>
      </c>
      <c r="D5" s="15" t="s">
        <v>71</v>
      </c>
      <c r="E5" s="25" t="s">
        <v>15</v>
      </c>
      <c r="F5" s="4" t="s">
        <v>7</v>
      </c>
      <c r="G5" s="6">
        <v>29.1</v>
      </c>
      <c r="H5" s="6">
        <v>9</v>
      </c>
      <c r="I5" s="6">
        <v>0.84</v>
      </c>
      <c r="J5" s="6"/>
      <c r="K5" s="4">
        <v>1.5</v>
      </c>
      <c r="L5" s="4">
        <v>0.83499999999999996</v>
      </c>
      <c r="M5" s="4">
        <v>0.64400000000000002</v>
      </c>
      <c r="N5" s="4">
        <f t="shared" ref="N5:N15" si="0">((I5)/2)*L5</f>
        <v>0.35069999999999996</v>
      </c>
      <c r="O5" s="4">
        <f t="shared" ref="O5:O15" si="1">(I5/2)*M5</f>
        <v>0.27048</v>
      </c>
      <c r="P5" s="4">
        <f>SUM(N5,O5)</f>
        <v>0.62117999999999995</v>
      </c>
    </row>
    <row r="6" spans="1:18" x14ac:dyDescent="0.3">
      <c r="A6" s="4">
        <v>2</v>
      </c>
      <c r="B6" s="10" t="s">
        <v>69</v>
      </c>
      <c r="C6" s="4" t="s">
        <v>70</v>
      </c>
      <c r="D6" s="15" t="s">
        <v>71</v>
      </c>
      <c r="E6" s="25" t="s">
        <v>15</v>
      </c>
      <c r="F6" s="4" t="s">
        <v>7</v>
      </c>
      <c r="G6" s="6">
        <v>34.200000000000003</v>
      </c>
      <c r="H6" s="6">
        <v>11</v>
      </c>
      <c r="I6" s="6">
        <v>1.29</v>
      </c>
      <c r="J6" s="6"/>
      <c r="K6" s="4">
        <v>1.5</v>
      </c>
      <c r="L6" s="4">
        <v>0.85</v>
      </c>
      <c r="M6" s="4">
        <v>0.81599999999999995</v>
      </c>
      <c r="N6" s="4">
        <f t="shared" si="0"/>
        <v>0.54825000000000002</v>
      </c>
      <c r="O6" s="4">
        <f t="shared" si="1"/>
        <v>0.52632000000000001</v>
      </c>
      <c r="P6" s="4">
        <f t="shared" ref="P6:P69" si="2">SUM(N6,O6)</f>
        <v>1.07457</v>
      </c>
    </row>
    <row r="7" spans="1:18" x14ac:dyDescent="0.3">
      <c r="A7" s="4">
        <v>3</v>
      </c>
      <c r="B7" s="10" t="s">
        <v>69</v>
      </c>
      <c r="C7" s="4" t="s">
        <v>70</v>
      </c>
      <c r="D7" s="15" t="s">
        <v>71</v>
      </c>
      <c r="E7" s="25" t="s">
        <v>15</v>
      </c>
      <c r="F7" s="4" t="s">
        <v>7</v>
      </c>
      <c r="G7" s="6">
        <v>25</v>
      </c>
      <c r="H7" s="6">
        <v>7.5</v>
      </c>
      <c r="I7" s="6">
        <v>0.9</v>
      </c>
      <c r="J7" s="6"/>
      <c r="K7" s="4">
        <v>1.5</v>
      </c>
      <c r="L7" s="4">
        <v>0.72599999999999998</v>
      </c>
      <c r="M7" s="4">
        <v>0.65700000000000003</v>
      </c>
      <c r="N7" s="4">
        <f t="shared" si="0"/>
        <v>0.32669999999999999</v>
      </c>
      <c r="O7" s="4">
        <f t="shared" si="1"/>
        <v>0.29565000000000002</v>
      </c>
      <c r="P7" s="4">
        <f t="shared" si="2"/>
        <v>0.62234999999999996</v>
      </c>
    </row>
    <row r="8" spans="1:18" x14ac:dyDescent="0.3">
      <c r="A8" s="4">
        <v>4</v>
      </c>
      <c r="B8" s="10" t="s">
        <v>69</v>
      </c>
      <c r="C8" s="4" t="s">
        <v>73</v>
      </c>
      <c r="D8" s="15" t="s">
        <v>71</v>
      </c>
      <c r="E8" s="25" t="s">
        <v>16</v>
      </c>
      <c r="F8" s="4" t="s">
        <v>7</v>
      </c>
      <c r="G8" s="6">
        <v>27</v>
      </c>
      <c r="H8" s="6">
        <v>8.1</v>
      </c>
      <c r="I8" s="6">
        <v>1.66</v>
      </c>
      <c r="J8" s="6"/>
      <c r="K8" s="4">
        <v>1.5</v>
      </c>
      <c r="L8" s="4">
        <v>0.59899999999999998</v>
      </c>
      <c r="M8" s="4">
        <v>0.58299999999999996</v>
      </c>
      <c r="N8" s="4">
        <f t="shared" si="0"/>
        <v>0.49716999999999995</v>
      </c>
      <c r="O8" s="4">
        <f t="shared" si="1"/>
        <v>0.48388999999999993</v>
      </c>
      <c r="P8" s="4">
        <f>SUM(N8,O8)</f>
        <v>0.98105999999999982</v>
      </c>
    </row>
    <row r="9" spans="1:18" x14ac:dyDescent="0.3">
      <c r="A9" s="4">
        <v>5</v>
      </c>
      <c r="B9" s="10" t="s">
        <v>69</v>
      </c>
      <c r="C9" s="4" t="s">
        <v>73</v>
      </c>
      <c r="D9" s="15" t="s">
        <v>71</v>
      </c>
      <c r="E9" s="25" t="s">
        <v>16</v>
      </c>
      <c r="F9" s="4" t="s">
        <v>7</v>
      </c>
      <c r="G9" s="6">
        <v>31.5</v>
      </c>
      <c r="H9" s="6">
        <v>10</v>
      </c>
      <c r="I9" s="6">
        <v>1.69</v>
      </c>
      <c r="J9" s="6"/>
      <c r="K9" s="4">
        <v>1.5</v>
      </c>
      <c r="L9" s="4">
        <v>0.55400000000000005</v>
      </c>
      <c r="M9" s="4">
        <v>0.5</v>
      </c>
      <c r="N9" s="4">
        <f t="shared" si="0"/>
        <v>0.46813000000000005</v>
      </c>
      <c r="O9" s="4">
        <f t="shared" si="1"/>
        <v>0.42249999999999999</v>
      </c>
      <c r="P9" s="4">
        <f t="shared" si="2"/>
        <v>0.89063000000000003</v>
      </c>
    </row>
    <row r="10" spans="1:18" x14ac:dyDescent="0.3">
      <c r="A10" s="4">
        <v>6</v>
      </c>
      <c r="B10" s="10" t="s">
        <v>69</v>
      </c>
      <c r="C10" s="4" t="s">
        <v>73</v>
      </c>
      <c r="D10" s="15" t="s">
        <v>71</v>
      </c>
      <c r="E10" s="25" t="s">
        <v>16</v>
      </c>
      <c r="F10" s="4" t="s">
        <v>7</v>
      </c>
      <c r="G10" s="6">
        <v>36</v>
      </c>
      <c r="H10" s="6">
        <v>10.5</v>
      </c>
      <c r="I10" s="6">
        <v>2.09</v>
      </c>
      <c r="J10" s="6"/>
      <c r="K10" s="4">
        <v>1.5</v>
      </c>
      <c r="L10" s="4">
        <v>0.82099999999999995</v>
      </c>
      <c r="M10" s="4">
        <v>0.745</v>
      </c>
      <c r="N10" s="4">
        <f t="shared" si="0"/>
        <v>0.85794499999999985</v>
      </c>
      <c r="O10" s="4">
        <f t="shared" si="1"/>
        <v>0.77852499999999991</v>
      </c>
      <c r="P10" s="4">
        <f t="shared" si="2"/>
        <v>1.6364699999999996</v>
      </c>
    </row>
    <row r="11" spans="1:18" x14ac:dyDescent="0.3">
      <c r="A11" s="4">
        <v>7</v>
      </c>
      <c r="B11" s="10" t="s">
        <v>69</v>
      </c>
      <c r="C11" s="4" t="s">
        <v>78</v>
      </c>
      <c r="D11" s="20" t="s">
        <v>79</v>
      </c>
      <c r="E11" s="25" t="s">
        <v>12</v>
      </c>
      <c r="F11" s="4" t="s">
        <v>11</v>
      </c>
      <c r="G11" s="6">
        <v>31.2</v>
      </c>
      <c r="H11" s="6">
        <v>10.199999999999999</v>
      </c>
      <c r="I11" s="6">
        <v>1.78</v>
      </c>
      <c r="J11" s="6"/>
      <c r="K11" s="4">
        <v>1.5</v>
      </c>
      <c r="L11" s="4">
        <v>0.69899999999999995</v>
      </c>
      <c r="M11" s="4">
        <v>0.54800000000000004</v>
      </c>
      <c r="N11" s="4">
        <f t="shared" si="0"/>
        <v>0.62210999999999994</v>
      </c>
      <c r="O11" s="4">
        <f t="shared" si="1"/>
        <v>0.48772000000000004</v>
      </c>
      <c r="P11" s="4">
        <f t="shared" si="2"/>
        <v>1.1098300000000001</v>
      </c>
    </row>
    <row r="12" spans="1:18" x14ac:dyDescent="0.3">
      <c r="A12" s="4">
        <v>8</v>
      </c>
      <c r="B12" s="10" t="s">
        <v>69</v>
      </c>
      <c r="C12" s="4" t="s">
        <v>78</v>
      </c>
      <c r="D12" s="20" t="s">
        <v>79</v>
      </c>
      <c r="E12" s="25" t="s">
        <v>12</v>
      </c>
      <c r="F12" s="4" t="s">
        <v>11</v>
      </c>
      <c r="G12" s="6">
        <v>32.9</v>
      </c>
      <c r="H12" s="6">
        <v>10</v>
      </c>
      <c r="I12" s="6">
        <v>1.95</v>
      </c>
      <c r="J12" s="6"/>
      <c r="K12" s="4">
        <v>1.5</v>
      </c>
      <c r="L12" s="4">
        <v>0.59099999999999997</v>
      </c>
      <c r="M12" s="4">
        <v>0.63700000000000001</v>
      </c>
      <c r="N12" s="4">
        <f t="shared" si="0"/>
        <v>0.57622499999999999</v>
      </c>
      <c r="O12" s="4">
        <f t="shared" si="1"/>
        <v>0.62107500000000004</v>
      </c>
      <c r="P12" s="4">
        <f t="shared" si="2"/>
        <v>1.1973</v>
      </c>
    </row>
    <row r="13" spans="1:18" x14ac:dyDescent="0.3">
      <c r="A13" s="4">
        <v>9</v>
      </c>
      <c r="B13" s="10" t="s">
        <v>69</v>
      </c>
      <c r="C13" s="4" t="s">
        <v>73</v>
      </c>
      <c r="D13" s="15" t="s">
        <v>71</v>
      </c>
      <c r="E13" s="25" t="s">
        <v>80</v>
      </c>
      <c r="F13" s="4" t="s">
        <v>11</v>
      </c>
      <c r="G13" s="6">
        <v>27</v>
      </c>
      <c r="H13" s="6">
        <v>9.5</v>
      </c>
      <c r="I13" s="6">
        <v>1.1399999999999999</v>
      </c>
      <c r="J13" s="6"/>
      <c r="K13" s="4">
        <v>1.5</v>
      </c>
      <c r="L13" s="4">
        <v>0.60899999999999999</v>
      </c>
      <c r="M13" s="4">
        <v>0.624</v>
      </c>
      <c r="N13" s="4">
        <f t="shared" si="0"/>
        <v>0.34712999999999994</v>
      </c>
      <c r="O13" s="4">
        <f t="shared" si="1"/>
        <v>0.35568</v>
      </c>
      <c r="P13" s="4">
        <f t="shared" si="2"/>
        <v>0.70280999999999993</v>
      </c>
    </row>
    <row r="14" spans="1:18" x14ac:dyDescent="0.3">
      <c r="A14" s="4">
        <v>10</v>
      </c>
      <c r="B14" s="10" t="s">
        <v>69</v>
      </c>
      <c r="C14" s="4" t="s">
        <v>73</v>
      </c>
      <c r="D14" s="15" t="s">
        <v>71</v>
      </c>
      <c r="E14" s="25" t="s">
        <v>80</v>
      </c>
      <c r="F14" s="4" t="s">
        <v>11</v>
      </c>
      <c r="G14" s="6">
        <v>29.3</v>
      </c>
      <c r="H14" s="6">
        <v>9.3000000000000007</v>
      </c>
      <c r="I14" s="6">
        <v>1</v>
      </c>
      <c r="J14" s="6"/>
      <c r="K14" s="4">
        <v>1.5</v>
      </c>
      <c r="L14" s="4">
        <v>0.62</v>
      </c>
      <c r="M14" s="4">
        <v>0.60799999999999998</v>
      </c>
      <c r="N14" s="4">
        <f t="shared" si="0"/>
        <v>0.31</v>
      </c>
      <c r="O14" s="4">
        <f t="shared" si="1"/>
        <v>0.30399999999999999</v>
      </c>
      <c r="P14" s="4">
        <f t="shared" si="2"/>
        <v>0.61399999999999999</v>
      </c>
    </row>
    <row r="15" spans="1:18" x14ac:dyDescent="0.3">
      <c r="A15" s="4">
        <v>11</v>
      </c>
      <c r="B15" s="10" t="s">
        <v>69</v>
      </c>
      <c r="C15" s="4" t="s">
        <v>73</v>
      </c>
      <c r="D15" s="15" t="s">
        <v>71</v>
      </c>
      <c r="E15" s="25" t="s">
        <v>82</v>
      </c>
      <c r="F15" s="4" t="s">
        <v>11</v>
      </c>
      <c r="G15" s="6">
        <v>29.4</v>
      </c>
      <c r="H15" s="6">
        <v>9.6999999999999993</v>
      </c>
      <c r="I15" s="6">
        <v>1.25</v>
      </c>
      <c r="J15" s="6"/>
      <c r="K15" s="4">
        <v>0.1</v>
      </c>
      <c r="L15" s="4">
        <v>0.20369999999999999</v>
      </c>
      <c r="M15" s="4">
        <v>0.20710000000000001</v>
      </c>
      <c r="N15" s="4">
        <f t="shared" si="0"/>
        <v>0.1273125</v>
      </c>
      <c r="O15" s="4">
        <f t="shared" si="1"/>
        <v>0.12943750000000001</v>
      </c>
      <c r="P15" s="4">
        <f t="shared" si="2"/>
        <v>0.25675000000000003</v>
      </c>
    </row>
    <row r="16" spans="1:18" x14ac:dyDescent="0.3">
      <c r="A16" s="4">
        <v>12</v>
      </c>
      <c r="B16" s="10" t="s">
        <v>69</v>
      </c>
      <c r="C16" s="4" t="s">
        <v>77</v>
      </c>
      <c r="D16" s="15" t="s">
        <v>79</v>
      </c>
      <c r="E16" s="25" t="s">
        <v>6</v>
      </c>
      <c r="F16" s="4" t="s">
        <v>7</v>
      </c>
      <c r="G16" s="6">
        <v>33.299999999999997</v>
      </c>
      <c r="H16" s="6">
        <v>11</v>
      </c>
      <c r="I16" s="21">
        <v>1.1399999999999999</v>
      </c>
      <c r="J16" s="22">
        <v>1.76</v>
      </c>
      <c r="K16" s="72">
        <v>1.5</v>
      </c>
      <c r="L16" s="4">
        <v>0.65600000000000003</v>
      </c>
      <c r="M16" s="4">
        <v>0.67400000000000004</v>
      </c>
      <c r="N16" s="4">
        <f>((J16)/2)*L16</f>
        <v>0.57728000000000002</v>
      </c>
      <c r="O16" s="4">
        <f>(J16/2)*M16</f>
        <v>0.59312000000000009</v>
      </c>
      <c r="P16" s="4">
        <f t="shared" si="2"/>
        <v>1.1704000000000001</v>
      </c>
    </row>
    <row r="17" spans="1:16" x14ac:dyDescent="0.3">
      <c r="A17" s="4">
        <v>13</v>
      </c>
      <c r="B17" s="10" t="s">
        <v>69</v>
      </c>
      <c r="C17" s="4" t="s">
        <v>73</v>
      </c>
      <c r="D17" s="15" t="s">
        <v>71</v>
      </c>
      <c r="E17" s="25" t="s">
        <v>80</v>
      </c>
      <c r="F17" s="4" t="s">
        <v>11</v>
      </c>
      <c r="G17" s="6">
        <v>34</v>
      </c>
      <c r="H17" s="6">
        <v>11.2</v>
      </c>
      <c r="I17" s="6">
        <v>1.81</v>
      </c>
      <c r="J17" s="6"/>
      <c r="K17" s="4">
        <v>1.5</v>
      </c>
      <c r="L17" s="4">
        <v>0.67900000000000005</v>
      </c>
      <c r="M17" s="4">
        <v>0.65400000000000003</v>
      </c>
      <c r="N17" s="4">
        <f>((I17)/2)*L17</f>
        <v>0.61449500000000001</v>
      </c>
      <c r="O17" s="4">
        <f>(I17/2)*M17</f>
        <v>0.59187000000000001</v>
      </c>
      <c r="P17" s="4">
        <f t="shared" si="2"/>
        <v>1.2063649999999999</v>
      </c>
    </row>
    <row r="18" spans="1:16" x14ac:dyDescent="0.3">
      <c r="A18" s="4">
        <v>14</v>
      </c>
      <c r="B18" s="10" t="s">
        <v>69</v>
      </c>
      <c r="C18" s="4" t="s">
        <v>77</v>
      </c>
      <c r="D18" s="15" t="s">
        <v>79</v>
      </c>
      <c r="E18" s="25" t="s">
        <v>6</v>
      </c>
      <c r="F18" s="4" t="s">
        <v>7</v>
      </c>
      <c r="G18" s="6">
        <v>23.1</v>
      </c>
      <c r="H18" s="6">
        <v>9.5</v>
      </c>
      <c r="I18" s="21">
        <v>1.54</v>
      </c>
      <c r="J18" s="22">
        <v>1.54</v>
      </c>
      <c r="K18" s="72">
        <v>1.5</v>
      </c>
      <c r="L18" s="4">
        <v>0.58599999999999997</v>
      </c>
      <c r="M18" s="4">
        <v>0.54500000000000004</v>
      </c>
      <c r="N18" s="4">
        <f>((J18)/2)*L18</f>
        <v>0.45122000000000001</v>
      </c>
      <c r="O18" s="4">
        <f>(J18/2)*M18</f>
        <v>0.41965000000000002</v>
      </c>
      <c r="P18" s="4">
        <f t="shared" si="2"/>
        <v>0.87087000000000003</v>
      </c>
    </row>
    <row r="19" spans="1:16" x14ac:dyDescent="0.3">
      <c r="A19" s="4">
        <v>15</v>
      </c>
      <c r="B19" s="10" t="s">
        <v>69</v>
      </c>
      <c r="C19" s="4" t="s">
        <v>78</v>
      </c>
      <c r="D19" s="20" t="s">
        <v>86</v>
      </c>
      <c r="E19" s="25" t="s">
        <v>76</v>
      </c>
      <c r="F19" s="4" t="s">
        <v>11</v>
      </c>
      <c r="G19" s="6">
        <v>27.3</v>
      </c>
      <c r="H19" s="6">
        <v>8.5</v>
      </c>
      <c r="I19" s="6">
        <v>1.47</v>
      </c>
      <c r="J19" s="6"/>
      <c r="K19" s="4">
        <v>0.1</v>
      </c>
      <c r="L19" s="4">
        <v>0.22869999999999999</v>
      </c>
      <c r="M19" s="4">
        <v>0.21249999999999999</v>
      </c>
      <c r="N19" s="4">
        <f>((I19)/2)*L19</f>
        <v>0.16809449999999998</v>
      </c>
      <c r="O19" s="4">
        <f>(I19/2)*M19</f>
        <v>0.15618750000000001</v>
      </c>
      <c r="P19" s="4">
        <f t="shared" si="2"/>
        <v>0.32428199999999996</v>
      </c>
    </row>
    <row r="20" spans="1:16" x14ac:dyDescent="0.3">
      <c r="A20" s="4">
        <v>16</v>
      </c>
      <c r="B20" s="10" t="s">
        <v>69</v>
      </c>
      <c r="C20" s="4" t="s">
        <v>73</v>
      </c>
      <c r="D20" s="15" t="s">
        <v>71</v>
      </c>
      <c r="E20" s="25" t="s">
        <v>81</v>
      </c>
      <c r="F20" s="4" t="s">
        <v>11</v>
      </c>
      <c r="G20" s="6">
        <v>28.3</v>
      </c>
      <c r="H20" s="6">
        <v>10.3</v>
      </c>
      <c r="I20" s="6">
        <v>1.07</v>
      </c>
      <c r="J20" s="6"/>
      <c r="K20" s="4">
        <v>0.1</v>
      </c>
      <c r="L20" s="4">
        <v>0.18590000000000001</v>
      </c>
      <c r="M20" s="4">
        <v>0.19400000000000001</v>
      </c>
      <c r="N20" s="4">
        <f>((I20)/2)*L20</f>
        <v>9.9456500000000017E-2</v>
      </c>
      <c r="O20" s="4">
        <f>(I20/2)*M20</f>
        <v>0.10379000000000001</v>
      </c>
      <c r="P20" s="4">
        <f t="shared" si="2"/>
        <v>0.20324650000000002</v>
      </c>
    </row>
    <row r="21" spans="1:16" x14ac:dyDescent="0.3">
      <c r="A21" s="4">
        <v>17</v>
      </c>
      <c r="B21" s="10" t="s">
        <v>69</v>
      </c>
      <c r="C21" s="4" t="s">
        <v>73</v>
      </c>
      <c r="D21" s="15" t="s">
        <v>71</v>
      </c>
      <c r="E21" s="25" t="s">
        <v>16</v>
      </c>
      <c r="F21" s="4" t="s">
        <v>11</v>
      </c>
      <c r="G21" s="6">
        <v>45</v>
      </c>
      <c r="H21" s="6">
        <v>15</v>
      </c>
      <c r="I21" s="6">
        <v>2.0750000000000002</v>
      </c>
      <c r="J21" s="6"/>
      <c r="K21" s="4">
        <v>1.5</v>
      </c>
      <c r="L21" s="4">
        <v>0.754</v>
      </c>
      <c r="M21" s="4">
        <v>0.64800000000000002</v>
      </c>
      <c r="N21" s="4">
        <f>((I21)/2)*L21</f>
        <v>0.78227500000000005</v>
      </c>
      <c r="O21" s="4">
        <f>(I21/2)*M21</f>
        <v>0.67230000000000012</v>
      </c>
      <c r="P21" s="4">
        <f t="shared" si="2"/>
        <v>1.4545750000000002</v>
      </c>
    </row>
    <row r="22" spans="1:16" x14ac:dyDescent="0.3">
      <c r="A22" s="4">
        <v>18</v>
      </c>
      <c r="B22" s="10" t="s">
        <v>69</v>
      </c>
      <c r="C22" s="4" t="s">
        <v>70</v>
      </c>
      <c r="D22" s="15" t="s">
        <v>71</v>
      </c>
      <c r="E22" s="25" t="s">
        <v>15</v>
      </c>
      <c r="F22" s="4" t="s">
        <v>11</v>
      </c>
      <c r="G22" s="6">
        <v>34.5</v>
      </c>
      <c r="H22" s="6">
        <v>12</v>
      </c>
      <c r="I22" s="6">
        <v>1.46</v>
      </c>
      <c r="J22" s="6"/>
      <c r="K22" s="4">
        <v>1.5</v>
      </c>
      <c r="L22" s="4">
        <v>0.85899999999999999</v>
      </c>
      <c r="M22" s="4">
        <v>0.73299999999999998</v>
      </c>
      <c r="N22" s="4">
        <f>((I22)/2)*L22</f>
        <v>0.62707000000000002</v>
      </c>
      <c r="O22" s="4">
        <f>(I22/2)*M22</f>
        <v>0.53508999999999995</v>
      </c>
      <c r="P22" s="4">
        <f t="shared" si="2"/>
        <v>1.1621600000000001</v>
      </c>
    </row>
    <row r="23" spans="1:16" x14ac:dyDescent="0.3">
      <c r="A23" s="4">
        <v>19</v>
      </c>
      <c r="B23" s="10" t="s">
        <v>69</v>
      </c>
      <c r="C23" s="4" t="s">
        <v>73</v>
      </c>
      <c r="D23" s="15" t="s">
        <v>71</v>
      </c>
      <c r="E23" s="25" t="s">
        <v>80</v>
      </c>
      <c r="F23" s="4" t="s">
        <v>11</v>
      </c>
      <c r="G23" s="6">
        <v>34.299999999999997</v>
      </c>
      <c r="H23" s="6">
        <v>13</v>
      </c>
      <c r="I23" s="6">
        <v>1.125</v>
      </c>
      <c r="J23" s="6"/>
      <c r="K23" s="4">
        <v>1.5</v>
      </c>
      <c r="L23" s="4">
        <v>0.745</v>
      </c>
      <c r="M23" s="4">
        <v>0.66400000000000003</v>
      </c>
      <c r="N23" s="4">
        <f>((I23)/2)*L23</f>
        <v>0.4190625</v>
      </c>
      <c r="O23" s="4">
        <f>(I23/2)*M23</f>
        <v>0.3735</v>
      </c>
      <c r="P23" s="4">
        <f t="shared" si="2"/>
        <v>0.79256250000000006</v>
      </c>
    </row>
    <row r="24" spans="1:16" x14ac:dyDescent="0.3">
      <c r="A24" s="4">
        <v>20</v>
      </c>
      <c r="B24" s="10" t="s">
        <v>69</v>
      </c>
      <c r="C24" s="4" t="s">
        <v>77</v>
      </c>
      <c r="D24" s="15" t="s">
        <v>79</v>
      </c>
      <c r="E24" s="25" t="s">
        <v>6</v>
      </c>
      <c r="F24" s="4" t="s">
        <v>7</v>
      </c>
      <c r="G24" s="6">
        <v>26.6</v>
      </c>
      <c r="H24" s="6">
        <v>9</v>
      </c>
      <c r="I24" s="21">
        <v>1.0049999999999999</v>
      </c>
      <c r="J24" s="22">
        <v>1.5</v>
      </c>
      <c r="K24" s="72">
        <v>1.5</v>
      </c>
      <c r="L24" s="4">
        <v>0.61499999999999999</v>
      </c>
      <c r="M24" s="4">
        <v>0.54100000000000004</v>
      </c>
      <c r="N24" s="4">
        <f>((J24)/2)*L24</f>
        <v>0.46124999999999999</v>
      </c>
      <c r="O24" s="4">
        <f>(J24/2)*M24</f>
        <v>0.40575000000000006</v>
      </c>
      <c r="P24" s="4">
        <f t="shared" si="2"/>
        <v>0.86699999999999999</v>
      </c>
    </row>
    <row r="25" spans="1:16" x14ac:dyDescent="0.3">
      <c r="A25" s="4">
        <v>21</v>
      </c>
      <c r="B25" s="10" t="s">
        <v>69</v>
      </c>
      <c r="C25" s="4" t="s">
        <v>70</v>
      </c>
      <c r="D25" s="15" t="s">
        <v>71</v>
      </c>
      <c r="E25" s="25" t="s">
        <v>15</v>
      </c>
      <c r="F25" s="4" t="s">
        <v>7</v>
      </c>
      <c r="G25" s="6">
        <v>26.3</v>
      </c>
      <c r="H25" s="6">
        <v>9</v>
      </c>
      <c r="I25" s="6">
        <v>1.1950000000000001</v>
      </c>
      <c r="J25" s="6"/>
      <c r="K25" s="4">
        <v>1.5</v>
      </c>
      <c r="L25" s="4">
        <v>0.63600000000000001</v>
      </c>
      <c r="M25" s="4">
        <v>0.624</v>
      </c>
      <c r="N25" s="4">
        <f t="shared" ref="N25:N56" si="3">((I25)/2)*L25</f>
        <v>0.38001000000000001</v>
      </c>
      <c r="O25" s="4">
        <f t="shared" ref="O25:O56" si="4">(I25/2)*M25</f>
        <v>0.37284</v>
      </c>
      <c r="P25" s="4">
        <f t="shared" si="2"/>
        <v>0.75285000000000002</v>
      </c>
    </row>
    <row r="26" spans="1:16" x14ac:dyDescent="0.3">
      <c r="A26" s="4">
        <v>22</v>
      </c>
      <c r="B26" s="10" t="s">
        <v>69</v>
      </c>
      <c r="C26" s="4" t="s">
        <v>73</v>
      </c>
      <c r="D26" s="15" t="s">
        <v>71</v>
      </c>
      <c r="E26" s="25" t="s">
        <v>82</v>
      </c>
      <c r="F26" s="4" t="s">
        <v>7</v>
      </c>
      <c r="G26" s="6">
        <v>26.2</v>
      </c>
      <c r="H26" s="6">
        <v>8.5</v>
      </c>
      <c r="I26" s="6">
        <v>1.1599999999999999</v>
      </c>
      <c r="J26" s="6"/>
      <c r="K26" s="4">
        <v>0.1</v>
      </c>
      <c r="L26" s="4">
        <v>0.25590000000000002</v>
      </c>
      <c r="M26" s="4">
        <v>0.21230000000000002</v>
      </c>
      <c r="N26" s="4">
        <f t="shared" si="3"/>
        <v>0.148422</v>
      </c>
      <c r="O26" s="4">
        <f t="shared" si="4"/>
        <v>0.12313400000000001</v>
      </c>
      <c r="P26" s="4">
        <f t="shared" si="2"/>
        <v>0.27155600000000002</v>
      </c>
    </row>
    <row r="27" spans="1:16" x14ac:dyDescent="0.3">
      <c r="A27" s="4">
        <v>23</v>
      </c>
      <c r="B27" s="10" t="s">
        <v>69</v>
      </c>
      <c r="C27" s="4" t="s">
        <v>70</v>
      </c>
      <c r="D27" s="15" t="s">
        <v>71</v>
      </c>
      <c r="E27" s="25" t="s">
        <v>15</v>
      </c>
      <c r="F27" s="4" t="s">
        <v>11</v>
      </c>
      <c r="G27" s="6">
        <v>37.5</v>
      </c>
      <c r="H27" s="6">
        <v>13.5</v>
      </c>
      <c r="I27" s="6">
        <v>1.4450000000000001</v>
      </c>
      <c r="J27" s="6"/>
      <c r="K27" s="4">
        <v>1.5</v>
      </c>
      <c r="L27" s="4">
        <v>0.89400000000000002</v>
      </c>
      <c r="M27" s="4">
        <v>0.88800000000000001</v>
      </c>
      <c r="N27" s="4">
        <f t="shared" si="3"/>
        <v>0.64591500000000002</v>
      </c>
      <c r="O27" s="4">
        <f t="shared" si="4"/>
        <v>0.64158000000000004</v>
      </c>
      <c r="P27" s="4">
        <f t="shared" si="2"/>
        <v>1.2874950000000001</v>
      </c>
    </row>
    <row r="28" spans="1:16" x14ac:dyDescent="0.3">
      <c r="A28" s="4">
        <v>24</v>
      </c>
      <c r="B28" s="10" t="s">
        <v>69</v>
      </c>
      <c r="C28" s="4" t="s">
        <v>75</v>
      </c>
      <c r="D28" s="15" t="s">
        <v>79</v>
      </c>
      <c r="E28" s="25" t="s">
        <v>41</v>
      </c>
      <c r="F28" s="4" t="s">
        <v>11</v>
      </c>
      <c r="G28" s="6">
        <v>75</v>
      </c>
      <c r="H28" s="6">
        <v>28.5</v>
      </c>
      <c r="I28" s="5">
        <v>1.8</v>
      </c>
      <c r="J28" s="6"/>
      <c r="K28" s="4">
        <v>1.5</v>
      </c>
      <c r="L28" s="4">
        <v>0.99099999999999999</v>
      </c>
      <c r="M28" s="4">
        <v>0.83499999999999996</v>
      </c>
      <c r="N28" s="4">
        <f t="shared" si="3"/>
        <v>0.89190000000000003</v>
      </c>
      <c r="O28" s="4">
        <f t="shared" si="4"/>
        <v>0.75149999999999995</v>
      </c>
      <c r="P28" s="4">
        <f t="shared" si="2"/>
        <v>1.6434</v>
      </c>
    </row>
    <row r="29" spans="1:16" x14ac:dyDescent="0.3">
      <c r="A29" s="4">
        <v>25</v>
      </c>
      <c r="B29" s="10" t="s">
        <v>69</v>
      </c>
      <c r="C29" s="4" t="s">
        <v>73</v>
      </c>
      <c r="D29" s="15" t="s">
        <v>71</v>
      </c>
      <c r="E29" s="25" t="s">
        <v>83</v>
      </c>
      <c r="F29" s="4" t="s">
        <v>7</v>
      </c>
      <c r="G29" s="6">
        <v>28.5</v>
      </c>
      <c r="H29" s="6">
        <v>9.5</v>
      </c>
      <c r="I29" s="6">
        <v>1.41</v>
      </c>
      <c r="J29" s="6"/>
      <c r="K29" s="4">
        <v>1.5</v>
      </c>
      <c r="L29" s="4">
        <v>0.5</v>
      </c>
      <c r="M29" s="4">
        <v>0.53700000000000003</v>
      </c>
      <c r="N29" s="4">
        <f t="shared" si="3"/>
        <v>0.35249999999999998</v>
      </c>
      <c r="O29" s="4">
        <f t="shared" si="4"/>
        <v>0.378585</v>
      </c>
      <c r="P29" s="4">
        <f t="shared" si="2"/>
        <v>0.73108499999999998</v>
      </c>
    </row>
    <row r="30" spans="1:16" x14ac:dyDescent="0.3">
      <c r="A30" s="4">
        <v>26</v>
      </c>
      <c r="B30" s="10" t="s">
        <v>69</v>
      </c>
      <c r="C30" s="4" t="s">
        <v>73</v>
      </c>
      <c r="D30" s="15" t="s">
        <v>71</v>
      </c>
      <c r="E30" s="25" t="s">
        <v>83</v>
      </c>
      <c r="F30" s="4" t="s">
        <v>7</v>
      </c>
      <c r="G30" s="6">
        <v>23.5</v>
      </c>
      <c r="H30" s="6">
        <v>7.5</v>
      </c>
      <c r="I30" s="6">
        <v>0.99</v>
      </c>
      <c r="J30" s="6"/>
      <c r="K30" s="4">
        <v>1.5</v>
      </c>
      <c r="L30" s="4">
        <v>0.503</v>
      </c>
      <c r="M30" s="4">
        <v>0.46</v>
      </c>
      <c r="N30" s="4">
        <f t="shared" si="3"/>
        <v>0.24898500000000001</v>
      </c>
      <c r="O30" s="4">
        <f t="shared" si="4"/>
        <v>0.22770000000000001</v>
      </c>
      <c r="P30" s="4">
        <f t="shared" si="2"/>
        <v>0.47668500000000003</v>
      </c>
    </row>
    <row r="31" spans="1:16" x14ac:dyDescent="0.3">
      <c r="A31" s="4">
        <v>27</v>
      </c>
      <c r="B31" s="10" t="s">
        <v>69</v>
      </c>
      <c r="C31" s="4" t="s">
        <v>73</v>
      </c>
      <c r="D31" s="15" t="s">
        <v>92</v>
      </c>
      <c r="E31" s="25" t="s">
        <v>18</v>
      </c>
      <c r="F31" s="4" t="s">
        <v>11</v>
      </c>
      <c r="G31" s="6">
        <v>23.7</v>
      </c>
      <c r="H31" s="6">
        <v>7.7</v>
      </c>
      <c r="I31" s="6">
        <v>0.93500000000000005</v>
      </c>
      <c r="J31" s="6"/>
      <c r="K31" s="4">
        <v>0.1</v>
      </c>
      <c r="L31" s="4">
        <v>0.2104</v>
      </c>
      <c r="M31" s="4">
        <v>0.24710000000000001</v>
      </c>
      <c r="N31" s="4">
        <f t="shared" si="3"/>
        <v>9.8362000000000005E-2</v>
      </c>
      <c r="O31" s="4">
        <f t="shared" si="4"/>
        <v>0.11551925000000002</v>
      </c>
      <c r="P31" s="21">
        <f t="shared" si="2"/>
        <v>0.21388125000000002</v>
      </c>
    </row>
    <row r="32" spans="1:16" x14ac:dyDescent="0.3">
      <c r="A32" s="4">
        <v>28</v>
      </c>
      <c r="B32" s="10" t="s">
        <v>69</v>
      </c>
      <c r="C32" s="4" t="s">
        <v>73</v>
      </c>
      <c r="D32" s="15" t="s">
        <v>92</v>
      </c>
      <c r="E32" s="25" t="s">
        <v>18</v>
      </c>
      <c r="F32" s="4" t="s">
        <v>11</v>
      </c>
      <c r="G32" s="6">
        <v>21.3</v>
      </c>
      <c r="H32" s="6">
        <v>6.9</v>
      </c>
      <c r="I32" s="6">
        <v>0.94499999999999995</v>
      </c>
      <c r="J32" s="6"/>
      <c r="K32" s="4">
        <v>0.1</v>
      </c>
      <c r="L32" s="4">
        <v>0.20849999999999999</v>
      </c>
      <c r="M32" s="4">
        <v>0.2432</v>
      </c>
      <c r="N32" s="4">
        <f t="shared" si="3"/>
        <v>9.8516249999999986E-2</v>
      </c>
      <c r="O32" s="4">
        <f t="shared" si="4"/>
        <v>0.114912</v>
      </c>
      <c r="P32" s="21">
        <f t="shared" si="2"/>
        <v>0.21342824999999999</v>
      </c>
    </row>
    <row r="33" spans="1:17" x14ac:dyDescent="0.3">
      <c r="A33" s="4">
        <v>29</v>
      </c>
      <c r="B33" s="10" t="s">
        <v>69</v>
      </c>
      <c r="C33" s="4" t="s">
        <v>73</v>
      </c>
      <c r="D33" s="15" t="s">
        <v>92</v>
      </c>
      <c r="E33" s="25" t="s">
        <v>90</v>
      </c>
      <c r="F33" s="4" t="s">
        <v>11</v>
      </c>
      <c r="G33" s="6">
        <v>25.5</v>
      </c>
      <c r="H33" s="6">
        <v>9.1999999999999993</v>
      </c>
      <c r="I33" s="6">
        <v>1.075</v>
      </c>
      <c r="J33" s="6"/>
      <c r="K33" s="4">
        <v>0.1</v>
      </c>
      <c r="L33" s="4">
        <v>0.30280000000000001</v>
      </c>
      <c r="M33" s="4">
        <v>0.37130000000000002</v>
      </c>
      <c r="N33" s="4">
        <f t="shared" si="3"/>
        <v>0.16275500000000001</v>
      </c>
      <c r="O33" s="4">
        <f t="shared" si="4"/>
        <v>0.19957374999999999</v>
      </c>
      <c r="P33" s="21">
        <f t="shared" si="2"/>
        <v>0.36232874999999998</v>
      </c>
    </row>
    <row r="34" spans="1:17" x14ac:dyDescent="0.3">
      <c r="A34" s="4">
        <v>30</v>
      </c>
      <c r="B34" s="10" t="s">
        <v>69</v>
      </c>
      <c r="C34" s="4" t="s">
        <v>73</v>
      </c>
      <c r="D34" s="15" t="s">
        <v>71</v>
      </c>
      <c r="E34" s="41" t="s">
        <v>91</v>
      </c>
      <c r="F34" s="13" t="s">
        <v>11</v>
      </c>
      <c r="G34" s="23">
        <v>29</v>
      </c>
      <c r="H34" s="23">
        <v>10</v>
      </c>
      <c r="I34" s="23">
        <v>1.425</v>
      </c>
      <c r="J34" s="23"/>
      <c r="K34" s="13">
        <v>0.1</v>
      </c>
      <c r="L34" s="13">
        <v>0.1691</v>
      </c>
      <c r="M34" s="13">
        <v>0.25</v>
      </c>
      <c r="N34" s="13">
        <f t="shared" si="3"/>
        <v>0.12048375</v>
      </c>
      <c r="O34" s="13">
        <f t="shared" si="4"/>
        <v>0.17812500000000001</v>
      </c>
      <c r="P34" s="24">
        <f t="shared" si="2"/>
        <v>0.29860874999999998</v>
      </c>
      <c r="Q34" s="24"/>
    </row>
    <row r="35" spans="1:17" x14ac:dyDescent="0.3">
      <c r="A35" s="4">
        <v>31</v>
      </c>
      <c r="B35" s="10" t="s">
        <v>69</v>
      </c>
      <c r="C35" s="4" t="s">
        <v>78</v>
      </c>
      <c r="D35" s="20" t="s">
        <v>79</v>
      </c>
      <c r="E35" s="25" t="s">
        <v>12</v>
      </c>
      <c r="F35" s="4" t="s">
        <v>11</v>
      </c>
      <c r="G35" s="6">
        <v>26</v>
      </c>
      <c r="H35" s="6">
        <v>8.3000000000000007</v>
      </c>
      <c r="I35" s="6">
        <v>1.58</v>
      </c>
      <c r="J35" s="6"/>
      <c r="K35" s="4">
        <v>1.5</v>
      </c>
      <c r="L35" s="4">
        <v>0.42</v>
      </c>
      <c r="M35" s="4">
        <v>0.49299999999999999</v>
      </c>
      <c r="N35" s="4">
        <f t="shared" si="3"/>
        <v>0.33179999999999998</v>
      </c>
      <c r="O35" s="4">
        <f t="shared" si="4"/>
        <v>0.38947000000000004</v>
      </c>
      <c r="P35" s="4">
        <f t="shared" si="2"/>
        <v>0.72127000000000008</v>
      </c>
    </row>
    <row r="36" spans="1:17" x14ac:dyDescent="0.3">
      <c r="A36" s="4">
        <v>32</v>
      </c>
      <c r="B36" s="10" t="s">
        <v>69</v>
      </c>
      <c r="C36" s="4" t="s">
        <v>73</v>
      </c>
      <c r="D36" s="15" t="s">
        <v>71</v>
      </c>
      <c r="E36" s="41" t="s">
        <v>91</v>
      </c>
      <c r="F36" s="13" t="s">
        <v>11</v>
      </c>
      <c r="G36" s="23">
        <v>25.5</v>
      </c>
      <c r="H36" s="23">
        <v>9</v>
      </c>
      <c r="I36" s="23">
        <v>1.2</v>
      </c>
      <c r="J36" s="23"/>
      <c r="K36" s="13">
        <v>0.1</v>
      </c>
      <c r="L36" s="13">
        <v>0.1673</v>
      </c>
      <c r="M36" s="13">
        <v>0.19650000000000001</v>
      </c>
      <c r="N36" s="13">
        <f t="shared" si="3"/>
        <v>0.10038</v>
      </c>
      <c r="O36" s="13">
        <f t="shared" si="4"/>
        <v>0.1179</v>
      </c>
      <c r="P36" s="24">
        <f t="shared" si="2"/>
        <v>0.21828</v>
      </c>
      <c r="Q36" s="24"/>
    </row>
    <row r="37" spans="1:17" x14ac:dyDescent="0.3">
      <c r="A37" s="4">
        <v>33</v>
      </c>
      <c r="B37" s="10" t="s">
        <v>69</v>
      </c>
      <c r="C37" s="4" t="s">
        <v>73</v>
      </c>
      <c r="D37" s="15" t="s">
        <v>92</v>
      </c>
      <c r="E37" s="25" t="s">
        <v>84</v>
      </c>
      <c r="F37" s="4" t="s">
        <v>11</v>
      </c>
      <c r="G37" s="6">
        <v>28</v>
      </c>
      <c r="H37" s="6">
        <v>9</v>
      </c>
      <c r="I37" s="6">
        <v>1.21</v>
      </c>
      <c r="J37" s="6"/>
      <c r="K37" s="4">
        <v>0.1</v>
      </c>
      <c r="L37" s="4">
        <v>0.30870000000000003</v>
      </c>
      <c r="M37" s="4">
        <v>0.3276</v>
      </c>
      <c r="N37" s="4">
        <f t="shared" si="3"/>
        <v>0.1867635</v>
      </c>
      <c r="O37" s="4">
        <f t="shared" si="4"/>
        <v>0.19819799999999999</v>
      </c>
      <c r="P37" s="21">
        <f t="shared" si="2"/>
        <v>0.38496149999999996</v>
      </c>
    </row>
    <row r="38" spans="1:17" x14ac:dyDescent="0.3">
      <c r="A38" s="4">
        <v>34</v>
      </c>
      <c r="B38" s="10" t="s">
        <v>69</v>
      </c>
      <c r="C38" s="4" t="s">
        <v>73</v>
      </c>
      <c r="D38" s="15" t="s">
        <v>92</v>
      </c>
      <c r="E38" s="25" t="s">
        <v>18</v>
      </c>
      <c r="F38" s="4" t="s">
        <v>11</v>
      </c>
      <c r="G38" s="6">
        <v>25.5</v>
      </c>
      <c r="H38" s="6">
        <v>8</v>
      </c>
      <c r="I38" s="6">
        <v>1.2050000000000001</v>
      </c>
      <c r="J38" s="6"/>
      <c r="K38" s="4">
        <v>0.1</v>
      </c>
      <c r="L38" s="4">
        <v>0.20270000000000002</v>
      </c>
      <c r="M38" s="4">
        <v>0.23290000000000002</v>
      </c>
      <c r="N38" s="4">
        <f t="shared" si="3"/>
        <v>0.12212675000000002</v>
      </c>
      <c r="O38" s="4">
        <f t="shared" si="4"/>
        <v>0.14032225000000001</v>
      </c>
      <c r="P38" s="21">
        <f t="shared" si="2"/>
        <v>0.26244900000000004</v>
      </c>
    </row>
    <row r="39" spans="1:17" x14ac:dyDescent="0.3">
      <c r="A39" s="4">
        <v>35</v>
      </c>
      <c r="B39" s="10" t="s">
        <v>69</v>
      </c>
      <c r="C39" s="4" t="s">
        <v>73</v>
      </c>
      <c r="D39" s="15" t="s">
        <v>71</v>
      </c>
      <c r="E39" s="25" t="s">
        <v>83</v>
      </c>
      <c r="F39" s="4" t="s">
        <v>7</v>
      </c>
      <c r="G39" s="6">
        <v>27.7</v>
      </c>
      <c r="H39" s="6">
        <v>8.4</v>
      </c>
      <c r="I39" s="6">
        <v>1.37</v>
      </c>
      <c r="J39" s="6"/>
      <c r="K39" s="4">
        <v>1.5</v>
      </c>
      <c r="L39" s="4">
        <v>0.56399999999999995</v>
      </c>
      <c r="M39" s="4">
        <v>0.58799999999999997</v>
      </c>
      <c r="N39" s="4">
        <f t="shared" si="3"/>
        <v>0.38634000000000002</v>
      </c>
      <c r="O39" s="4">
        <f t="shared" si="4"/>
        <v>0.40278000000000003</v>
      </c>
      <c r="P39" s="4">
        <f t="shared" si="2"/>
        <v>0.78912000000000004</v>
      </c>
    </row>
    <row r="40" spans="1:17" x14ac:dyDescent="0.3">
      <c r="A40" s="4">
        <v>36</v>
      </c>
      <c r="B40" s="10" t="s">
        <v>69</v>
      </c>
      <c r="C40" s="4" t="s">
        <v>73</v>
      </c>
      <c r="D40" s="15" t="s">
        <v>71</v>
      </c>
      <c r="E40" s="25" t="s">
        <v>81</v>
      </c>
      <c r="F40" s="4" t="s">
        <v>11</v>
      </c>
      <c r="G40" s="6">
        <v>33.299999999999997</v>
      </c>
      <c r="H40" s="6">
        <v>9.5</v>
      </c>
      <c r="I40" s="6">
        <v>1.5</v>
      </c>
      <c r="J40" s="6"/>
      <c r="K40" s="4">
        <v>0.1</v>
      </c>
      <c r="L40" s="4">
        <v>0.23199999999999998</v>
      </c>
      <c r="M40" s="4">
        <v>0.22400000000000003</v>
      </c>
      <c r="N40" s="4">
        <f t="shared" si="3"/>
        <v>0.17399999999999999</v>
      </c>
      <c r="O40" s="4">
        <f t="shared" si="4"/>
        <v>0.16800000000000004</v>
      </c>
      <c r="P40" s="4">
        <f t="shared" si="2"/>
        <v>0.34200000000000003</v>
      </c>
    </row>
    <row r="41" spans="1:17" x14ac:dyDescent="0.3">
      <c r="A41" s="4">
        <v>37</v>
      </c>
      <c r="B41" s="10" t="s">
        <v>69</v>
      </c>
      <c r="C41" s="4" t="s">
        <v>73</v>
      </c>
      <c r="D41" s="15" t="s">
        <v>92</v>
      </c>
      <c r="E41" s="25" t="s">
        <v>85</v>
      </c>
      <c r="F41" s="4" t="s">
        <v>11</v>
      </c>
      <c r="G41" s="6">
        <v>26.1</v>
      </c>
      <c r="H41" s="6">
        <v>8.1</v>
      </c>
      <c r="I41" s="6">
        <v>1.135</v>
      </c>
      <c r="J41" s="6"/>
      <c r="K41" s="4">
        <v>0.1</v>
      </c>
      <c r="L41" s="4">
        <v>0.21290000000000001</v>
      </c>
      <c r="M41" s="4">
        <v>0.25219999999999998</v>
      </c>
      <c r="N41" s="4">
        <f t="shared" si="3"/>
        <v>0.12082075</v>
      </c>
      <c r="O41" s="4">
        <f t="shared" si="4"/>
        <v>0.14312349999999999</v>
      </c>
      <c r="P41" s="21">
        <f t="shared" si="2"/>
        <v>0.26394424999999999</v>
      </c>
    </row>
    <row r="42" spans="1:17" x14ac:dyDescent="0.3">
      <c r="A42" s="4">
        <v>38</v>
      </c>
      <c r="B42" s="10" t="s">
        <v>69</v>
      </c>
      <c r="C42" s="4" t="s">
        <v>73</v>
      </c>
      <c r="D42" s="15" t="s">
        <v>92</v>
      </c>
      <c r="E42" s="25" t="s">
        <v>89</v>
      </c>
      <c r="F42" s="4" t="s">
        <v>7</v>
      </c>
      <c r="G42" s="6">
        <v>25.5</v>
      </c>
      <c r="H42" s="6">
        <v>8</v>
      </c>
      <c r="I42" s="6">
        <v>1.23</v>
      </c>
      <c r="J42" s="6"/>
      <c r="K42" s="4">
        <v>0.1</v>
      </c>
      <c r="L42" s="4">
        <v>0.23519999999999999</v>
      </c>
      <c r="M42" s="4">
        <v>0.22559999999999997</v>
      </c>
      <c r="N42" s="4">
        <f t="shared" si="3"/>
        <v>0.144648</v>
      </c>
      <c r="O42" s="4">
        <f t="shared" si="4"/>
        <v>0.13874399999999998</v>
      </c>
      <c r="P42" s="21">
        <f t="shared" si="2"/>
        <v>0.28339199999999998</v>
      </c>
    </row>
    <row r="43" spans="1:17" x14ac:dyDescent="0.3">
      <c r="A43" s="4">
        <v>39</v>
      </c>
      <c r="B43" s="10" t="s">
        <v>69</v>
      </c>
      <c r="C43" s="4" t="s">
        <v>75</v>
      </c>
      <c r="D43" s="15" t="s">
        <v>79</v>
      </c>
      <c r="E43" s="25" t="s">
        <v>41</v>
      </c>
      <c r="F43" s="4" t="s">
        <v>11</v>
      </c>
      <c r="G43" s="6">
        <v>64</v>
      </c>
      <c r="H43" s="6">
        <v>25</v>
      </c>
      <c r="I43" s="5">
        <v>3.835</v>
      </c>
      <c r="J43" s="6"/>
      <c r="K43" s="4">
        <v>1.5</v>
      </c>
      <c r="L43" s="4">
        <v>1.0629999999999999</v>
      </c>
      <c r="M43" s="4">
        <v>0.81599999999999995</v>
      </c>
      <c r="N43" s="4">
        <f t="shared" si="3"/>
        <v>2.0383024999999999</v>
      </c>
      <c r="O43" s="4">
        <f t="shared" si="4"/>
        <v>1.5646799999999998</v>
      </c>
      <c r="P43" s="4">
        <f t="shared" si="2"/>
        <v>3.6029824999999995</v>
      </c>
    </row>
    <row r="44" spans="1:17" x14ac:dyDescent="0.3">
      <c r="A44" s="4">
        <v>40</v>
      </c>
      <c r="B44" s="10" t="s">
        <v>69</v>
      </c>
      <c r="C44" s="4" t="s">
        <v>75</v>
      </c>
      <c r="D44" s="15" t="s">
        <v>79</v>
      </c>
      <c r="E44" s="25" t="s">
        <v>41</v>
      </c>
      <c r="F44" s="4" t="s">
        <v>11</v>
      </c>
      <c r="G44" s="6">
        <v>82</v>
      </c>
      <c r="H44" s="6">
        <v>31</v>
      </c>
      <c r="I44" s="5">
        <v>3.0950000000000002</v>
      </c>
      <c r="J44" s="6"/>
      <c r="K44" s="4">
        <v>1.5</v>
      </c>
      <c r="L44" s="4">
        <v>0.88700000000000001</v>
      </c>
      <c r="M44" s="4">
        <v>1</v>
      </c>
      <c r="N44" s="4">
        <f t="shared" si="3"/>
        <v>1.3726325000000001</v>
      </c>
      <c r="O44" s="4">
        <f t="shared" si="4"/>
        <v>1.5475000000000001</v>
      </c>
      <c r="P44" s="4">
        <f t="shared" si="2"/>
        <v>2.9201325000000002</v>
      </c>
    </row>
    <row r="45" spans="1:17" x14ac:dyDescent="0.3">
      <c r="A45" s="4">
        <v>41</v>
      </c>
      <c r="B45" s="10" t="s">
        <v>69</v>
      </c>
      <c r="C45" s="4" t="s">
        <v>75</v>
      </c>
      <c r="D45" s="15" t="s">
        <v>79</v>
      </c>
      <c r="E45" s="25" t="s">
        <v>41</v>
      </c>
      <c r="F45" s="4" t="s">
        <v>11</v>
      </c>
      <c r="G45" s="6">
        <v>100</v>
      </c>
      <c r="H45" s="6">
        <v>39</v>
      </c>
      <c r="I45" s="5">
        <v>3.3849999999999998</v>
      </c>
      <c r="J45" s="6"/>
      <c r="K45" s="4">
        <v>1.5</v>
      </c>
      <c r="L45" s="4">
        <v>1.2010000000000001</v>
      </c>
      <c r="M45" s="4">
        <v>0.96099999999999997</v>
      </c>
      <c r="N45" s="4">
        <f t="shared" si="3"/>
        <v>2.0326925</v>
      </c>
      <c r="O45" s="4">
        <f t="shared" si="4"/>
        <v>1.6264924999999999</v>
      </c>
      <c r="P45" s="4">
        <f t="shared" si="2"/>
        <v>3.6591849999999999</v>
      </c>
    </row>
    <row r="46" spans="1:17" x14ac:dyDescent="0.3">
      <c r="A46" s="4">
        <v>42</v>
      </c>
      <c r="B46" s="10" t="s">
        <v>69</v>
      </c>
      <c r="C46" s="4" t="s">
        <v>75</v>
      </c>
      <c r="D46" s="15" t="s">
        <v>79</v>
      </c>
      <c r="E46" s="25" t="s">
        <v>41</v>
      </c>
      <c r="F46" s="4" t="s">
        <v>11</v>
      </c>
      <c r="G46" s="6">
        <v>95</v>
      </c>
      <c r="H46" s="6">
        <v>37</v>
      </c>
      <c r="I46" s="5">
        <v>5.81</v>
      </c>
      <c r="J46" s="6"/>
      <c r="K46" s="4">
        <v>1.5</v>
      </c>
      <c r="L46" s="4">
        <v>1.1519999999999999</v>
      </c>
      <c r="M46" s="4">
        <v>1.0740000000000001</v>
      </c>
      <c r="N46" s="4">
        <f t="shared" si="3"/>
        <v>3.3465599999999993</v>
      </c>
      <c r="O46" s="4">
        <f t="shared" si="4"/>
        <v>3.1199699999999999</v>
      </c>
      <c r="P46" s="4">
        <f t="shared" si="2"/>
        <v>6.4665299999999988</v>
      </c>
    </row>
    <row r="47" spans="1:17" x14ac:dyDescent="0.3">
      <c r="A47" s="4">
        <v>43</v>
      </c>
      <c r="B47" s="10" t="s">
        <v>69</v>
      </c>
      <c r="C47" s="4" t="s">
        <v>78</v>
      </c>
      <c r="D47" s="20" t="s">
        <v>79</v>
      </c>
      <c r="E47" s="41" t="s">
        <v>12</v>
      </c>
      <c r="F47" s="13" t="s">
        <v>11</v>
      </c>
      <c r="G47" s="23">
        <v>50.2</v>
      </c>
      <c r="H47" s="23">
        <v>16</v>
      </c>
      <c r="I47" s="23">
        <v>2.14</v>
      </c>
      <c r="J47" s="23"/>
      <c r="K47" s="13">
        <v>1.5</v>
      </c>
      <c r="L47" s="13">
        <v>0.78700000000000003</v>
      </c>
      <c r="M47" s="13">
        <v>0.80400000000000005</v>
      </c>
      <c r="N47" s="13">
        <f t="shared" si="3"/>
        <v>0.84209000000000012</v>
      </c>
      <c r="O47" s="13">
        <f t="shared" si="4"/>
        <v>0.86028000000000016</v>
      </c>
      <c r="P47" s="13">
        <f t="shared" si="2"/>
        <v>1.7023700000000002</v>
      </c>
      <c r="Q47" s="12"/>
    </row>
    <row r="48" spans="1:17" x14ac:dyDescent="0.3">
      <c r="A48" s="4">
        <v>44</v>
      </c>
      <c r="B48" s="10" t="s">
        <v>69</v>
      </c>
      <c r="C48" s="4" t="s">
        <v>73</v>
      </c>
      <c r="D48" s="15" t="s">
        <v>71</v>
      </c>
      <c r="E48" s="25" t="s">
        <v>16</v>
      </c>
      <c r="F48" s="4" t="s">
        <v>11</v>
      </c>
      <c r="G48" s="6">
        <v>44.3</v>
      </c>
      <c r="H48" s="6">
        <v>14</v>
      </c>
      <c r="I48" s="6">
        <v>1.825</v>
      </c>
      <c r="J48" s="6"/>
      <c r="K48" s="4">
        <v>1.5</v>
      </c>
      <c r="L48" s="6">
        <v>0.745</v>
      </c>
      <c r="M48" s="4">
        <v>0.73499999999999999</v>
      </c>
      <c r="N48" s="4">
        <f t="shared" si="3"/>
        <v>0.67981249999999993</v>
      </c>
      <c r="O48" s="4">
        <f t="shared" si="4"/>
        <v>0.67068749999999999</v>
      </c>
      <c r="P48" s="4">
        <f t="shared" si="2"/>
        <v>1.3504999999999998</v>
      </c>
    </row>
    <row r="49" spans="1:17" x14ac:dyDescent="0.3">
      <c r="A49" s="4">
        <v>45</v>
      </c>
      <c r="B49" s="10" t="s">
        <v>69</v>
      </c>
      <c r="C49" s="4" t="s">
        <v>73</v>
      </c>
      <c r="D49" s="15" t="s">
        <v>92</v>
      </c>
      <c r="E49" s="25" t="s">
        <v>90</v>
      </c>
      <c r="F49" s="4" t="s">
        <v>11</v>
      </c>
      <c r="G49" s="6">
        <v>29.3</v>
      </c>
      <c r="H49" s="6">
        <v>10.5</v>
      </c>
      <c r="I49" s="6">
        <v>1.5449999999999999</v>
      </c>
      <c r="J49" s="6"/>
      <c r="K49" s="4">
        <v>0.1</v>
      </c>
      <c r="L49" s="4">
        <v>0.3054</v>
      </c>
      <c r="M49" s="4">
        <v>0.33100000000000002</v>
      </c>
      <c r="N49" s="4">
        <f t="shared" si="3"/>
        <v>0.23592150000000001</v>
      </c>
      <c r="O49" s="4">
        <f t="shared" si="4"/>
        <v>0.25569750000000002</v>
      </c>
      <c r="P49" s="21">
        <f t="shared" si="2"/>
        <v>0.49161900000000003</v>
      </c>
    </row>
    <row r="50" spans="1:17" x14ac:dyDescent="0.3">
      <c r="A50" s="4">
        <v>46</v>
      </c>
      <c r="B50" s="10" t="s">
        <v>69</v>
      </c>
      <c r="C50" s="4" t="s">
        <v>73</v>
      </c>
      <c r="D50" s="15" t="s">
        <v>92</v>
      </c>
      <c r="E50" s="25" t="s">
        <v>84</v>
      </c>
      <c r="F50" s="4" t="s">
        <v>11</v>
      </c>
      <c r="G50" s="6">
        <v>22.7</v>
      </c>
      <c r="H50" s="6">
        <v>8</v>
      </c>
      <c r="I50" s="6">
        <v>1.3</v>
      </c>
      <c r="J50" s="6"/>
      <c r="K50" s="4">
        <v>0.1</v>
      </c>
      <c r="L50" s="4">
        <v>0.1988</v>
      </c>
      <c r="M50" s="4">
        <v>0.2666</v>
      </c>
      <c r="N50" s="4">
        <f t="shared" si="3"/>
        <v>0.12922</v>
      </c>
      <c r="O50" s="4">
        <f t="shared" si="4"/>
        <v>0.17329</v>
      </c>
      <c r="P50" s="21">
        <f t="shared" si="2"/>
        <v>0.30251</v>
      </c>
    </row>
    <row r="51" spans="1:17" x14ac:dyDescent="0.3">
      <c r="A51" s="4">
        <v>47</v>
      </c>
      <c r="B51" s="10" t="s">
        <v>69</v>
      </c>
      <c r="C51" s="4" t="s">
        <v>73</v>
      </c>
      <c r="D51" s="15" t="s">
        <v>92</v>
      </c>
      <c r="E51" s="25" t="s">
        <v>84</v>
      </c>
      <c r="F51" s="4" t="s">
        <v>11</v>
      </c>
      <c r="G51" s="6">
        <v>25.3</v>
      </c>
      <c r="H51" s="6">
        <v>8.3000000000000007</v>
      </c>
      <c r="I51" s="6">
        <v>1.895</v>
      </c>
      <c r="J51" s="6"/>
      <c r="K51" s="4">
        <v>0.1</v>
      </c>
      <c r="L51" s="4">
        <v>0.22610000000000002</v>
      </c>
      <c r="M51" s="4">
        <v>0.31779999999999997</v>
      </c>
      <c r="N51" s="4">
        <f t="shared" si="3"/>
        <v>0.21422975000000002</v>
      </c>
      <c r="O51" s="4">
        <f t="shared" si="4"/>
        <v>0.30111549999999998</v>
      </c>
      <c r="P51" s="21">
        <f t="shared" si="2"/>
        <v>0.51534524999999998</v>
      </c>
    </row>
    <row r="52" spans="1:17" x14ac:dyDescent="0.3">
      <c r="A52" s="4">
        <v>48</v>
      </c>
      <c r="B52" s="10" t="s">
        <v>69</v>
      </c>
      <c r="C52" s="4" t="s">
        <v>73</v>
      </c>
      <c r="D52" s="15" t="s">
        <v>71</v>
      </c>
      <c r="E52" s="25" t="s">
        <v>80</v>
      </c>
      <c r="F52" s="4" t="s">
        <v>7</v>
      </c>
      <c r="G52" s="6">
        <v>28</v>
      </c>
      <c r="H52" s="6">
        <v>10</v>
      </c>
      <c r="I52" s="6">
        <v>1.9350000000000001</v>
      </c>
      <c r="J52" s="6"/>
      <c r="K52" s="4">
        <v>1.5</v>
      </c>
      <c r="L52" s="4">
        <v>0.59399999999999997</v>
      </c>
      <c r="M52" s="4">
        <v>0.56599999999999995</v>
      </c>
      <c r="N52" s="4">
        <f t="shared" si="3"/>
        <v>0.57469499999999996</v>
      </c>
      <c r="O52" s="4">
        <f t="shared" si="4"/>
        <v>0.54760500000000001</v>
      </c>
      <c r="P52" s="4">
        <f t="shared" si="2"/>
        <v>1.1223000000000001</v>
      </c>
    </row>
    <row r="53" spans="1:17" x14ac:dyDescent="0.3">
      <c r="A53" s="4">
        <v>49</v>
      </c>
      <c r="B53" s="10" t="s">
        <v>69</v>
      </c>
      <c r="C53" s="4" t="s">
        <v>73</v>
      </c>
      <c r="D53" s="15" t="s">
        <v>71</v>
      </c>
      <c r="E53" s="25" t="s">
        <v>81</v>
      </c>
      <c r="F53" s="4" t="s">
        <v>7</v>
      </c>
      <c r="G53" s="6">
        <v>30.3</v>
      </c>
      <c r="H53" s="6">
        <v>9</v>
      </c>
      <c r="I53" s="6">
        <v>1.07</v>
      </c>
      <c r="J53" s="6"/>
      <c r="K53" s="4">
        <v>0.1</v>
      </c>
      <c r="L53" s="4">
        <v>0.2056</v>
      </c>
      <c r="M53" s="4">
        <v>0.21539999999999998</v>
      </c>
      <c r="N53" s="4">
        <f t="shared" si="3"/>
        <v>0.10999600000000001</v>
      </c>
      <c r="O53" s="4">
        <f t="shared" si="4"/>
        <v>0.11523899999999999</v>
      </c>
      <c r="P53" s="4">
        <f t="shared" si="2"/>
        <v>0.22523500000000002</v>
      </c>
    </row>
    <row r="54" spans="1:17" x14ac:dyDescent="0.3">
      <c r="A54" s="4">
        <v>50</v>
      </c>
      <c r="B54" s="10" t="s">
        <v>69</v>
      </c>
      <c r="C54" s="4" t="s">
        <v>73</v>
      </c>
      <c r="D54" s="15" t="s">
        <v>71</v>
      </c>
      <c r="E54" s="25" t="s">
        <v>80</v>
      </c>
      <c r="F54" s="4" t="s">
        <v>7</v>
      </c>
      <c r="G54" s="6">
        <v>27.6</v>
      </c>
      <c r="H54" s="6">
        <v>9</v>
      </c>
      <c r="I54" s="6">
        <v>1.46</v>
      </c>
      <c r="J54" s="6"/>
      <c r="K54" s="4">
        <v>1.5</v>
      </c>
      <c r="L54" s="4">
        <v>0.72899999999999998</v>
      </c>
      <c r="M54" s="4">
        <v>0.64700000000000002</v>
      </c>
      <c r="N54" s="4">
        <f t="shared" si="3"/>
        <v>0.53216999999999992</v>
      </c>
      <c r="O54" s="4">
        <f t="shared" si="4"/>
        <v>0.47231000000000001</v>
      </c>
      <c r="P54" s="4">
        <f t="shared" si="2"/>
        <v>1.00448</v>
      </c>
    </row>
    <row r="55" spans="1:17" x14ac:dyDescent="0.3">
      <c r="A55" s="4">
        <v>51</v>
      </c>
      <c r="B55" s="10" t="s">
        <v>69</v>
      </c>
      <c r="C55" s="4" t="s">
        <v>73</v>
      </c>
      <c r="D55" s="15" t="s">
        <v>71</v>
      </c>
      <c r="E55" s="25" t="s">
        <v>83</v>
      </c>
      <c r="F55" s="4" t="s">
        <v>7</v>
      </c>
      <c r="G55" s="6">
        <v>35.5</v>
      </c>
      <c r="H55" s="6">
        <v>11.5</v>
      </c>
      <c r="I55" s="6">
        <v>1.64</v>
      </c>
      <c r="J55" s="6"/>
      <c r="K55" s="4">
        <v>1.5</v>
      </c>
      <c r="L55" s="4">
        <v>0.61899999999999999</v>
      </c>
      <c r="M55" s="4">
        <v>0.58199999999999996</v>
      </c>
      <c r="N55" s="4">
        <f t="shared" si="3"/>
        <v>0.50757999999999992</v>
      </c>
      <c r="O55" s="4">
        <f t="shared" si="4"/>
        <v>0.47723999999999994</v>
      </c>
      <c r="P55" s="4">
        <f t="shared" si="2"/>
        <v>0.98481999999999981</v>
      </c>
    </row>
    <row r="56" spans="1:17" x14ac:dyDescent="0.3">
      <c r="A56" s="4">
        <v>52</v>
      </c>
      <c r="B56" s="10" t="s">
        <v>69</v>
      </c>
      <c r="C56" s="4" t="s">
        <v>78</v>
      </c>
      <c r="D56" s="15" t="s">
        <v>86</v>
      </c>
      <c r="E56" s="25" t="s">
        <v>14</v>
      </c>
      <c r="F56" s="4" t="s">
        <v>11</v>
      </c>
      <c r="G56" s="6">
        <v>30.5</v>
      </c>
      <c r="H56" s="6">
        <v>10</v>
      </c>
      <c r="I56" s="6">
        <v>1.69</v>
      </c>
      <c r="J56" s="6"/>
      <c r="K56" s="4">
        <v>0.1</v>
      </c>
      <c r="L56" s="4">
        <v>0.28490000000000004</v>
      </c>
      <c r="M56" s="4">
        <v>0.30759999999999998</v>
      </c>
      <c r="N56" s="4">
        <f t="shared" si="3"/>
        <v>0.24074050000000002</v>
      </c>
      <c r="O56" s="4">
        <f t="shared" si="4"/>
        <v>0.25992199999999999</v>
      </c>
      <c r="P56" s="4">
        <f t="shared" si="2"/>
        <v>0.50066250000000001</v>
      </c>
    </row>
    <row r="57" spans="1:17" x14ac:dyDescent="0.3">
      <c r="A57" s="4">
        <v>53</v>
      </c>
      <c r="B57" s="10" t="s">
        <v>69</v>
      </c>
      <c r="C57" s="4" t="s">
        <v>73</v>
      </c>
      <c r="D57" s="15" t="s">
        <v>71</v>
      </c>
      <c r="E57" s="25" t="s">
        <v>82</v>
      </c>
      <c r="F57" s="4" t="s">
        <v>11</v>
      </c>
      <c r="G57" s="6">
        <v>33</v>
      </c>
      <c r="H57" s="6">
        <v>11</v>
      </c>
      <c r="I57" s="6">
        <v>1.1950000000000001</v>
      </c>
      <c r="J57" s="6"/>
      <c r="K57" s="4">
        <v>0.1</v>
      </c>
      <c r="L57" s="4">
        <v>0.31080000000000002</v>
      </c>
      <c r="M57" s="4">
        <v>0.3962</v>
      </c>
      <c r="N57" s="4">
        <f t="shared" ref="N57:N73" si="5">((I57)/2)*L57</f>
        <v>0.18570300000000003</v>
      </c>
      <c r="O57" s="4">
        <f t="shared" ref="O57:O73" si="6">(I57/2)*M57</f>
        <v>0.23672950000000001</v>
      </c>
      <c r="P57" s="4">
        <f t="shared" si="2"/>
        <v>0.42243250000000004</v>
      </c>
    </row>
    <row r="58" spans="1:17" x14ac:dyDescent="0.3">
      <c r="A58" s="4">
        <v>54</v>
      </c>
      <c r="B58" s="10" t="s">
        <v>69</v>
      </c>
      <c r="C58" s="4" t="s">
        <v>73</v>
      </c>
      <c r="D58" s="15" t="s">
        <v>71</v>
      </c>
      <c r="E58" s="25" t="s">
        <v>16</v>
      </c>
      <c r="F58" s="4" t="s">
        <v>7</v>
      </c>
      <c r="G58" s="6">
        <v>24.1</v>
      </c>
      <c r="H58" s="6">
        <v>7.5</v>
      </c>
      <c r="I58" s="6">
        <v>1.03</v>
      </c>
      <c r="J58" s="6"/>
      <c r="K58" s="4">
        <v>1.5</v>
      </c>
      <c r="L58" s="4">
        <v>0.44800000000000001</v>
      </c>
      <c r="M58" s="4">
        <v>0.54700000000000004</v>
      </c>
      <c r="N58" s="4">
        <f t="shared" si="5"/>
        <v>0.23072000000000001</v>
      </c>
      <c r="O58" s="4">
        <f t="shared" si="6"/>
        <v>0.28170500000000004</v>
      </c>
      <c r="P58" s="4">
        <f t="shared" si="2"/>
        <v>0.51242500000000002</v>
      </c>
    </row>
    <row r="59" spans="1:17" x14ac:dyDescent="0.3">
      <c r="A59" s="4">
        <v>55</v>
      </c>
      <c r="B59" s="10" t="s">
        <v>69</v>
      </c>
      <c r="C59" s="4" t="s">
        <v>73</v>
      </c>
      <c r="D59" s="15" t="s">
        <v>71</v>
      </c>
      <c r="E59" s="41" t="s">
        <v>91</v>
      </c>
      <c r="F59" s="13" t="s">
        <v>11</v>
      </c>
      <c r="G59" s="23">
        <v>26.8</v>
      </c>
      <c r="H59" s="23">
        <v>9.5</v>
      </c>
      <c r="I59" s="23">
        <v>1.2150000000000001</v>
      </c>
      <c r="J59" s="23"/>
      <c r="K59" s="13">
        <v>0.1</v>
      </c>
      <c r="L59" s="13">
        <v>0.1804</v>
      </c>
      <c r="M59" s="13">
        <v>0.23139999999999999</v>
      </c>
      <c r="N59" s="13">
        <f t="shared" si="5"/>
        <v>0.10959300000000001</v>
      </c>
      <c r="O59" s="13">
        <f t="shared" si="6"/>
        <v>0.14057549999999999</v>
      </c>
      <c r="P59" s="24">
        <f t="shared" si="2"/>
        <v>0.25016850000000002</v>
      </c>
      <c r="Q59" s="24"/>
    </row>
    <row r="60" spans="1:17" x14ac:dyDescent="0.3">
      <c r="A60" s="4">
        <v>56</v>
      </c>
      <c r="B60" s="10" t="s">
        <v>69</v>
      </c>
      <c r="C60" s="4" t="s">
        <v>73</v>
      </c>
      <c r="D60" s="15" t="s">
        <v>92</v>
      </c>
      <c r="E60" s="25" t="s">
        <v>18</v>
      </c>
      <c r="F60" s="4" t="s">
        <v>11</v>
      </c>
      <c r="G60" s="6">
        <v>27.4</v>
      </c>
      <c r="H60" s="6">
        <v>8.5</v>
      </c>
      <c r="I60" s="6">
        <v>1.87</v>
      </c>
      <c r="J60" s="6"/>
      <c r="K60" s="4">
        <v>0.1</v>
      </c>
      <c r="L60" s="4">
        <v>0.2586</v>
      </c>
      <c r="M60" s="4">
        <v>0.24009999999999998</v>
      </c>
      <c r="N60" s="4">
        <f t="shared" si="5"/>
        <v>0.24179100000000001</v>
      </c>
      <c r="O60" s="4">
        <f t="shared" si="6"/>
        <v>0.22449349999999998</v>
      </c>
      <c r="P60" s="21">
        <f t="shared" si="2"/>
        <v>0.46628449999999999</v>
      </c>
    </row>
    <row r="61" spans="1:17" x14ac:dyDescent="0.3">
      <c r="A61" s="4">
        <v>57</v>
      </c>
      <c r="B61" s="10" t="s">
        <v>69</v>
      </c>
      <c r="C61" s="4" t="s">
        <v>73</v>
      </c>
      <c r="D61" s="15" t="s">
        <v>92</v>
      </c>
      <c r="E61" s="25" t="s">
        <v>85</v>
      </c>
      <c r="F61" s="4" t="s">
        <v>11</v>
      </c>
      <c r="G61" s="6">
        <v>28.5</v>
      </c>
      <c r="H61" s="6">
        <v>10</v>
      </c>
      <c r="I61" s="6">
        <v>1.23</v>
      </c>
      <c r="J61" s="6"/>
      <c r="K61" s="4">
        <v>0.1</v>
      </c>
      <c r="L61" s="4">
        <v>0.31859999999999999</v>
      </c>
      <c r="M61" s="4">
        <v>0.22500000000000001</v>
      </c>
      <c r="N61" s="4">
        <f t="shared" si="5"/>
        <v>0.195939</v>
      </c>
      <c r="O61" s="4">
        <f t="shared" si="6"/>
        <v>0.138375</v>
      </c>
      <c r="P61" s="21">
        <f t="shared" si="2"/>
        <v>0.334314</v>
      </c>
    </row>
    <row r="62" spans="1:17" x14ac:dyDescent="0.3">
      <c r="A62" s="4">
        <v>58</v>
      </c>
      <c r="B62" s="10" t="s">
        <v>69</v>
      </c>
      <c r="C62" s="4" t="s">
        <v>73</v>
      </c>
      <c r="D62" s="15" t="s">
        <v>71</v>
      </c>
      <c r="E62" s="25" t="s">
        <v>83</v>
      </c>
      <c r="F62" s="4" t="s">
        <v>7</v>
      </c>
      <c r="G62" s="6">
        <v>32</v>
      </c>
      <c r="H62" s="6">
        <v>9.5</v>
      </c>
      <c r="I62" s="6">
        <v>1.1299999999999999</v>
      </c>
      <c r="J62" s="6"/>
      <c r="K62" s="4">
        <v>1.5</v>
      </c>
      <c r="L62" s="4">
        <v>0.66500000000000004</v>
      </c>
      <c r="M62" s="4">
        <v>0.629</v>
      </c>
      <c r="N62" s="4">
        <f t="shared" si="5"/>
        <v>0.37572499999999998</v>
      </c>
      <c r="O62" s="4">
        <f t="shared" si="6"/>
        <v>0.35538499999999995</v>
      </c>
      <c r="P62" s="4">
        <f t="shared" si="2"/>
        <v>0.73110999999999993</v>
      </c>
    </row>
    <row r="63" spans="1:17" x14ac:dyDescent="0.3">
      <c r="A63" s="4">
        <v>59</v>
      </c>
      <c r="B63" s="10" t="s">
        <v>69</v>
      </c>
      <c r="C63" s="4" t="s">
        <v>73</v>
      </c>
      <c r="D63" s="15" t="s">
        <v>71</v>
      </c>
      <c r="E63" s="25" t="s">
        <v>83</v>
      </c>
      <c r="F63" s="4" t="s">
        <v>7</v>
      </c>
      <c r="G63" s="6">
        <v>25</v>
      </c>
      <c r="H63" s="6">
        <v>8</v>
      </c>
      <c r="I63" s="6">
        <v>1.18</v>
      </c>
      <c r="J63" s="6"/>
      <c r="K63" s="4">
        <v>1.5</v>
      </c>
      <c r="L63" s="4">
        <v>0.47399999999999998</v>
      </c>
      <c r="M63" s="4">
        <v>0.5</v>
      </c>
      <c r="N63" s="4">
        <f t="shared" si="5"/>
        <v>0.27965999999999996</v>
      </c>
      <c r="O63" s="4">
        <f t="shared" si="6"/>
        <v>0.29499999999999998</v>
      </c>
      <c r="P63" s="4">
        <f t="shared" si="2"/>
        <v>0.57465999999999995</v>
      </c>
    </row>
    <row r="64" spans="1:17" x14ac:dyDescent="0.3">
      <c r="A64" s="4">
        <v>60</v>
      </c>
      <c r="B64" s="10" t="s">
        <v>69</v>
      </c>
      <c r="C64" s="4" t="s">
        <v>73</v>
      </c>
      <c r="D64" s="15" t="s">
        <v>92</v>
      </c>
      <c r="E64" s="25" t="s">
        <v>88</v>
      </c>
      <c r="F64" s="4" t="s">
        <v>7</v>
      </c>
      <c r="G64" s="6">
        <v>24</v>
      </c>
      <c r="H64" s="6">
        <v>7.5</v>
      </c>
      <c r="I64" s="6">
        <v>1.21</v>
      </c>
      <c r="J64" s="6"/>
      <c r="K64" s="4">
        <v>0.1</v>
      </c>
      <c r="L64" s="4">
        <v>0.22259999999999999</v>
      </c>
      <c r="M64" s="4">
        <v>0.19239999999999999</v>
      </c>
      <c r="N64" s="4">
        <f t="shared" si="5"/>
        <v>0.13467299999999999</v>
      </c>
      <c r="O64" s="4">
        <f t="shared" si="6"/>
        <v>0.11640199999999999</v>
      </c>
      <c r="P64" s="21">
        <f t="shared" si="2"/>
        <v>0.25107499999999999</v>
      </c>
    </row>
    <row r="65" spans="1:17" x14ac:dyDescent="0.3">
      <c r="A65" s="4">
        <v>61</v>
      </c>
      <c r="B65" s="10" t="s">
        <v>69</v>
      </c>
      <c r="C65" s="4" t="s">
        <v>73</v>
      </c>
      <c r="D65" s="15" t="s">
        <v>92</v>
      </c>
      <c r="E65" s="25" t="s">
        <v>88</v>
      </c>
      <c r="F65" s="4" t="s">
        <v>7</v>
      </c>
      <c r="G65" s="6">
        <v>25.5</v>
      </c>
      <c r="H65" s="6">
        <v>9</v>
      </c>
      <c r="I65" s="6">
        <v>1.21</v>
      </c>
      <c r="J65" s="6"/>
      <c r="K65" s="4">
        <v>0.1</v>
      </c>
      <c r="L65" s="4">
        <v>0.20129999999999998</v>
      </c>
      <c r="M65" s="4">
        <v>0.2346</v>
      </c>
      <c r="N65" s="4">
        <f t="shared" si="5"/>
        <v>0.12178649999999998</v>
      </c>
      <c r="O65" s="4">
        <f t="shared" si="6"/>
        <v>0.141933</v>
      </c>
      <c r="P65" s="21">
        <f t="shared" si="2"/>
        <v>0.2637195</v>
      </c>
    </row>
    <row r="66" spans="1:17" x14ac:dyDescent="0.3">
      <c r="A66" s="4">
        <v>62</v>
      </c>
      <c r="B66" s="10" t="s">
        <v>69</v>
      </c>
      <c r="C66" s="4" t="s">
        <v>73</v>
      </c>
      <c r="D66" s="15" t="s">
        <v>92</v>
      </c>
      <c r="E66" s="25" t="s">
        <v>88</v>
      </c>
      <c r="F66" s="4" t="s">
        <v>7</v>
      </c>
      <c r="G66" s="6">
        <v>23</v>
      </c>
      <c r="H66" s="6">
        <v>7.5</v>
      </c>
      <c r="I66" s="6">
        <v>1.0900000000000001</v>
      </c>
      <c r="J66" s="6"/>
      <c r="K66" s="4">
        <v>0.1</v>
      </c>
      <c r="L66" s="4">
        <v>0.17280000000000001</v>
      </c>
      <c r="M66" s="4">
        <v>0.20600000000000002</v>
      </c>
      <c r="N66" s="4">
        <f t="shared" si="5"/>
        <v>9.417600000000001E-2</v>
      </c>
      <c r="O66" s="4">
        <f t="shared" si="6"/>
        <v>0.11227000000000002</v>
      </c>
      <c r="P66" s="21">
        <f t="shared" si="2"/>
        <v>0.20644600000000002</v>
      </c>
    </row>
    <row r="67" spans="1:17" x14ac:dyDescent="0.3">
      <c r="A67" s="4">
        <v>63</v>
      </c>
      <c r="B67" s="10" t="s">
        <v>69</v>
      </c>
      <c r="C67" s="4" t="s">
        <v>78</v>
      </c>
      <c r="D67" s="15" t="s">
        <v>86</v>
      </c>
      <c r="E67" s="41" t="s">
        <v>14</v>
      </c>
      <c r="F67" s="13" t="s">
        <v>11</v>
      </c>
      <c r="G67" s="23">
        <v>20.9</v>
      </c>
      <c r="H67" s="23">
        <v>7.3</v>
      </c>
      <c r="I67" s="23">
        <v>1.675</v>
      </c>
      <c r="J67" s="23"/>
      <c r="K67" s="13">
        <v>0.1</v>
      </c>
      <c r="L67" s="13">
        <v>0.193</v>
      </c>
      <c r="M67" s="13">
        <v>0.26579999999999998</v>
      </c>
      <c r="N67" s="13">
        <f t="shared" si="5"/>
        <v>0.16163750000000002</v>
      </c>
      <c r="O67" s="13">
        <f t="shared" si="6"/>
        <v>0.22260749999999999</v>
      </c>
      <c r="P67" s="13">
        <f t="shared" si="2"/>
        <v>0.384245</v>
      </c>
      <c r="Q67" s="12"/>
    </row>
    <row r="68" spans="1:17" x14ac:dyDescent="0.3">
      <c r="A68" s="4">
        <v>64</v>
      </c>
      <c r="B68" s="10" t="s">
        <v>69</v>
      </c>
      <c r="C68" s="4" t="s">
        <v>78</v>
      </c>
      <c r="D68" s="15" t="s">
        <v>86</v>
      </c>
      <c r="E68" s="41" t="s">
        <v>14</v>
      </c>
      <c r="F68" s="13" t="s">
        <v>11</v>
      </c>
      <c r="G68" s="23">
        <v>19.8</v>
      </c>
      <c r="H68" s="23">
        <v>6.2</v>
      </c>
      <c r="I68" s="23">
        <v>1.4650000000000001</v>
      </c>
      <c r="J68" s="23"/>
      <c r="K68" s="13">
        <v>0.1</v>
      </c>
      <c r="L68" s="13">
        <v>0.15609999999999999</v>
      </c>
      <c r="M68" s="13">
        <v>0.18429999999999999</v>
      </c>
      <c r="N68" s="13">
        <f t="shared" si="5"/>
        <v>0.11434324999999999</v>
      </c>
      <c r="O68" s="13">
        <f t="shared" si="6"/>
        <v>0.13499975</v>
      </c>
      <c r="P68" s="13">
        <f t="shared" si="2"/>
        <v>0.24934299999999998</v>
      </c>
      <c r="Q68" s="12"/>
    </row>
    <row r="69" spans="1:17" x14ac:dyDescent="0.3">
      <c r="A69" s="4">
        <v>65</v>
      </c>
      <c r="B69" s="10" t="s">
        <v>69</v>
      </c>
      <c r="C69" s="4" t="s">
        <v>78</v>
      </c>
      <c r="D69" s="15" t="s">
        <v>86</v>
      </c>
      <c r="E69" s="25" t="s">
        <v>14</v>
      </c>
      <c r="F69" s="4" t="s">
        <v>7</v>
      </c>
      <c r="G69" s="6">
        <v>15.5</v>
      </c>
      <c r="H69" s="6">
        <v>5.3</v>
      </c>
      <c r="I69" s="6">
        <v>0.78</v>
      </c>
      <c r="J69" s="6"/>
      <c r="K69" s="4">
        <v>0.1</v>
      </c>
      <c r="L69" s="4">
        <v>0.14350000000000002</v>
      </c>
      <c r="M69" s="4">
        <v>0.16689999999999999</v>
      </c>
      <c r="N69" s="4">
        <f t="shared" si="5"/>
        <v>5.5965000000000008E-2</v>
      </c>
      <c r="O69" s="4">
        <f t="shared" si="6"/>
        <v>6.5090999999999996E-2</v>
      </c>
      <c r="P69" s="4">
        <f t="shared" si="2"/>
        <v>0.121056</v>
      </c>
    </row>
    <row r="70" spans="1:17" x14ac:dyDescent="0.3">
      <c r="A70" s="4">
        <v>66</v>
      </c>
      <c r="B70" s="10" t="s">
        <v>69</v>
      </c>
      <c r="C70" s="4" t="s">
        <v>73</v>
      </c>
      <c r="D70" s="15" t="s">
        <v>92</v>
      </c>
      <c r="E70" s="25" t="s">
        <v>87</v>
      </c>
      <c r="F70" s="4" t="s">
        <v>11</v>
      </c>
      <c r="G70" s="6">
        <v>22.2</v>
      </c>
      <c r="H70" s="6">
        <v>7</v>
      </c>
      <c r="I70" s="6">
        <v>1.075</v>
      </c>
      <c r="J70" s="6"/>
      <c r="K70" s="4">
        <v>0.1</v>
      </c>
      <c r="L70" s="4">
        <v>0.19519999999999998</v>
      </c>
      <c r="M70" s="4">
        <v>0.20259999999999997</v>
      </c>
      <c r="N70" s="4">
        <f t="shared" si="5"/>
        <v>0.10491999999999999</v>
      </c>
      <c r="O70" s="4">
        <f t="shared" si="6"/>
        <v>0.10889749999999998</v>
      </c>
      <c r="P70" s="21">
        <f t="shared" ref="P70:P89" si="7">SUM(N70,O70)</f>
        <v>0.21381749999999997</v>
      </c>
    </row>
    <row r="71" spans="1:17" x14ac:dyDescent="0.3">
      <c r="A71" s="4">
        <v>67</v>
      </c>
      <c r="B71" s="10" t="s">
        <v>69</v>
      </c>
      <c r="C71" s="4" t="s">
        <v>73</v>
      </c>
      <c r="D71" s="15" t="s">
        <v>92</v>
      </c>
      <c r="E71" s="25" t="s">
        <v>37</v>
      </c>
      <c r="F71" s="4" t="s">
        <v>11</v>
      </c>
      <c r="G71" s="6">
        <v>18</v>
      </c>
      <c r="H71" s="6">
        <v>6.2</v>
      </c>
      <c r="I71" s="6">
        <v>0.67500000000000004</v>
      </c>
      <c r="J71" s="6"/>
      <c r="K71" s="4">
        <v>0.1</v>
      </c>
      <c r="L71" s="4">
        <v>0.16419999999999998</v>
      </c>
      <c r="M71" s="4">
        <v>0.30940000000000001</v>
      </c>
      <c r="N71" s="4">
        <f t="shared" si="5"/>
        <v>5.5417500000000001E-2</v>
      </c>
      <c r="O71" s="4">
        <f t="shared" si="6"/>
        <v>0.10442250000000002</v>
      </c>
      <c r="P71" s="21">
        <f t="shared" si="7"/>
        <v>0.15984000000000001</v>
      </c>
    </row>
    <row r="72" spans="1:17" x14ac:dyDescent="0.3">
      <c r="A72" s="4">
        <v>68</v>
      </c>
      <c r="B72" s="10" t="s">
        <v>69</v>
      </c>
      <c r="C72" s="4" t="s">
        <v>73</v>
      </c>
      <c r="D72" s="15" t="s">
        <v>92</v>
      </c>
      <c r="E72" s="25" t="s">
        <v>85</v>
      </c>
      <c r="F72" s="4" t="s">
        <v>11</v>
      </c>
      <c r="G72" s="6">
        <v>22</v>
      </c>
      <c r="H72" s="6">
        <v>8.5</v>
      </c>
      <c r="I72" s="6">
        <v>1.2250000000000001</v>
      </c>
      <c r="J72" s="6"/>
      <c r="K72" s="4">
        <v>0.1</v>
      </c>
      <c r="L72" s="4">
        <v>0.17249999999999999</v>
      </c>
      <c r="M72" s="4">
        <v>0.20419999999999999</v>
      </c>
      <c r="N72" s="4">
        <f t="shared" si="5"/>
        <v>0.10565624999999999</v>
      </c>
      <c r="O72" s="4">
        <f t="shared" si="6"/>
        <v>0.1250725</v>
      </c>
      <c r="P72" s="21">
        <f t="shared" si="7"/>
        <v>0.23072874999999998</v>
      </c>
    </row>
    <row r="73" spans="1:17" x14ac:dyDescent="0.3">
      <c r="A73" s="4">
        <v>69</v>
      </c>
      <c r="B73" s="10" t="s">
        <v>69</v>
      </c>
      <c r="C73" s="4" t="s">
        <v>78</v>
      </c>
      <c r="D73" s="15" t="s">
        <v>86</v>
      </c>
      <c r="E73" s="25" t="s">
        <v>14</v>
      </c>
      <c r="F73" s="4" t="s">
        <v>7</v>
      </c>
      <c r="G73" s="6">
        <v>15.4</v>
      </c>
      <c r="H73" s="6">
        <v>4.8</v>
      </c>
      <c r="I73" s="6">
        <v>0.75</v>
      </c>
      <c r="J73" s="6"/>
      <c r="K73" s="4">
        <v>0.1</v>
      </c>
      <c r="L73" s="4">
        <v>0.1105</v>
      </c>
      <c r="M73" s="4">
        <v>0.1409</v>
      </c>
      <c r="N73" s="4">
        <f t="shared" si="5"/>
        <v>4.1437500000000002E-2</v>
      </c>
      <c r="O73" s="4">
        <f t="shared" si="6"/>
        <v>5.2837499999999996E-2</v>
      </c>
      <c r="P73" s="4">
        <f t="shared" si="7"/>
        <v>9.4274999999999998E-2</v>
      </c>
    </row>
    <row r="74" spans="1:17" x14ac:dyDescent="0.3">
      <c r="A74" s="4">
        <v>70</v>
      </c>
      <c r="B74" s="10" t="s">
        <v>69</v>
      </c>
      <c r="C74" s="4" t="s">
        <v>77</v>
      </c>
      <c r="D74" s="15" t="s">
        <v>79</v>
      </c>
      <c r="E74" s="25" t="s">
        <v>6</v>
      </c>
      <c r="F74" s="4" t="s">
        <v>7</v>
      </c>
      <c r="G74" s="6">
        <v>36</v>
      </c>
      <c r="H74" s="6">
        <v>12</v>
      </c>
      <c r="I74" s="21">
        <v>1.79</v>
      </c>
      <c r="J74" s="22">
        <v>1.75</v>
      </c>
      <c r="K74" s="72">
        <v>1.5</v>
      </c>
      <c r="L74" s="4">
        <v>0.54700000000000004</v>
      </c>
      <c r="M74" s="4">
        <v>0.61499999999999999</v>
      </c>
      <c r="N74" s="4">
        <f>((J74)/2)*L74</f>
        <v>0.47862500000000002</v>
      </c>
      <c r="O74" s="4">
        <f>(J74/2)*M74</f>
        <v>0.53812499999999996</v>
      </c>
      <c r="P74" s="4">
        <f t="shared" si="7"/>
        <v>1.01675</v>
      </c>
    </row>
    <row r="75" spans="1:17" x14ac:dyDescent="0.3">
      <c r="A75" s="4">
        <v>71</v>
      </c>
      <c r="B75" s="10" t="s">
        <v>69</v>
      </c>
      <c r="C75" s="4" t="s">
        <v>77</v>
      </c>
      <c r="D75" s="15" t="s">
        <v>79</v>
      </c>
      <c r="E75" s="25" t="s">
        <v>6</v>
      </c>
      <c r="F75" s="4" t="s">
        <v>7</v>
      </c>
      <c r="G75" s="6">
        <v>38.5</v>
      </c>
      <c r="H75" s="6">
        <v>12.5</v>
      </c>
      <c r="I75" s="21">
        <v>1.7</v>
      </c>
      <c r="J75" s="22">
        <v>1.75</v>
      </c>
      <c r="K75" s="72">
        <v>1.5</v>
      </c>
      <c r="L75" s="4">
        <v>0.70699999999999996</v>
      </c>
      <c r="M75" s="4">
        <v>0.66200000000000003</v>
      </c>
      <c r="N75" s="4">
        <f>((J75)/2)*L75</f>
        <v>0.61862499999999998</v>
      </c>
      <c r="O75" s="4">
        <f>(J75/2)*M75</f>
        <v>0.57925000000000004</v>
      </c>
      <c r="P75" s="4">
        <f t="shared" si="7"/>
        <v>1.197875</v>
      </c>
    </row>
    <row r="76" spans="1:17" x14ac:dyDescent="0.3">
      <c r="A76" s="4">
        <v>72</v>
      </c>
      <c r="B76" s="10" t="s">
        <v>69</v>
      </c>
      <c r="C76" s="4" t="s">
        <v>70</v>
      </c>
      <c r="D76" s="15" t="s">
        <v>71</v>
      </c>
      <c r="E76" s="25" t="s">
        <v>15</v>
      </c>
      <c r="F76" s="4" t="s">
        <v>11</v>
      </c>
      <c r="G76" s="6">
        <v>34</v>
      </c>
      <c r="H76" s="6">
        <v>10</v>
      </c>
      <c r="I76" s="6">
        <v>1.7350000000000001</v>
      </c>
      <c r="J76" s="6"/>
      <c r="K76" s="4">
        <v>1.5</v>
      </c>
      <c r="L76" s="4">
        <v>0.75800000000000001</v>
      </c>
      <c r="M76" s="4">
        <v>0.88200000000000001</v>
      </c>
      <c r="N76" s="4">
        <f t="shared" ref="N76:N82" si="8">((I76)/2)*L76</f>
        <v>0.65756500000000007</v>
      </c>
      <c r="O76" s="4">
        <f t="shared" ref="O76:O82" si="9">(I76/2)*M76</f>
        <v>0.76513500000000001</v>
      </c>
      <c r="P76" s="4">
        <f t="shared" si="7"/>
        <v>1.4227000000000001</v>
      </c>
    </row>
    <row r="77" spans="1:17" x14ac:dyDescent="0.3">
      <c r="A77" s="4">
        <v>73</v>
      </c>
      <c r="B77" s="10" t="s">
        <v>69</v>
      </c>
      <c r="C77" s="4" t="s">
        <v>78</v>
      </c>
      <c r="D77" s="20" t="s">
        <v>86</v>
      </c>
      <c r="E77" s="25" t="s">
        <v>74</v>
      </c>
      <c r="F77" s="4" t="s">
        <v>11</v>
      </c>
      <c r="G77" s="6">
        <v>28.7</v>
      </c>
      <c r="H77" s="6">
        <v>10</v>
      </c>
      <c r="I77" s="6">
        <v>1.845</v>
      </c>
      <c r="J77" s="6"/>
      <c r="K77" s="4">
        <v>0.1</v>
      </c>
      <c r="L77" s="4">
        <v>0.26090000000000002</v>
      </c>
      <c r="M77" s="4">
        <v>0.21970000000000001</v>
      </c>
      <c r="N77" s="4">
        <f t="shared" si="8"/>
        <v>0.24068025000000001</v>
      </c>
      <c r="O77" s="4">
        <f t="shared" si="9"/>
        <v>0.20267325</v>
      </c>
      <c r="P77" s="4">
        <f t="shared" si="7"/>
        <v>0.44335350000000001</v>
      </c>
    </row>
    <row r="78" spans="1:17" x14ac:dyDescent="0.3">
      <c r="A78" s="4">
        <v>74</v>
      </c>
      <c r="B78" s="10" t="s">
        <v>69</v>
      </c>
      <c r="C78" s="4" t="s">
        <v>73</v>
      </c>
      <c r="D78" s="15" t="s">
        <v>71</v>
      </c>
      <c r="E78" s="25" t="s">
        <v>80</v>
      </c>
      <c r="F78" s="4" t="s">
        <v>7</v>
      </c>
      <c r="G78" s="6">
        <v>30.5</v>
      </c>
      <c r="H78" s="6">
        <v>10.5</v>
      </c>
      <c r="I78" s="6">
        <v>1.62</v>
      </c>
      <c r="J78" s="6"/>
      <c r="K78" s="4">
        <v>1.5</v>
      </c>
      <c r="L78" s="4">
        <v>0.58299999999999996</v>
      </c>
      <c r="M78" s="4">
        <v>0.76100000000000001</v>
      </c>
      <c r="N78" s="4">
        <f t="shared" si="8"/>
        <v>0.47222999999999998</v>
      </c>
      <c r="O78" s="4">
        <f t="shared" si="9"/>
        <v>0.61641000000000001</v>
      </c>
      <c r="P78" s="4">
        <f t="shared" si="7"/>
        <v>1.0886400000000001</v>
      </c>
    </row>
    <row r="79" spans="1:17" x14ac:dyDescent="0.3">
      <c r="A79" s="4">
        <v>75</v>
      </c>
      <c r="B79" s="10" t="s">
        <v>69</v>
      </c>
      <c r="C79" s="4" t="s">
        <v>73</v>
      </c>
      <c r="D79" s="15" t="s">
        <v>71</v>
      </c>
      <c r="E79" s="41" t="s">
        <v>91</v>
      </c>
      <c r="F79" s="13" t="s">
        <v>11</v>
      </c>
      <c r="G79" s="23">
        <v>30.3</v>
      </c>
      <c r="H79" s="23">
        <v>10.5</v>
      </c>
      <c r="I79" s="23">
        <v>1.1850000000000001</v>
      </c>
      <c r="J79" s="23"/>
      <c r="K79" s="13">
        <v>0.1</v>
      </c>
      <c r="L79" s="13">
        <v>0.24289999999999998</v>
      </c>
      <c r="M79" s="13">
        <v>0.25950000000000001</v>
      </c>
      <c r="N79" s="13">
        <f t="shared" si="8"/>
        <v>0.14391825</v>
      </c>
      <c r="O79" s="13">
        <f t="shared" si="9"/>
        <v>0.15375375000000002</v>
      </c>
      <c r="P79" s="24">
        <f t="shared" si="7"/>
        <v>0.29767200000000005</v>
      </c>
      <c r="Q79" s="24"/>
    </row>
    <row r="80" spans="1:17" x14ac:dyDescent="0.3">
      <c r="A80" s="4">
        <v>76</v>
      </c>
      <c r="B80" s="10" t="s">
        <v>69</v>
      </c>
      <c r="C80" s="4" t="s">
        <v>73</v>
      </c>
      <c r="D80" s="15" t="s">
        <v>71</v>
      </c>
      <c r="E80" s="25" t="s">
        <v>16</v>
      </c>
      <c r="F80" s="4" t="s">
        <v>11</v>
      </c>
      <c r="G80" s="6">
        <v>46.2</v>
      </c>
      <c r="H80" s="6">
        <v>12</v>
      </c>
      <c r="I80" s="6">
        <v>2.2949999999999999</v>
      </c>
      <c r="J80" s="6"/>
      <c r="K80" s="4">
        <v>1.5</v>
      </c>
      <c r="L80" s="4">
        <v>0.83199999999999996</v>
      </c>
      <c r="M80" s="4">
        <v>0.64500000000000002</v>
      </c>
      <c r="N80" s="4">
        <f t="shared" si="8"/>
        <v>0.9547199999999999</v>
      </c>
      <c r="O80" s="4">
        <f t="shared" si="9"/>
        <v>0.7401375</v>
      </c>
      <c r="P80" s="4">
        <f t="shared" si="7"/>
        <v>1.6948574999999999</v>
      </c>
    </row>
    <row r="81" spans="1:16" x14ac:dyDescent="0.3">
      <c r="A81" s="4">
        <v>77</v>
      </c>
      <c r="B81" s="10" t="s">
        <v>69</v>
      </c>
      <c r="C81" s="4" t="s">
        <v>73</v>
      </c>
      <c r="D81" s="15" t="s">
        <v>92</v>
      </c>
      <c r="E81" s="25" t="s">
        <v>87</v>
      </c>
      <c r="F81" s="4" t="s">
        <v>11</v>
      </c>
      <c r="G81" s="6">
        <v>31.6</v>
      </c>
      <c r="H81" s="6">
        <v>8.9</v>
      </c>
      <c r="I81" s="6">
        <v>1.4950000000000001</v>
      </c>
      <c r="J81" s="6"/>
      <c r="K81" s="4">
        <v>0.1</v>
      </c>
      <c r="L81" s="4">
        <v>0.21429999999999999</v>
      </c>
      <c r="M81" s="4">
        <v>0.27949999999999997</v>
      </c>
      <c r="N81" s="4">
        <f t="shared" si="8"/>
        <v>0.16018925000000001</v>
      </c>
      <c r="O81" s="4">
        <f t="shared" si="9"/>
        <v>0.20892624999999998</v>
      </c>
      <c r="P81" s="21">
        <f t="shared" si="7"/>
        <v>0.36911549999999999</v>
      </c>
    </row>
    <row r="82" spans="1:16" x14ac:dyDescent="0.3">
      <c r="A82" s="4">
        <v>78</v>
      </c>
      <c r="B82" s="10" t="s">
        <v>69</v>
      </c>
      <c r="C82" s="4" t="s">
        <v>73</v>
      </c>
      <c r="D82" s="15" t="s">
        <v>71</v>
      </c>
      <c r="E82" s="25" t="s">
        <v>82</v>
      </c>
      <c r="F82" s="4" t="s">
        <v>11</v>
      </c>
      <c r="G82" s="6">
        <v>32.700000000000003</v>
      </c>
      <c r="H82" s="6">
        <v>10</v>
      </c>
      <c r="I82" s="6">
        <v>1.88</v>
      </c>
      <c r="J82" s="6"/>
      <c r="K82" s="4">
        <v>0.1</v>
      </c>
      <c r="L82" s="4">
        <v>0.22010000000000002</v>
      </c>
      <c r="M82" s="4">
        <v>0.2868</v>
      </c>
      <c r="N82" s="4">
        <f t="shared" si="8"/>
        <v>0.20689399999999999</v>
      </c>
      <c r="O82" s="4">
        <f t="shared" si="9"/>
        <v>0.269592</v>
      </c>
      <c r="P82" s="4">
        <f t="shared" si="7"/>
        <v>0.47648599999999997</v>
      </c>
    </row>
    <row r="83" spans="1:16" x14ac:dyDescent="0.3">
      <c r="A83" s="4">
        <v>79</v>
      </c>
      <c r="B83" s="10" t="s">
        <v>69</v>
      </c>
      <c r="C83" s="4" t="s">
        <v>77</v>
      </c>
      <c r="D83" s="15" t="s">
        <v>79</v>
      </c>
      <c r="E83" s="25" t="s">
        <v>6</v>
      </c>
      <c r="F83" s="4" t="s">
        <v>11</v>
      </c>
      <c r="G83" s="6">
        <v>41</v>
      </c>
      <c r="H83" s="6">
        <v>12</v>
      </c>
      <c r="I83" s="21">
        <v>1.855</v>
      </c>
      <c r="J83" s="22">
        <v>1.855</v>
      </c>
      <c r="K83" s="72">
        <v>1.5</v>
      </c>
      <c r="L83" s="4">
        <v>0.61599999999999999</v>
      </c>
      <c r="M83" s="4">
        <v>0.63100000000000001</v>
      </c>
      <c r="N83" s="4">
        <f>((J83)/2)*L83</f>
        <v>0.57133999999999996</v>
      </c>
      <c r="O83" s="4">
        <f>(J83/2)*M83</f>
        <v>0.58525249999999995</v>
      </c>
      <c r="P83" s="4">
        <f t="shared" si="7"/>
        <v>1.1565924999999999</v>
      </c>
    </row>
    <row r="84" spans="1:16" x14ac:dyDescent="0.3">
      <c r="A84" s="4">
        <v>80</v>
      </c>
      <c r="B84" s="10" t="s">
        <v>69</v>
      </c>
      <c r="C84" s="4" t="s">
        <v>73</v>
      </c>
      <c r="D84" s="15" t="s">
        <v>71</v>
      </c>
      <c r="E84" s="25" t="s">
        <v>80</v>
      </c>
      <c r="F84" s="4" t="s">
        <v>11</v>
      </c>
      <c r="G84" s="6">
        <v>42</v>
      </c>
      <c r="H84" s="6">
        <v>13</v>
      </c>
      <c r="I84" s="6">
        <v>1.96</v>
      </c>
      <c r="J84" s="6"/>
      <c r="K84" s="4">
        <v>1.5</v>
      </c>
      <c r="L84" s="4">
        <v>0.77800000000000002</v>
      </c>
      <c r="M84" s="4">
        <v>0.92700000000000005</v>
      </c>
      <c r="N84" s="4">
        <f>((I84)/2)*L84</f>
        <v>0.76244000000000001</v>
      </c>
      <c r="O84" s="4">
        <f>(I84/2)*M84</f>
        <v>0.90846000000000005</v>
      </c>
      <c r="P84" s="4">
        <f t="shared" si="7"/>
        <v>1.6709000000000001</v>
      </c>
    </row>
    <row r="85" spans="1:16" x14ac:dyDescent="0.3">
      <c r="A85" s="4">
        <v>81</v>
      </c>
      <c r="B85" s="10" t="s">
        <v>69</v>
      </c>
      <c r="C85" s="4" t="s">
        <v>77</v>
      </c>
      <c r="D85" s="15" t="s">
        <v>79</v>
      </c>
      <c r="E85" s="25" t="s">
        <v>6</v>
      </c>
      <c r="F85" s="4" t="s">
        <v>11</v>
      </c>
      <c r="G85" s="6">
        <v>32.4</v>
      </c>
      <c r="H85" s="6">
        <v>11</v>
      </c>
      <c r="I85" s="21">
        <v>1.835</v>
      </c>
      <c r="J85" s="22">
        <v>1.72</v>
      </c>
      <c r="K85" s="72">
        <v>1.5</v>
      </c>
      <c r="L85" s="4">
        <v>0.6</v>
      </c>
      <c r="M85" s="4">
        <v>0.64700000000000002</v>
      </c>
      <c r="N85" s="4">
        <f>((J85)/2)*L85</f>
        <v>0.51600000000000001</v>
      </c>
      <c r="O85" s="4">
        <f>(J85/2)*M85</f>
        <v>0.55642000000000003</v>
      </c>
      <c r="P85" s="4">
        <f t="shared" si="7"/>
        <v>1.0724200000000002</v>
      </c>
    </row>
    <row r="86" spans="1:16" x14ac:dyDescent="0.3">
      <c r="A86" s="4">
        <v>82</v>
      </c>
      <c r="B86" s="10" t="s">
        <v>69</v>
      </c>
      <c r="C86" s="4" t="s">
        <v>73</v>
      </c>
      <c r="D86" s="15" t="s">
        <v>71</v>
      </c>
      <c r="E86" s="25" t="s">
        <v>16</v>
      </c>
      <c r="F86" s="4" t="s">
        <v>11</v>
      </c>
      <c r="G86" s="6">
        <v>36</v>
      </c>
      <c r="H86" s="6">
        <v>10.5</v>
      </c>
      <c r="I86" s="6">
        <v>1.56</v>
      </c>
      <c r="J86" s="6"/>
      <c r="K86" s="4">
        <v>1.5</v>
      </c>
      <c r="L86" s="4">
        <v>0.60399999999999998</v>
      </c>
      <c r="M86" s="4">
        <v>0.60599999999999998</v>
      </c>
      <c r="N86" s="4">
        <f>((I86)/2)*L86</f>
        <v>0.47111999999999998</v>
      </c>
      <c r="O86" s="4">
        <f>(I86/2)*M86</f>
        <v>0.47267999999999999</v>
      </c>
      <c r="P86" s="4">
        <f t="shared" si="7"/>
        <v>0.94379999999999997</v>
      </c>
    </row>
    <row r="87" spans="1:16" x14ac:dyDescent="0.3">
      <c r="A87" s="4">
        <v>83</v>
      </c>
      <c r="B87" s="10" t="s">
        <v>69</v>
      </c>
      <c r="C87" s="4" t="s">
        <v>73</v>
      </c>
      <c r="D87" s="15" t="s">
        <v>71</v>
      </c>
      <c r="E87" s="25" t="s">
        <v>16</v>
      </c>
      <c r="F87" s="4" t="s">
        <v>7</v>
      </c>
      <c r="G87" s="6">
        <v>42</v>
      </c>
      <c r="H87" s="6">
        <v>12.5</v>
      </c>
      <c r="I87" s="6">
        <v>1.96</v>
      </c>
      <c r="J87" s="6"/>
      <c r="K87" s="4">
        <v>1.5</v>
      </c>
      <c r="L87" s="4">
        <v>0.71499999999999997</v>
      </c>
      <c r="M87" s="4">
        <v>0.82599999999999996</v>
      </c>
      <c r="N87" s="4">
        <f>((I87)/2)*L87</f>
        <v>0.70069999999999999</v>
      </c>
      <c r="O87" s="4">
        <f>(I87/2)*M87</f>
        <v>0.80947999999999998</v>
      </c>
      <c r="P87" s="4">
        <f t="shared" si="7"/>
        <v>1.5101800000000001</v>
      </c>
    </row>
    <row r="88" spans="1:16" x14ac:dyDescent="0.3">
      <c r="A88" s="4">
        <v>84</v>
      </c>
      <c r="B88" s="10" t="s">
        <v>69</v>
      </c>
      <c r="C88" s="4" t="s">
        <v>73</v>
      </c>
      <c r="D88" s="15" t="s">
        <v>71</v>
      </c>
      <c r="E88" s="25" t="s">
        <v>80</v>
      </c>
      <c r="F88" s="4" t="s">
        <v>7</v>
      </c>
      <c r="G88" s="6">
        <v>22</v>
      </c>
      <c r="H88" s="6">
        <v>7</v>
      </c>
      <c r="I88" s="6">
        <v>1.0349999999999999</v>
      </c>
      <c r="J88" s="6"/>
      <c r="K88" s="4">
        <v>1.5</v>
      </c>
      <c r="L88" s="4">
        <v>0.51900000000000002</v>
      </c>
      <c r="M88" s="4">
        <v>0.45900000000000002</v>
      </c>
      <c r="N88" s="4">
        <f>((I88)/2)*L88</f>
        <v>0.2685825</v>
      </c>
      <c r="O88" s="4">
        <f>(I88/2)*M88</f>
        <v>0.23753249999999998</v>
      </c>
      <c r="P88" s="4">
        <f t="shared" si="7"/>
        <v>0.50611499999999998</v>
      </c>
    </row>
    <row r="89" spans="1:16" x14ac:dyDescent="0.3">
      <c r="A89" s="4">
        <v>85</v>
      </c>
      <c r="B89" s="10" t="s">
        <v>69</v>
      </c>
      <c r="C89" s="4" t="s">
        <v>78</v>
      </c>
      <c r="D89" s="20" t="s">
        <v>79</v>
      </c>
      <c r="E89" s="25" t="s">
        <v>12</v>
      </c>
      <c r="F89" s="4" t="s">
        <v>11</v>
      </c>
      <c r="G89" s="6">
        <v>23</v>
      </c>
      <c r="H89" s="6">
        <v>7</v>
      </c>
      <c r="I89" s="6">
        <v>1.635</v>
      </c>
      <c r="J89" s="6"/>
      <c r="K89" s="4">
        <v>1.5</v>
      </c>
      <c r="L89" s="4">
        <v>0.46800000000000003</v>
      </c>
      <c r="M89" s="4">
        <v>0.496</v>
      </c>
      <c r="N89" s="4">
        <f>((I89)/2)*L89</f>
        <v>0.38259000000000004</v>
      </c>
      <c r="O89" s="4">
        <f>(I89/2)*M89</f>
        <v>0.40548000000000001</v>
      </c>
      <c r="P89" s="4">
        <f t="shared" si="7"/>
        <v>0.78807000000000005</v>
      </c>
    </row>
    <row r="90" spans="1:16" x14ac:dyDescent="0.3">
      <c r="D90" s="20"/>
      <c r="E90" s="25"/>
      <c r="F90" s="4"/>
      <c r="G90" s="6"/>
      <c r="H90" s="25"/>
      <c r="I90" s="4"/>
    </row>
    <row r="91" spans="1:16" x14ac:dyDescent="0.3">
      <c r="D91" s="20"/>
      <c r="E91" s="25"/>
      <c r="F91" s="4"/>
      <c r="G91" s="6"/>
      <c r="H91" s="25"/>
      <c r="I91" s="4"/>
    </row>
    <row r="92" spans="1:16" x14ac:dyDescent="0.3">
      <c r="D92" s="20"/>
      <c r="E92" s="25"/>
      <c r="F92" s="4"/>
      <c r="G92" s="6"/>
      <c r="H92" s="25"/>
      <c r="I92" s="4"/>
    </row>
    <row r="93" spans="1:16" x14ac:dyDescent="0.3">
      <c r="D93" s="20"/>
      <c r="E93" s="25"/>
      <c r="F93" s="4"/>
      <c r="G93" s="6"/>
      <c r="H93" s="25"/>
      <c r="I93" s="4"/>
    </row>
    <row r="94" spans="1:16" x14ac:dyDescent="0.3">
      <c r="D94" s="20"/>
      <c r="E94" s="25"/>
      <c r="F94" s="1"/>
      <c r="G94" s="6"/>
      <c r="H94" s="25"/>
      <c r="I94" s="4"/>
    </row>
    <row r="95" spans="1:16" x14ac:dyDescent="0.3">
      <c r="D95" s="20"/>
      <c r="E95" s="44"/>
      <c r="F95" s="1"/>
      <c r="G95" s="6"/>
      <c r="H95" s="25"/>
      <c r="I95" s="4"/>
    </row>
    <row r="96" spans="1:16" x14ac:dyDescent="0.3">
      <c r="D96" s="20"/>
      <c r="E96" s="44"/>
      <c r="F96" s="1"/>
      <c r="G96" s="6"/>
      <c r="H96" s="25"/>
      <c r="I96" s="4"/>
    </row>
    <row r="97" spans="4:9" x14ac:dyDescent="0.3">
      <c r="D97" s="20"/>
      <c r="E97" s="44"/>
      <c r="F97" s="1"/>
      <c r="G97" s="6"/>
      <c r="H97" s="25"/>
      <c r="I97" s="4"/>
    </row>
    <row r="98" spans="4:9" x14ac:dyDescent="0.3">
      <c r="D98" s="20"/>
      <c r="E98" s="44"/>
      <c r="F98" s="1"/>
      <c r="G98" s="6"/>
      <c r="H98" s="25"/>
      <c r="I98" s="4"/>
    </row>
    <row r="99" spans="4:9" x14ac:dyDescent="0.3">
      <c r="D99" s="20"/>
      <c r="E99" s="44"/>
      <c r="F99" s="1"/>
      <c r="G99" s="6"/>
      <c r="H99" s="25"/>
      <c r="I99" s="4"/>
    </row>
    <row r="100" spans="4:9" x14ac:dyDescent="0.3">
      <c r="D100" s="20"/>
      <c r="E100" s="44"/>
      <c r="F100" s="1"/>
      <c r="G100" s="6"/>
      <c r="H100" s="25"/>
      <c r="I100" s="4"/>
    </row>
    <row r="101" spans="4:9" x14ac:dyDescent="0.3">
      <c r="D101" s="20"/>
      <c r="E101" s="44"/>
      <c r="F101" s="1"/>
      <c r="G101" s="6"/>
      <c r="H101" s="25"/>
      <c r="I101" s="4"/>
    </row>
    <row r="102" spans="4:9" x14ac:dyDescent="0.3">
      <c r="D102" s="20"/>
      <c r="E102" s="44"/>
      <c r="F102" s="4"/>
      <c r="G102" s="6"/>
      <c r="H102" s="25"/>
      <c r="I102" s="4"/>
    </row>
    <row r="103" spans="4:9" x14ac:dyDescent="0.3">
      <c r="D103" s="20"/>
      <c r="E103" s="44"/>
      <c r="F103" s="4"/>
      <c r="G103" s="6"/>
      <c r="H103" s="25"/>
      <c r="I103" s="4"/>
    </row>
    <row r="104" spans="4:9" x14ac:dyDescent="0.3">
      <c r="D104" s="20"/>
      <c r="E104" s="44"/>
      <c r="F104" s="4"/>
      <c r="G104" s="6"/>
      <c r="H104" s="25"/>
      <c r="I104" s="4"/>
    </row>
    <row r="105" spans="4:9" x14ac:dyDescent="0.3">
      <c r="D105" s="20"/>
      <c r="E105" s="44"/>
      <c r="F105" s="4"/>
      <c r="G105" s="6"/>
      <c r="H105" s="25"/>
      <c r="I105" s="4"/>
    </row>
    <row r="106" spans="4:9" x14ac:dyDescent="0.3">
      <c r="D106" s="20"/>
      <c r="E106" s="44"/>
      <c r="F106" s="4"/>
      <c r="G106" s="6"/>
      <c r="H106" s="25"/>
      <c r="I106" s="4"/>
    </row>
    <row r="107" spans="4:9" x14ac:dyDescent="0.3">
      <c r="D107" s="20"/>
      <c r="E107" s="44"/>
      <c r="F107" s="4"/>
      <c r="G107" s="6"/>
      <c r="H107" s="25"/>
      <c r="I107" s="4"/>
    </row>
    <row r="108" spans="4:9" x14ac:dyDescent="0.3">
      <c r="D108" s="20"/>
      <c r="E108" s="44"/>
      <c r="F108" s="4"/>
      <c r="G108" s="6"/>
      <c r="H108" s="25"/>
      <c r="I108" s="4"/>
    </row>
    <row r="109" spans="4:9" x14ac:dyDescent="0.3">
      <c r="D109" s="20"/>
      <c r="E109" s="44"/>
      <c r="F109" s="4"/>
      <c r="G109" s="6"/>
      <c r="H109" s="25"/>
      <c r="I109" s="4"/>
    </row>
    <row r="110" spans="4:9" x14ac:dyDescent="0.3">
      <c r="D110" s="20"/>
      <c r="E110" s="44"/>
      <c r="F110" s="4"/>
      <c r="G110" s="6"/>
      <c r="H110" s="25"/>
      <c r="I110" s="4"/>
    </row>
    <row r="111" spans="4:9" x14ac:dyDescent="0.3">
      <c r="D111" s="20"/>
      <c r="E111" s="44"/>
      <c r="F111" s="4"/>
      <c r="G111" s="6"/>
      <c r="H111" s="25"/>
      <c r="I111" s="4"/>
    </row>
    <row r="112" spans="4:9" x14ac:dyDescent="0.3">
      <c r="D112" s="20"/>
      <c r="E112" s="44"/>
      <c r="F112" s="4"/>
      <c r="G112" s="6"/>
      <c r="H112" s="25"/>
      <c r="I112" s="4"/>
    </row>
    <row r="113" spans="2:9" x14ac:dyDescent="0.3">
      <c r="D113" s="20"/>
      <c r="E113" s="44"/>
      <c r="F113" s="4"/>
      <c r="G113" s="6"/>
      <c r="H113" s="25"/>
      <c r="I113" s="4"/>
    </row>
    <row r="114" spans="2:9" x14ac:dyDescent="0.3">
      <c r="D114" s="20"/>
      <c r="E114" s="44"/>
      <c r="F114" s="4"/>
      <c r="G114" s="6"/>
      <c r="H114" s="25"/>
      <c r="I114" s="4"/>
    </row>
    <row r="115" spans="2:9" x14ac:dyDescent="0.3">
      <c r="D115" s="20"/>
      <c r="E115" s="44"/>
      <c r="F115" s="4"/>
    </row>
    <row r="116" spans="2:9" x14ac:dyDescent="0.3">
      <c r="D116" s="20"/>
      <c r="E116" s="44"/>
      <c r="F116" s="4"/>
    </row>
    <row r="117" spans="2:9" x14ac:dyDescent="0.3">
      <c r="B117" s="26"/>
      <c r="C117" s="42"/>
      <c r="D117" s="27"/>
      <c r="E117" s="27"/>
      <c r="F117" s="4"/>
    </row>
    <row r="118" spans="2:9" x14ac:dyDescent="0.3">
      <c r="B118"/>
      <c r="C118" s="1"/>
      <c r="D118" s="1"/>
      <c r="E118" s="1"/>
      <c r="F118" s="4"/>
    </row>
    <row r="119" spans="2:9" x14ac:dyDescent="0.3">
      <c r="B119"/>
      <c r="C119" s="1"/>
      <c r="D119" s="1"/>
      <c r="E119" s="1"/>
    </row>
    <row r="120" spans="2:9" x14ac:dyDescent="0.3">
      <c r="B120"/>
      <c r="C120" s="1"/>
      <c r="D120" s="1"/>
      <c r="E120" s="1"/>
    </row>
    <row r="121" spans="2:9" x14ac:dyDescent="0.3">
      <c r="B121"/>
      <c r="C121" s="1"/>
      <c r="D121" s="1"/>
      <c r="E121" s="1"/>
    </row>
    <row r="122" spans="2:9" x14ac:dyDescent="0.3">
      <c r="B122"/>
      <c r="C122" s="1"/>
      <c r="D122" s="1"/>
      <c r="E122" s="1"/>
    </row>
    <row r="123" spans="2:9" x14ac:dyDescent="0.3">
      <c r="B123"/>
      <c r="C123" s="1"/>
      <c r="D123" s="1"/>
      <c r="E123" s="1"/>
    </row>
    <row r="124" spans="2:9" x14ac:dyDescent="0.3">
      <c r="D124" s="4"/>
    </row>
    <row r="125" spans="2:9" x14ac:dyDescent="0.3">
      <c r="D125" s="4"/>
    </row>
    <row r="126" spans="2:9" x14ac:dyDescent="0.3">
      <c r="D126" s="4"/>
    </row>
    <row r="127" spans="2:9" x14ac:dyDescent="0.3">
      <c r="D127" s="4"/>
    </row>
    <row r="128" spans="2:9" x14ac:dyDescent="0.3">
      <c r="D128" s="4"/>
    </row>
    <row r="129" spans="2:6" x14ac:dyDescent="0.3">
      <c r="D129" s="4"/>
    </row>
    <row r="130" spans="2:6" x14ac:dyDescent="0.3">
      <c r="D130" s="4"/>
    </row>
    <row r="131" spans="2:6" x14ac:dyDescent="0.3">
      <c r="D131" s="4"/>
    </row>
    <row r="132" spans="2:6" x14ac:dyDescent="0.3">
      <c r="D132" s="4"/>
    </row>
    <row r="133" spans="2:6" x14ac:dyDescent="0.3">
      <c r="B133" s="2"/>
      <c r="C133" s="1"/>
      <c r="D133" s="1"/>
      <c r="E133" s="1"/>
    </row>
    <row r="134" spans="2:6" x14ac:dyDescent="0.3">
      <c r="D134" s="4"/>
    </row>
    <row r="135" spans="2:6" x14ac:dyDescent="0.3">
      <c r="B135" s="2"/>
      <c r="C135" s="1"/>
      <c r="D135" s="4"/>
      <c r="E135" s="1"/>
    </row>
    <row r="136" spans="2:6" x14ac:dyDescent="0.3">
      <c r="D136" s="4"/>
    </row>
    <row r="137" spans="2:6" x14ac:dyDescent="0.3">
      <c r="B137" s="2"/>
      <c r="C137" s="1"/>
      <c r="D137" s="1"/>
      <c r="E137" s="1"/>
    </row>
    <row r="138" spans="2:6" x14ac:dyDescent="0.3">
      <c r="B138" s="2"/>
      <c r="D138" s="1"/>
      <c r="E138" s="1"/>
    </row>
    <row r="139" spans="2:6" x14ac:dyDescent="0.3">
      <c r="B139" s="2"/>
      <c r="D139" s="1"/>
      <c r="E139" s="1"/>
      <c r="F139" s="1"/>
    </row>
    <row r="140" spans="2:6" x14ac:dyDescent="0.3">
      <c r="B140" s="9"/>
      <c r="D140" s="4"/>
    </row>
    <row r="141" spans="2:6" x14ac:dyDescent="0.3">
      <c r="B141" s="9"/>
      <c r="D141" s="1"/>
      <c r="E141" s="1"/>
    </row>
    <row r="142" spans="2:6" x14ac:dyDescent="0.3">
      <c r="B142" s="9"/>
      <c r="C142" s="1"/>
      <c r="D142" s="1"/>
      <c r="E142" s="1"/>
    </row>
    <row r="143" spans="2:6" x14ac:dyDescent="0.3">
      <c r="B143" s="9"/>
      <c r="C143" s="1"/>
      <c r="D143" s="1"/>
      <c r="E143" s="1"/>
    </row>
    <row r="144" spans="2:6" x14ac:dyDescent="0.3">
      <c r="B144"/>
      <c r="C144" s="1"/>
      <c r="D144" s="1"/>
      <c r="E144" s="1"/>
    </row>
  </sheetData>
  <autoFilter ref="A4:P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K4" sqref="K4"/>
    </sheetView>
  </sheetViews>
  <sheetFormatPr defaultRowHeight="14.4" x14ac:dyDescent="0.3"/>
  <cols>
    <col min="2" max="2" width="11.44140625" customWidth="1"/>
    <col min="3" max="3" width="8" bestFit="1" customWidth="1"/>
    <col min="4" max="4" width="6.33203125" bestFit="1" customWidth="1"/>
    <col min="5" max="5" width="6.5546875" bestFit="1" customWidth="1"/>
    <col min="6" max="6" width="12.88671875" customWidth="1"/>
    <col min="7" max="7" width="15.44140625" style="73" customWidth="1"/>
    <col min="8" max="8" width="15.44140625" customWidth="1"/>
    <col min="9" max="9" width="29.88671875" customWidth="1"/>
    <col min="10" max="14" width="15.33203125" customWidth="1"/>
    <col min="15" max="15" width="21.44140625" customWidth="1"/>
    <col min="16" max="16" width="18.33203125" style="2" bestFit="1" customWidth="1"/>
    <col min="17" max="17" width="11.88671875" bestFit="1" customWidth="1"/>
  </cols>
  <sheetData>
    <row r="1" spans="1:16" x14ac:dyDescent="0.3">
      <c r="B1" s="28" t="s">
        <v>125</v>
      </c>
    </row>
    <row r="3" spans="1:16" x14ac:dyDescent="0.3">
      <c r="A3" t="s">
        <v>166</v>
      </c>
      <c r="B3" s="1" t="s">
        <v>68</v>
      </c>
      <c r="C3" s="2" t="s">
        <v>0</v>
      </c>
      <c r="D3" s="1" t="s">
        <v>1</v>
      </c>
      <c r="E3" s="1" t="s">
        <v>2</v>
      </c>
      <c r="F3" s="1" t="s">
        <v>99</v>
      </c>
      <c r="G3" s="73" t="s">
        <v>94</v>
      </c>
      <c r="H3" s="1" t="s">
        <v>95</v>
      </c>
      <c r="I3" s="1" t="s">
        <v>100</v>
      </c>
      <c r="J3" s="1" t="s">
        <v>103</v>
      </c>
      <c r="K3" s="1" t="s">
        <v>101</v>
      </c>
      <c r="L3" s="1" t="s">
        <v>102</v>
      </c>
      <c r="M3" s="1" t="s">
        <v>150</v>
      </c>
      <c r="N3" s="1" t="s">
        <v>151</v>
      </c>
      <c r="O3" s="1" t="s">
        <v>152</v>
      </c>
      <c r="P3" s="2" t="s">
        <v>4</v>
      </c>
    </row>
    <row r="4" spans="1:16" x14ac:dyDescent="0.3">
      <c r="B4" s="1">
        <v>1</v>
      </c>
      <c r="C4" s="9" t="s">
        <v>37</v>
      </c>
      <c r="D4" s="4" t="s">
        <v>11</v>
      </c>
      <c r="E4" s="1">
        <v>23.2</v>
      </c>
      <c r="F4" s="1">
        <v>3.1</v>
      </c>
      <c r="G4" s="30">
        <v>2.57</v>
      </c>
      <c r="H4" s="1">
        <v>1.8759999999999999</v>
      </c>
      <c r="I4" s="1">
        <v>0.1</v>
      </c>
      <c r="J4" s="1">
        <f>F4/10</f>
        <v>0.31</v>
      </c>
      <c r="K4" s="1">
        <f t="shared" ref="K4:L4" si="0">G4/10</f>
        <v>0.25700000000000001</v>
      </c>
      <c r="L4" s="1">
        <f t="shared" si="0"/>
        <v>0.18759999999999999</v>
      </c>
      <c r="M4" s="1">
        <f>K4*(J4/2)</f>
        <v>3.9835000000000002E-2</v>
      </c>
      <c r="N4" s="1">
        <f>L4*(J4/2)</f>
        <v>2.9078E-2</v>
      </c>
      <c r="O4" s="1">
        <f>SUM(M4:N4)</f>
        <v>6.8913000000000002E-2</v>
      </c>
    </row>
    <row r="5" spans="1:16" x14ac:dyDescent="0.3">
      <c r="B5" s="1">
        <v>2</v>
      </c>
      <c r="C5" s="2" t="s">
        <v>14</v>
      </c>
      <c r="D5" s="1" t="s">
        <v>11</v>
      </c>
      <c r="E5" s="1">
        <v>24</v>
      </c>
      <c r="F5" s="1">
        <v>4.45</v>
      </c>
      <c r="G5" s="1">
        <v>2.2389999999999999</v>
      </c>
      <c r="H5" s="1">
        <v>1.9870000000000001</v>
      </c>
      <c r="I5" s="1">
        <v>0.1</v>
      </c>
      <c r="J5" s="1">
        <f t="shared" ref="J5:J68" si="1">F5/10</f>
        <v>0.44500000000000001</v>
      </c>
      <c r="K5" s="1">
        <f t="shared" ref="K5:K68" si="2">G5/10</f>
        <v>0.22389999999999999</v>
      </c>
      <c r="L5" s="1">
        <f t="shared" ref="L5:L68" si="3">H5/10</f>
        <v>0.19870000000000002</v>
      </c>
      <c r="M5" s="1">
        <f t="shared" ref="M5:M68" si="4">K5*(J5/2)</f>
        <v>4.9817750000000001E-2</v>
      </c>
      <c r="N5" s="1">
        <f t="shared" ref="N5:N68" si="5">L5*(J5/2)</f>
        <v>4.4210750000000007E-2</v>
      </c>
      <c r="O5" s="1">
        <f t="shared" ref="O5:O68" si="6">SUM(M5:N5)</f>
        <v>9.4028500000000015E-2</v>
      </c>
    </row>
    <row r="6" spans="1:16" x14ac:dyDescent="0.3">
      <c r="B6" s="1">
        <v>3</v>
      </c>
      <c r="C6" s="9" t="s">
        <v>37</v>
      </c>
      <c r="D6" s="4" t="s">
        <v>11</v>
      </c>
      <c r="E6" s="1">
        <v>23.5</v>
      </c>
      <c r="F6" s="1">
        <v>4.1500000000000004</v>
      </c>
      <c r="G6" s="1">
        <v>2.278</v>
      </c>
      <c r="H6" s="1">
        <v>1.603</v>
      </c>
      <c r="I6" s="1">
        <v>0.1</v>
      </c>
      <c r="J6" s="1">
        <f t="shared" si="1"/>
        <v>0.41500000000000004</v>
      </c>
      <c r="K6" s="1">
        <f t="shared" si="2"/>
        <v>0.2278</v>
      </c>
      <c r="L6" s="1">
        <f t="shared" si="3"/>
        <v>0.1603</v>
      </c>
      <c r="M6" s="1">
        <f t="shared" si="4"/>
        <v>4.7268500000000005E-2</v>
      </c>
      <c r="N6" s="1">
        <f t="shared" si="5"/>
        <v>3.326225E-2</v>
      </c>
      <c r="O6" s="1">
        <f t="shared" si="6"/>
        <v>8.0530750000000012E-2</v>
      </c>
    </row>
    <row r="7" spans="1:16" x14ac:dyDescent="0.3">
      <c r="B7" s="1">
        <v>4</v>
      </c>
      <c r="C7" s="9" t="s">
        <v>14</v>
      </c>
      <c r="D7" s="4" t="s">
        <v>11</v>
      </c>
      <c r="E7" s="1">
        <v>23.5</v>
      </c>
      <c r="F7" s="1">
        <v>5.4</v>
      </c>
      <c r="G7" s="1">
        <v>2.6659999999999999</v>
      </c>
      <c r="H7" s="1">
        <v>2.0150000000000001</v>
      </c>
      <c r="I7" s="1">
        <v>0.1</v>
      </c>
      <c r="J7" s="1">
        <f t="shared" si="1"/>
        <v>0.54</v>
      </c>
      <c r="K7" s="1">
        <f t="shared" si="2"/>
        <v>0.2666</v>
      </c>
      <c r="L7" s="1">
        <f t="shared" si="3"/>
        <v>0.20150000000000001</v>
      </c>
      <c r="M7" s="1">
        <f t="shared" si="4"/>
        <v>7.1982000000000004E-2</v>
      </c>
      <c r="N7" s="1">
        <f t="shared" si="5"/>
        <v>5.4405000000000009E-2</v>
      </c>
      <c r="O7" s="1">
        <f t="shared" si="6"/>
        <v>0.12638700000000003</v>
      </c>
    </row>
    <row r="8" spans="1:16" ht="15" customHeight="1" x14ac:dyDescent="0.3">
      <c r="B8" s="1">
        <v>5</v>
      </c>
      <c r="C8" s="2" t="s">
        <v>37</v>
      </c>
      <c r="D8" s="1" t="s">
        <v>11</v>
      </c>
      <c r="E8" s="1">
        <v>23.5</v>
      </c>
      <c r="F8" s="1">
        <v>3.65</v>
      </c>
      <c r="G8" s="1"/>
      <c r="H8" s="1"/>
      <c r="I8" s="1">
        <v>0.1</v>
      </c>
      <c r="J8" s="1">
        <f t="shared" si="1"/>
        <v>0.36499999999999999</v>
      </c>
      <c r="K8" s="1"/>
      <c r="L8" s="1"/>
      <c r="M8" s="1"/>
      <c r="N8" s="1"/>
      <c r="O8" s="1"/>
      <c r="P8" s="2" t="s">
        <v>59</v>
      </c>
    </row>
    <row r="9" spans="1:16" x14ac:dyDescent="0.3">
      <c r="B9" s="1">
        <v>6</v>
      </c>
      <c r="C9" s="9" t="s">
        <v>6</v>
      </c>
      <c r="D9" s="1" t="s">
        <v>7</v>
      </c>
      <c r="E9" s="1">
        <v>24.5</v>
      </c>
      <c r="F9" s="1">
        <v>4.5</v>
      </c>
      <c r="G9" s="1">
        <v>5.7359999999999998</v>
      </c>
      <c r="H9" s="1">
        <v>6.367</v>
      </c>
      <c r="I9" s="1">
        <v>1.5</v>
      </c>
      <c r="J9" s="1">
        <f t="shared" si="1"/>
        <v>0.45</v>
      </c>
      <c r="K9" s="1">
        <f t="shared" si="2"/>
        <v>0.5736</v>
      </c>
      <c r="L9" s="1">
        <f t="shared" si="3"/>
        <v>0.63670000000000004</v>
      </c>
      <c r="M9" s="1">
        <f t="shared" si="4"/>
        <v>0.12906000000000001</v>
      </c>
      <c r="N9" s="1">
        <f t="shared" si="5"/>
        <v>0.14325750000000001</v>
      </c>
      <c r="O9" s="1">
        <f t="shared" si="6"/>
        <v>0.27231749999999999</v>
      </c>
    </row>
    <row r="10" spans="1:16" x14ac:dyDescent="0.3">
      <c r="B10" s="1">
        <v>7</v>
      </c>
      <c r="C10" s="2" t="s">
        <v>37</v>
      </c>
      <c r="D10" s="1" t="s">
        <v>11</v>
      </c>
      <c r="E10" s="1">
        <v>25.5</v>
      </c>
      <c r="F10" s="1">
        <v>3.4</v>
      </c>
      <c r="G10" s="1">
        <v>2.5089999999999999</v>
      </c>
      <c r="H10" s="1">
        <v>1.7689999999999999</v>
      </c>
      <c r="I10" s="1">
        <v>0.1</v>
      </c>
      <c r="J10" s="1">
        <f t="shared" si="1"/>
        <v>0.33999999999999997</v>
      </c>
      <c r="K10" s="1">
        <f t="shared" si="2"/>
        <v>0.25090000000000001</v>
      </c>
      <c r="L10" s="1">
        <f t="shared" si="3"/>
        <v>0.1769</v>
      </c>
      <c r="M10" s="1">
        <f t="shared" si="4"/>
        <v>4.2652999999999996E-2</v>
      </c>
      <c r="N10" s="1">
        <f t="shared" si="5"/>
        <v>3.0072999999999999E-2</v>
      </c>
      <c r="O10" s="1">
        <f t="shared" si="6"/>
        <v>7.2725999999999999E-2</v>
      </c>
      <c r="P10" s="2" t="s">
        <v>58</v>
      </c>
    </row>
    <row r="11" spans="1:16" ht="15" customHeight="1" x14ac:dyDescent="0.3">
      <c r="A11" t="s">
        <v>157</v>
      </c>
      <c r="B11" s="1">
        <v>8</v>
      </c>
      <c r="C11" s="2" t="s">
        <v>15</v>
      </c>
      <c r="D11" s="1" t="s">
        <v>7</v>
      </c>
      <c r="E11" s="1">
        <v>21.7</v>
      </c>
      <c r="F11" s="1">
        <v>2.2999999999999998</v>
      </c>
      <c r="G11" s="73">
        <v>7.3140000000000001</v>
      </c>
      <c r="H11" s="1">
        <v>6.3490000000000002</v>
      </c>
      <c r="I11" s="1">
        <v>1.5</v>
      </c>
      <c r="J11" s="1">
        <f t="shared" si="1"/>
        <v>0.22999999999999998</v>
      </c>
      <c r="K11" s="1">
        <f>G11/10</f>
        <v>0.73140000000000005</v>
      </c>
      <c r="L11" s="1">
        <f t="shared" si="3"/>
        <v>0.63490000000000002</v>
      </c>
      <c r="M11" s="1">
        <f t="shared" si="4"/>
        <v>8.4111000000000005E-2</v>
      </c>
      <c r="N11" s="1">
        <f t="shared" si="5"/>
        <v>7.3013499999999995E-2</v>
      </c>
      <c r="O11" s="1">
        <f t="shared" si="6"/>
        <v>0.1571245</v>
      </c>
    </row>
    <row r="12" spans="1:16" x14ac:dyDescent="0.3">
      <c r="B12" s="1">
        <v>9</v>
      </c>
      <c r="C12" s="2" t="s">
        <v>37</v>
      </c>
      <c r="D12" s="1" t="s">
        <v>11</v>
      </c>
      <c r="E12" s="1">
        <v>26</v>
      </c>
      <c r="F12" s="1">
        <v>4.3499999999999996</v>
      </c>
      <c r="G12" s="1">
        <v>3.5019999999999998</v>
      </c>
      <c r="H12" s="1">
        <v>2.1890000000000001</v>
      </c>
      <c r="I12" s="1">
        <v>0.1</v>
      </c>
      <c r="J12" s="1">
        <f t="shared" si="1"/>
        <v>0.43499999999999994</v>
      </c>
      <c r="K12" s="1">
        <f t="shared" si="2"/>
        <v>0.35019999999999996</v>
      </c>
      <c r="L12" s="1">
        <f t="shared" si="3"/>
        <v>0.21890000000000001</v>
      </c>
      <c r="M12" s="1">
        <f t="shared" si="4"/>
        <v>7.6168499999999986E-2</v>
      </c>
      <c r="N12" s="1">
        <f t="shared" si="5"/>
        <v>4.7610749999999993E-2</v>
      </c>
      <c r="O12" s="1">
        <f t="shared" si="6"/>
        <v>0.12377924999999998</v>
      </c>
      <c r="P12" s="2" t="s">
        <v>59</v>
      </c>
    </row>
    <row r="13" spans="1:16" ht="15" customHeight="1" x14ac:dyDescent="0.3">
      <c r="B13" s="1">
        <v>10</v>
      </c>
      <c r="C13" s="2" t="s">
        <v>14</v>
      </c>
      <c r="D13" s="1" t="s">
        <v>11</v>
      </c>
      <c r="E13" s="1">
        <v>22.5</v>
      </c>
      <c r="F13" s="1">
        <v>3.8</v>
      </c>
      <c r="G13"/>
      <c r="I13" s="1">
        <v>0.1</v>
      </c>
      <c r="J13" s="1">
        <f t="shared" si="1"/>
        <v>0.38</v>
      </c>
      <c r="K13" s="1"/>
      <c r="L13" s="1"/>
      <c r="M13" s="1"/>
      <c r="N13" s="1"/>
      <c r="O13" s="1"/>
    </row>
    <row r="14" spans="1:16" x14ac:dyDescent="0.3">
      <c r="B14" s="4">
        <v>11</v>
      </c>
      <c r="C14" s="2" t="s">
        <v>14</v>
      </c>
      <c r="D14" s="4" t="s">
        <v>11</v>
      </c>
      <c r="E14" s="1">
        <v>25.4</v>
      </c>
      <c r="F14" s="1">
        <v>5.8</v>
      </c>
      <c r="G14" s="1">
        <v>2.8860000000000001</v>
      </c>
      <c r="H14" s="1">
        <v>2.6659999999999999</v>
      </c>
      <c r="I14" s="1">
        <v>0.1</v>
      </c>
      <c r="J14" s="1">
        <f t="shared" si="1"/>
        <v>0.57999999999999996</v>
      </c>
      <c r="K14" s="1">
        <f t="shared" si="2"/>
        <v>0.28860000000000002</v>
      </c>
      <c r="L14" s="1">
        <f t="shared" si="3"/>
        <v>0.2666</v>
      </c>
      <c r="M14" s="1">
        <f t="shared" si="4"/>
        <v>8.3694000000000005E-2</v>
      </c>
      <c r="N14" s="1">
        <f t="shared" si="5"/>
        <v>7.7313999999999994E-2</v>
      </c>
      <c r="O14" s="1">
        <f t="shared" si="6"/>
        <v>0.16100799999999998</v>
      </c>
    </row>
    <row r="15" spans="1:16" x14ac:dyDescent="0.3">
      <c r="B15" s="1">
        <v>12</v>
      </c>
      <c r="C15" s="2" t="s">
        <v>12</v>
      </c>
      <c r="D15" s="1" t="s">
        <v>11</v>
      </c>
      <c r="E15" s="1">
        <v>26</v>
      </c>
      <c r="F15" s="1">
        <v>4.55</v>
      </c>
      <c r="G15" s="6">
        <v>6.85</v>
      </c>
      <c r="H15" s="6">
        <v>6.72</v>
      </c>
      <c r="I15" s="4">
        <v>1.5</v>
      </c>
      <c r="J15" s="1">
        <f t="shared" si="1"/>
        <v>0.45499999999999996</v>
      </c>
      <c r="K15" s="1">
        <f t="shared" si="2"/>
        <v>0.68499999999999994</v>
      </c>
      <c r="L15" s="1">
        <f t="shared" si="3"/>
        <v>0.67199999999999993</v>
      </c>
      <c r="M15" s="1">
        <f t="shared" si="4"/>
        <v>0.15583749999999996</v>
      </c>
      <c r="N15" s="1">
        <f t="shared" si="5"/>
        <v>0.15287999999999996</v>
      </c>
      <c r="O15" s="1">
        <f t="shared" si="6"/>
        <v>0.30871749999999992</v>
      </c>
    </row>
    <row r="16" spans="1:16" x14ac:dyDescent="0.3">
      <c r="B16" s="1">
        <v>13</v>
      </c>
      <c r="C16" s="2" t="s">
        <v>6</v>
      </c>
      <c r="D16" s="1" t="s">
        <v>11</v>
      </c>
      <c r="E16" s="1">
        <v>41</v>
      </c>
      <c r="F16" s="1">
        <v>9.15</v>
      </c>
      <c r="G16" s="1">
        <v>8.2479999999999993</v>
      </c>
      <c r="H16" s="1">
        <v>6.9409999999999998</v>
      </c>
      <c r="I16" s="1">
        <v>1.5</v>
      </c>
      <c r="J16" s="1">
        <f t="shared" si="1"/>
        <v>0.91500000000000004</v>
      </c>
      <c r="K16" s="1">
        <f t="shared" si="2"/>
        <v>0.82479999999999998</v>
      </c>
      <c r="L16" s="1">
        <f t="shared" si="3"/>
        <v>0.69409999999999994</v>
      </c>
      <c r="M16" s="1">
        <f t="shared" si="4"/>
        <v>0.37734600000000001</v>
      </c>
      <c r="N16" s="1">
        <f t="shared" si="5"/>
        <v>0.31755074999999999</v>
      </c>
      <c r="O16" s="1">
        <f t="shared" si="6"/>
        <v>0.69489675000000006</v>
      </c>
    </row>
    <row r="17" spans="2:22" x14ac:dyDescent="0.3">
      <c r="B17" s="1">
        <v>14</v>
      </c>
      <c r="C17" s="2" t="s">
        <v>12</v>
      </c>
      <c r="D17" s="1" t="s">
        <v>11</v>
      </c>
      <c r="E17" s="1">
        <v>31.5</v>
      </c>
      <c r="F17" s="1">
        <v>5.4</v>
      </c>
      <c r="G17" s="4">
        <v>7.0439999999999996</v>
      </c>
      <c r="H17" s="6">
        <v>6.53</v>
      </c>
      <c r="I17" s="4">
        <v>1.5</v>
      </c>
      <c r="J17" s="1">
        <f t="shared" si="1"/>
        <v>0.54</v>
      </c>
      <c r="K17" s="1">
        <f t="shared" si="2"/>
        <v>0.70439999999999992</v>
      </c>
      <c r="L17" s="1">
        <f t="shared" si="3"/>
        <v>0.65300000000000002</v>
      </c>
      <c r="M17" s="1">
        <f t="shared" si="4"/>
        <v>0.190188</v>
      </c>
      <c r="N17" s="1">
        <f t="shared" si="5"/>
        <v>0.17631000000000002</v>
      </c>
      <c r="O17" s="1">
        <f t="shared" si="6"/>
        <v>0.36649799999999999</v>
      </c>
    </row>
    <row r="18" spans="2:22" x14ac:dyDescent="0.3">
      <c r="B18" s="1">
        <v>15</v>
      </c>
      <c r="C18" s="2" t="s">
        <v>6</v>
      </c>
      <c r="D18" s="1" t="s">
        <v>7</v>
      </c>
      <c r="E18" s="1">
        <v>33.5</v>
      </c>
      <c r="F18" s="1">
        <v>4.75</v>
      </c>
      <c r="G18" s="30">
        <v>8.19</v>
      </c>
      <c r="H18" s="1">
        <v>7.0309999999999997</v>
      </c>
      <c r="I18" s="1">
        <v>1.5</v>
      </c>
      <c r="J18" s="1">
        <f t="shared" si="1"/>
        <v>0.47499999999999998</v>
      </c>
      <c r="K18" s="1">
        <f t="shared" si="2"/>
        <v>0.81899999999999995</v>
      </c>
      <c r="L18" s="1">
        <f t="shared" si="3"/>
        <v>0.70309999999999995</v>
      </c>
      <c r="M18" s="1">
        <f t="shared" si="4"/>
        <v>0.19451249999999998</v>
      </c>
      <c r="N18" s="1">
        <f t="shared" si="5"/>
        <v>0.16698624999999997</v>
      </c>
      <c r="O18" s="1">
        <f t="shared" si="6"/>
        <v>0.36149874999999998</v>
      </c>
    </row>
    <row r="19" spans="2:22" x14ac:dyDescent="0.3">
      <c r="B19" s="4">
        <v>16</v>
      </c>
      <c r="C19" s="9" t="s">
        <v>37</v>
      </c>
      <c r="D19" s="4" t="s">
        <v>11</v>
      </c>
      <c r="E19" s="1">
        <v>20</v>
      </c>
      <c r="F19" s="1">
        <v>3.35</v>
      </c>
      <c r="G19" s="1">
        <v>1.944</v>
      </c>
      <c r="H19" s="1">
        <v>1.7669999999999999</v>
      </c>
      <c r="I19" s="1">
        <v>0.1</v>
      </c>
      <c r="J19" s="1">
        <f t="shared" si="1"/>
        <v>0.33500000000000002</v>
      </c>
      <c r="K19" s="1">
        <f t="shared" si="2"/>
        <v>0.19439999999999999</v>
      </c>
      <c r="L19" s="1">
        <f t="shared" si="3"/>
        <v>0.1767</v>
      </c>
      <c r="M19" s="1">
        <f t="shared" si="4"/>
        <v>3.2562000000000001E-2</v>
      </c>
      <c r="N19" s="1">
        <f t="shared" si="5"/>
        <v>2.9597250000000002E-2</v>
      </c>
      <c r="O19" s="1">
        <f t="shared" si="6"/>
        <v>6.2159249999999999E-2</v>
      </c>
    </row>
    <row r="20" spans="2:22" ht="15" customHeight="1" x14ac:dyDescent="0.3">
      <c r="B20" s="1">
        <v>17</v>
      </c>
      <c r="C20" s="2" t="s">
        <v>14</v>
      </c>
      <c r="D20" s="1" t="s">
        <v>11</v>
      </c>
      <c r="E20" s="1">
        <v>25.5</v>
      </c>
      <c r="F20" s="1">
        <v>7.15</v>
      </c>
      <c r="G20"/>
      <c r="I20" s="1">
        <v>0.1</v>
      </c>
      <c r="J20" s="1">
        <f t="shared" si="1"/>
        <v>0.71500000000000008</v>
      </c>
      <c r="K20" s="1"/>
      <c r="L20" s="1"/>
      <c r="M20" s="1"/>
      <c r="N20" s="1"/>
      <c r="O20" s="1"/>
      <c r="P20" s="2" t="s">
        <v>96</v>
      </c>
      <c r="Q20" s="2"/>
    </row>
    <row r="21" spans="2:22" ht="15" customHeight="1" x14ac:dyDescent="0.3">
      <c r="B21" s="1">
        <v>17</v>
      </c>
      <c r="C21" s="2" t="s">
        <v>14</v>
      </c>
      <c r="D21" s="1" t="s">
        <v>11</v>
      </c>
      <c r="E21" s="1">
        <v>24.1</v>
      </c>
      <c r="F21" s="1">
        <v>4.75</v>
      </c>
      <c r="G21" s="1"/>
      <c r="H21" s="1"/>
      <c r="I21" s="1">
        <v>0.1</v>
      </c>
      <c r="J21" s="1">
        <f t="shared" si="1"/>
        <v>0.47499999999999998</v>
      </c>
      <c r="K21" s="1"/>
      <c r="L21" s="1"/>
      <c r="M21" s="1"/>
      <c r="N21" s="1"/>
      <c r="O21" s="1"/>
      <c r="P21" s="2" t="s">
        <v>97</v>
      </c>
      <c r="Q21" s="2"/>
    </row>
    <row r="22" spans="2:22" x14ac:dyDescent="0.3">
      <c r="B22" s="4">
        <v>18</v>
      </c>
      <c r="C22" s="9" t="s">
        <v>37</v>
      </c>
      <c r="D22" s="4" t="s">
        <v>11</v>
      </c>
      <c r="E22" s="4">
        <v>24.5</v>
      </c>
      <c r="F22" s="4">
        <v>2.7</v>
      </c>
      <c r="G22" s="1">
        <v>2.3679999999999999</v>
      </c>
      <c r="H22" s="1">
        <v>1.8340000000000001</v>
      </c>
      <c r="I22" s="1">
        <v>0.1</v>
      </c>
      <c r="J22" s="1">
        <f t="shared" si="1"/>
        <v>0.27</v>
      </c>
      <c r="K22" s="1">
        <f t="shared" si="2"/>
        <v>0.23679999999999998</v>
      </c>
      <c r="L22" s="1">
        <f t="shared" si="3"/>
        <v>0.18340000000000001</v>
      </c>
      <c r="M22" s="1">
        <f t="shared" si="4"/>
        <v>3.1967999999999996E-2</v>
      </c>
      <c r="N22" s="1">
        <f t="shared" si="5"/>
        <v>2.4759000000000003E-2</v>
      </c>
      <c r="O22" s="1">
        <f t="shared" si="6"/>
        <v>5.6727E-2</v>
      </c>
    </row>
    <row r="23" spans="2:22" x14ac:dyDescent="0.3">
      <c r="B23" s="1">
        <v>19</v>
      </c>
      <c r="C23" s="9" t="s">
        <v>14</v>
      </c>
      <c r="D23" s="1" t="s">
        <v>11</v>
      </c>
      <c r="E23" s="1">
        <v>20</v>
      </c>
      <c r="F23" s="1">
        <v>3.3</v>
      </c>
      <c r="G23" s="1">
        <v>1.994</v>
      </c>
      <c r="H23" s="1">
        <v>1.857</v>
      </c>
      <c r="I23" s="1">
        <v>0.1</v>
      </c>
      <c r="J23" s="1">
        <f t="shared" si="1"/>
        <v>0.32999999999999996</v>
      </c>
      <c r="K23" s="1">
        <f t="shared" si="2"/>
        <v>0.19939999999999999</v>
      </c>
      <c r="L23" s="1">
        <f t="shared" si="3"/>
        <v>0.1857</v>
      </c>
      <c r="M23" s="1">
        <f t="shared" si="4"/>
        <v>3.2900999999999993E-2</v>
      </c>
      <c r="N23" s="1">
        <f t="shared" si="5"/>
        <v>3.0640499999999998E-2</v>
      </c>
      <c r="O23" s="1">
        <f t="shared" si="6"/>
        <v>6.3541499999999987E-2</v>
      </c>
    </row>
    <row r="24" spans="2:22" x14ac:dyDescent="0.3">
      <c r="B24" s="4">
        <v>20</v>
      </c>
      <c r="C24" s="2" t="s">
        <v>14</v>
      </c>
      <c r="D24" s="4" t="s">
        <v>11</v>
      </c>
      <c r="E24" s="1">
        <v>23.5</v>
      </c>
      <c r="F24" s="1">
        <v>4.8</v>
      </c>
      <c r="G24" s="1">
        <v>2.2839999999999998</v>
      </c>
      <c r="H24" s="30">
        <v>2.68</v>
      </c>
      <c r="I24" s="1">
        <v>0.1</v>
      </c>
      <c r="J24" s="1">
        <f t="shared" si="1"/>
        <v>0.48</v>
      </c>
      <c r="K24" s="1">
        <f t="shared" si="2"/>
        <v>0.22839999999999999</v>
      </c>
      <c r="L24" s="1">
        <f t="shared" si="3"/>
        <v>0.26800000000000002</v>
      </c>
      <c r="M24" s="1">
        <f t="shared" si="4"/>
        <v>5.4815999999999997E-2</v>
      </c>
      <c r="N24" s="1">
        <f t="shared" si="5"/>
        <v>6.4320000000000002E-2</v>
      </c>
      <c r="O24" s="1">
        <f t="shared" si="6"/>
        <v>0.11913599999999999</v>
      </c>
    </row>
    <row r="25" spans="2:22" x14ac:dyDescent="0.3">
      <c r="B25" s="1">
        <v>21</v>
      </c>
      <c r="C25" s="2" t="s">
        <v>14</v>
      </c>
      <c r="D25" s="1" t="s">
        <v>11</v>
      </c>
      <c r="E25" s="1">
        <v>23</v>
      </c>
      <c r="F25" s="1">
        <v>4.1500000000000004</v>
      </c>
      <c r="G25" s="30">
        <v>2.36</v>
      </c>
      <c r="H25" s="30">
        <v>2.2400000000000002</v>
      </c>
      <c r="I25" s="1">
        <v>0.1</v>
      </c>
      <c r="J25" s="1">
        <f t="shared" si="1"/>
        <v>0.41500000000000004</v>
      </c>
      <c r="K25" s="1">
        <f t="shared" si="2"/>
        <v>0.23599999999999999</v>
      </c>
      <c r="L25" s="1">
        <f t="shared" si="3"/>
        <v>0.22400000000000003</v>
      </c>
      <c r="M25" s="1">
        <f t="shared" si="4"/>
        <v>4.897E-2</v>
      </c>
      <c r="N25" s="1">
        <f t="shared" si="5"/>
        <v>4.6480000000000007E-2</v>
      </c>
      <c r="O25" s="1">
        <f t="shared" si="6"/>
        <v>9.5450000000000007E-2</v>
      </c>
    </row>
    <row r="26" spans="2:22" ht="15" customHeight="1" x14ac:dyDescent="0.3">
      <c r="B26" s="1">
        <v>22</v>
      </c>
      <c r="C26" s="2" t="s">
        <v>14</v>
      </c>
      <c r="D26" s="1" t="s">
        <v>11</v>
      </c>
      <c r="E26" s="1">
        <v>22</v>
      </c>
      <c r="F26" s="1">
        <v>3.8</v>
      </c>
      <c r="G26" s="1"/>
      <c r="H26" s="1"/>
      <c r="I26" s="1">
        <v>0.1</v>
      </c>
      <c r="J26" s="1">
        <f t="shared" si="1"/>
        <v>0.38</v>
      </c>
      <c r="K26" s="1"/>
      <c r="L26" s="1"/>
      <c r="M26" s="1"/>
      <c r="N26" s="1"/>
      <c r="O26" s="1"/>
      <c r="P26" s="2" t="s">
        <v>97</v>
      </c>
      <c r="Q26" s="2"/>
    </row>
    <row r="27" spans="2:22" ht="15" customHeight="1" x14ac:dyDescent="0.3">
      <c r="B27" s="1">
        <v>22</v>
      </c>
      <c r="C27" s="2" t="s">
        <v>14</v>
      </c>
      <c r="D27" s="1" t="s">
        <v>11</v>
      </c>
      <c r="E27" s="1">
        <v>20</v>
      </c>
      <c r="F27" s="1">
        <v>3.2</v>
      </c>
      <c r="G27" s="1"/>
      <c r="H27" s="1"/>
      <c r="I27" s="1">
        <v>0.1</v>
      </c>
      <c r="J27" s="1">
        <f t="shared" si="1"/>
        <v>0.32</v>
      </c>
      <c r="K27" s="1"/>
      <c r="L27" s="1"/>
      <c r="M27" s="1"/>
      <c r="N27" s="1"/>
      <c r="O27" s="1"/>
      <c r="P27" s="2" t="s">
        <v>98</v>
      </c>
      <c r="Q27" s="2"/>
    </row>
    <row r="28" spans="2:22" ht="15" customHeight="1" x14ac:dyDescent="0.3">
      <c r="B28" s="1">
        <v>23</v>
      </c>
      <c r="C28" s="2" t="s">
        <v>37</v>
      </c>
      <c r="D28" s="1" t="s">
        <v>11</v>
      </c>
      <c r="E28" s="1">
        <v>22.5</v>
      </c>
      <c r="F28" s="1">
        <v>2.9</v>
      </c>
      <c r="G28" s="1"/>
      <c r="H28" s="1"/>
      <c r="I28" s="1">
        <v>0.1</v>
      </c>
      <c r="J28" s="1">
        <f t="shared" si="1"/>
        <v>0.28999999999999998</v>
      </c>
      <c r="K28" s="1"/>
      <c r="L28" s="1"/>
      <c r="M28" s="1"/>
      <c r="N28" s="1"/>
      <c r="O28" s="1"/>
      <c r="P28" s="2" t="s">
        <v>59</v>
      </c>
      <c r="U28" s="1"/>
      <c r="V28" s="1"/>
    </row>
    <row r="29" spans="2:22" x14ac:dyDescent="0.3">
      <c r="B29" s="1">
        <v>24</v>
      </c>
      <c r="C29" s="2" t="s">
        <v>6</v>
      </c>
      <c r="D29" s="1" t="s">
        <v>7</v>
      </c>
      <c r="E29" s="1">
        <v>32</v>
      </c>
      <c r="F29" s="1">
        <v>5.85</v>
      </c>
      <c r="G29" s="1">
        <v>7.0149999999999997</v>
      </c>
      <c r="H29" s="1">
        <v>7.548</v>
      </c>
      <c r="I29" s="1">
        <v>1.5</v>
      </c>
      <c r="J29" s="1">
        <f t="shared" si="1"/>
        <v>0.58499999999999996</v>
      </c>
      <c r="K29" s="1">
        <f t="shared" si="2"/>
        <v>0.70150000000000001</v>
      </c>
      <c r="L29" s="1">
        <f t="shared" si="3"/>
        <v>0.75480000000000003</v>
      </c>
      <c r="M29" s="1">
        <f t="shared" si="4"/>
        <v>0.20518875</v>
      </c>
      <c r="N29" s="1">
        <f t="shared" si="5"/>
        <v>0.220779</v>
      </c>
      <c r="O29" s="1">
        <f t="shared" si="6"/>
        <v>0.42596774999999998</v>
      </c>
      <c r="U29" s="1"/>
      <c r="V29" s="1"/>
    </row>
    <row r="30" spans="2:22" x14ac:dyDescent="0.3">
      <c r="B30" s="1" t="s">
        <v>21</v>
      </c>
      <c r="C30" s="2" t="s">
        <v>14</v>
      </c>
      <c r="D30" s="4" t="s">
        <v>11</v>
      </c>
      <c r="E30" s="1">
        <v>26</v>
      </c>
      <c r="F30" s="1">
        <v>4.9000000000000004</v>
      </c>
      <c r="G30" s="1">
        <v>2.4359999999999999</v>
      </c>
      <c r="H30" s="1">
        <v>1.911</v>
      </c>
      <c r="I30" s="1">
        <v>0.1</v>
      </c>
      <c r="J30" s="1">
        <f t="shared" si="1"/>
        <v>0.49000000000000005</v>
      </c>
      <c r="K30" s="1">
        <f t="shared" si="2"/>
        <v>0.24359999999999998</v>
      </c>
      <c r="L30" s="1">
        <f t="shared" si="3"/>
        <v>0.19109999999999999</v>
      </c>
      <c r="M30" s="1">
        <f t="shared" si="4"/>
        <v>5.9681999999999999E-2</v>
      </c>
      <c r="N30" s="1">
        <f t="shared" si="5"/>
        <v>4.68195E-2</v>
      </c>
      <c r="O30" s="1">
        <f t="shared" si="6"/>
        <v>0.1065015</v>
      </c>
    </row>
    <row r="31" spans="2:22" x14ac:dyDescent="0.3">
      <c r="B31" s="1" t="s">
        <v>25</v>
      </c>
      <c r="C31" s="2" t="s">
        <v>12</v>
      </c>
      <c r="D31" s="4" t="s">
        <v>11</v>
      </c>
      <c r="E31" s="1">
        <v>37</v>
      </c>
      <c r="F31" s="1">
        <v>7.5</v>
      </c>
      <c r="G31" s="4">
        <v>7.9409999999999998</v>
      </c>
      <c r="H31" s="4">
        <v>7.3540000000000001</v>
      </c>
      <c r="I31" s="4">
        <v>1.5</v>
      </c>
      <c r="J31" s="1">
        <f t="shared" si="1"/>
        <v>0.75</v>
      </c>
      <c r="K31" s="1">
        <f t="shared" si="2"/>
        <v>0.79410000000000003</v>
      </c>
      <c r="L31" s="1">
        <f t="shared" si="3"/>
        <v>0.73540000000000005</v>
      </c>
      <c r="M31" s="1">
        <f t="shared" si="4"/>
        <v>0.29778749999999998</v>
      </c>
      <c r="N31" s="1">
        <f t="shared" si="5"/>
        <v>0.27577499999999999</v>
      </c>
      <c r="O31" s="1">
        <f t="shared" si="6"/>
        <v>0.57356249999999998</v>
      </c>
    </row>
    <row r="32" spans="2:22" x14ac:dyDescent="0.3">
      <c r="B32" s="1" t="s">
        <v>24</v>
      </c>
      <c r="C32" s="2" t="s">
        <v>6</v>
      </c>
      <c r="D32" s="4" t="s">
        <v>11</v>
      </c>
      <c r="E32" s="8">
        <v>46</v>
      </c>
      <c r="F32" s="1">
        <v>11.75</v>
      </c>
      <c r="G32" s="1">
        <v>9.1189999999999998</v>
      </c>
      <c r="H32" s="1">
        <v>7.883</v>
      </c>
      <c r="I32" s="1">
        <v>1.5</v>
      </c>
      <c r="J32" s="1">
        <f t="shared" si="1"/>
        <v>1.175</v>
      </c>
      <c r="K32" s="1">
        <f t="shared" si="2"/>
        <v>0.91189999999999993</v>
      </c>
      <c r="L32" s="1">
        <f t="shared" si="3"/>
        <v>0.7883</v>
      </c>
      <c r="M32" s="1">
        <f t="shared" si="4"/>
        <v>0.53574124999999995</v>
      </c>
      <c r="N32" s="1">
        <f t="shared" si="5"/>
        <v>0.46312625000000002</v>
      </c>
      <c r="O32" s="1">
        <f t="shared" si="6"/>
        <v>0.99886750000000002</v>
      </c>
    </row>
    <row r="33" spans="1:15" x14ac:dyDescent="0.3">
      <c r="B33" s="1" t="s">
        <v>26</v>
      </c>
      <c r="C33" s="2" t="s">
        <v>12</v>
      </c>
      <c r="D33" s="4" t="s">
        <v>11</v>
      </c>
      <c r="E33" s="1">
        <v>49.5</v>
      </c>
      <c r="F33" s="1">
        <v>11.5</v>
      </c>
      <c r="G33" s="4">
        <v>8.673</v>
      </c>
      <c r="H33" s="6">
        <v>7.83</v>
      </c>
      <c r="I33" s="4">
        <v>1.5</v>
      </c>
      <c r="J33" s="1">
        <f t="shared" si="1"/>
        <v>1.1499999999999999</v>
      </c>
      <c r="K33" s="1">
        <f t="shared" si="2"/>
        <v>0.86729999999999996</v>
      </c>
      <c r="L33" s="1">
        <f t="shared" si="3"/>
        <v>0.78300000000000003</v>
      </c>
      <c r="M33" s="1">
        <f t="shared" si="4"/>
        <v>0.49869749999999996</v>
      </c>
      <c r="N33" s="1">
        <f t="shared" si="5"/>
        <v>0.45022499999999999</v>
      </c>
      <c r="O33" s="1">
        <f t="shared" si="6"/>
        <v>0.94892249999999989</v>
      </c>
    </row>
    <row r="34" spans="1:15" ht="15" customHeight="1" x14ac:dyDescent="0.3">
      <c r="A34" t="s">
        <v>157</v>
      </c>
      <c r="B34" s="4" t="s">
        <v>32</v>
      </c>
      <c r="C34" s="9" t="s">
        <v>15</v>
      </c>
      <c r="D34" s="4" t="s">
        <v>7</v>
      </c>
      <c r="E34" s="4">
        <v>22.5</v>
      </c>
      <c r="F34" s="4">
        <v>3.15</v>
      </c>
      <c r="G34" s="73">
        <v>7.1449999999999996</v>
      </c>
      <c r="H34" s="4">
        <v>6.23</v>
      </c>
      <c r="I34" s="1">
        <v>1.5</v>
      </c>
      <c r="J34" s="1">
        <f t="shared" si="1"/>
        <v>0.315</v>
      </c>
      <c r="K34" s="1">
        <f t="shared" si="2"/>
        <v>0.71449999999999991</v>
      </c>
      <c r="L34" s="1">
        <f t="shared" si="3"/>
        <v>0.623</v>
      </c>
      <c r="M34" s="1">
        <f t="shared" si="4"/>
        <v>0.11253374999999999</v>
      </c>
      <c r="N34" s="1">
        <f t="shared" si="5"/>
        <v>9.8122500000000001E-2</v>
      </c>
      <c r="O34" s="1">
        <f t="shared" si="6"/>
        <v>0.21065624999999999</v>
      </c>
    </row>
    <row r="35" spans="1:15" x14ac:dyDescent="0.3">
      <c r="B35" s="4" t="s">
        <v>35</v>
      </c>
      <c r="C35" s="9" t="s">
        <v>12</v>
      </c>
      <c r="D35" s="4" t="s">
        <v>11</v>
      </c>
      <c r="E35" s="4">
        <v>38.700000000000003</v>
      </c>
      <c r="F35" s="4">
        <v>8.4</v>
      </c>
      <c r="G35" s="4">
        <v>7.7640000000000002</v>
      </c>
      <c r="H35" s="4">
        <v>7.468</v>
      </c>
      <c r="I35" s="4">
        <v>1.5</v>
      </c>
      <c r="J35" s="1">
        <f t="shared" si="1"/>
        <v>0.84000000000000008</v>
      </c>
      <c r="K35" s="1">
        <f t="shared" si="2"/>
        <v>0.77639999999999998</v>
      </c>
      <c r="L35" s="1">
        <f t="shared" si="3"/>
        <v>0.74680000000000002</v>
      </c>
      <c r="M35" s="1">
        <f t="shared" si="4"/>
        <v>0.32608800000000004</v>
      </c>
      <c r="N35" s="1">
        <f t="shared" si="5"/>
        <v>0.31365600000000005</v>
      </c>
      <c r="O35" s="1">
        <f t="shared" si="6"/>
        <v>0.63974400000000009</v>
      </c>
    </row>
    <row r="36" spans="1:15" x14ac:dyDescent="0.3">
      <c r="B36" s="1" t="s">
        <v>22</v>
      </c>
      <c r="C36" s="2" t="s">
        <v>14</v>
      </c>
      <c r="D36" s="4" t="s">
        <v>11</v>
      </c>
      <c r="E36" s="1">
        <v>28.5</v>
      </c>
      <c r="F36" s="1">
        <v>7.6</v>
      </c>
      <c r="G36" s="1">
        <v>2.8039999999999998</v>
      </c>
      <c r="H36" s="1">
        <v>3.1739999999999999</v>
      </c>
      <c r="I36" s="1">
        <v>0.1</v>
      </c>
      <c r="J36" s="1">
        <f t="shared" si="1"/>
        <v>0.76</v>
      </c>
      <c r="K36" s="1">
        <f t="shared" si="2"/>
        <v>0.28039999999999998</v>
      </c>
      <c r="L36" s="1">
        <f t="shared" si="3"/>
        <v>0.31740000000000002</v>
      </c>
      <c r="M36" s="1">
        <f t="shared" si="4"/>
        <v>0.10655199999999999</v>
      </c>
      <c r="N36" s="1">
        <f t="shared" si="5"/>
        <v>0.12061200000000001</v>
      </c>
      <c r="O36" s="1">
        <f t="shared" si="6"/>
        <v>0.227164</v>
      </c>
    </row>
    <row r="37" spans="1:15" x14ac:dyDescent="0.3">
      <c r="B37" s="1" t="s">
        <v>23</v>
      </c>
      <c r="C37" s="2" t="s">
        <v>12</v>
      </c>
      <c r="D37" s="4" t="s">
        <v>11</v>
      </c>
      <c r="E37" s="1">
        <v>24.5</v>
      </c>
      <c r="F37" s="1">
        <v>4.8499999999999996</v>
      </c>
      <c r="G37" s="6">
        <v>5.58</v>
      </c>
      <c r="H37" s="4">
        <v>5.8630000000000004</v>
      </c>
      <c r="I37" s="4">
        <v>1.5</v>
      </c>
      <c r="J37" s="1">
        <f t="shared" si="1"/>
        <v>0.48499999999999999</v>
      </c>
      <c r="K37" s="1">
        <f t="shared" si="2"/>
        <v>0.55800000000000005</v>
      </c>
      <c r="L37" s="1">
        <f t="shared" si="3"/>
        <v>0.58630000000000004</v>
      </c>
      <c r="M37" s="1">
        <f t="shared" si="4"/>
        <v>0.13531500000000002</v>
      </c>
      <c r="N37" s="1">
        <f t="shared" si="5"/>
        <v>0.14217775000000002</v>
      </c>
      <c r="O37" s="1">
        <f t="shared" si="6"/>
        <v>0.27749275000000007</v>
      </c>
    </row>
    <row r="38" spans="1:15" ht="15" customHeight="1" x14ac:dyDescent="0.3">
      <c r="A38" t="s">
        <v>157</v>
      </c>
      <c r="B38" s="4" t="s">
        <v>28</v>
      </c>
      <c r="C38" s="9" t="s">
        <v>15</v>
      </c>
      <c r="D38" s="4" t="s">
        <v>7</v>
      </c>
      <c r="E38" s="4">
        <v>25.2</v>
      </c>
      <c r="F38" s="4">
        <v>3.85</v>
      </c>
      <c r="G38" s="73">
        <v>6.4729999999999999</v>
      </c>
      <c r="H38" s="4">
        <v>6.8789999999999996</v>
      </c>
      <c r="I38" s="1">
        <v>1.5</v>
      </c>
      <c r="J38" s="1">
        <f t="shared" si="1"/>
        <v>0.38500000000000001</v>
      </c>
      <c r="K38" s="1">
        <f t="shared" si="2"/>
        <v>0.64729999999999999</v>
      </c>
      <c r="L38" s="1">
        <f t="shared" si="3"/>
        <v>0.68789999999999996</v>
      </c>
      <c r="M38" s="1">
        <f t="shared" si="4"/>
        <v>0.12460525</v>
      </c>
      <c r="N38" s="1">
        <f t="shared" si="5"/>
        <v>0.13242075</v>
      </c>
      <c r="O38" s="1">
        <f t="shared" si="6"/>
        <v>0.25702599999999998</v>
      </c>
    </row>
    <row r="39" spans="1:15" ht="15" customHeight="1" x14ac:dyDescent="0.3">
      <c r="A39" t="s">
        <v>157</v>
      </c>
      <c r="B39" s="4" t="s">
        <v>29</v>
      </c>
      <c r="C39" s="9" t="s">
        <v>15</v>
      </c>
      <c r="D39" s="4" t="s">
        <v>7</v>
      </c>
      <c r="E39" s="4">
        <v>33.5</v>
      </c>
      <c r="F39" s="4">
        <v>6</v>
      </c>
      <c r="G39" s="73">
        <v>8.2070000000000007</v>
      </c>
      <c r="H39" s="4">
        <v>8</v>
      </c>
      <c r="I39" s="1">
        <v>1.5</v>
      </c>
      <c r="J39" s="1">
        <f t="shared" si="1"/>
        <v>0.6</v>
      </c>
      <c r="K39" s="1">
        <f t="shared" si="2"/>
        <v>0.8207000000000001</v>
      </c>
      <c r="L39" s="1">
        <f t="shared" si="3"/>
        <v>0.8</v>
      </c>
      <c r="M39" s="1">
        <f t="shared" si="4"/>
        <v>0.24621000000000001</v>
      </c>
      <c r="N39" s="1">
        <f t="shared" si="5"/>
        <v>0.24</v>
      </c>
      <c r="O39" s="1">
        <f t="shared" si="6"/>
        <v>0.48621000000000003</v>
      </c>
    </row>
    <row r="40" spans="1:15" ht="15" customHeight="1" x14ac:dyDescent="0.3">
      <c r="A40" t="s">
        <v>157</v>
      </c>
      <c r="B40" s="4" t="s">
        <v>27</v>
      </c>
      <c r="C40" s="9" t="s">
        <v>15</v>
      </c>
      <c r="D40" s="4" t="s">
        <v>11</v>
      </c>
      <c r="E40" s="4">
        <v>36</v>
      </c>
      <c r="F40" s="4">
        <v>6.45</v>
      </c>
      <c r="G40" s="73">
        <v>8.4570000000000007</v>
      </c>
      <c r="H40" s="4">
        <v>8.3439999999999994</v>
      </c>
      <c r="I40" s="1">
        <v>1.5</v>
      </c>
      <c r="J40" s="1">
        <f t="shared" si="1"/>
        <v>0.64500000000000002</v>
      </c>
      <c r="K40" s="1">
        <f t="shared" si="2"/>
        <v>0.84570000000000012</v>
      </c>
      <c r="L40" s="1">
        <f t="shared" si="3"/>
        <v>0.83439999999999992</v>
      </c>
      <c r="M40" s="1">
        <f t="shared" si="4"/>
        <v>0.27273825000000007</v>
      </c>
      <c r="N40" s="1">
        <f t="shared" si="5"/>
        <v>0.269094</v>
      </c>
      <c r="O40" s="1">
        <f t="shared" si="6"/>
        <v>0.54183225000000013</v>
      </c>
    </row>
    <row r="41" spans="1:15" ht="15" customHeight="1" x14ac:dyDescent="0.3">
      <c r="A41" t="s">
        <v>157</v>
      </c>
      <c r="B41" s="4" t="s">
        <v>30</v>
      </c>
      <c r="C41" s="9" t="s">
        <v>15</v>
      </c>
      <c r="D41" s="4" t="s">
        <v>7</v>
      </c>
      <c r="E41" s="4">
        <v>29</v>
      </c>
      <c r="F41" s="4">
        <v>5.3</v>
      </c>
      <c r="G41" s="73">
        <v>7.3109999999999999</v>
      </c>
      <c r="H41" s="4">
        <v>6.7949999999999999</v>
      </c>
      <c r="I41" s="1">
        <v>1.5</v>
      </c>
      <c r="J41" s="1">
        <f t="shared" si="1"/>
        <v>0.53</v>
      </c>
      <c r="K41" s="1">
        <f t="shared" si="2"/>
        <v>0.73109999999999997</v>
      </c>
      <c r="L41" s="1">
        <f t="shared" si="3"/>
        <v>0.67949999999999999</v>
      </c>
      <c r="M41" s="1">
        <f t="shared" si="4"/>
        <v>0.19374150000000001</v>
      </c>
      <c r="N41" s="1">
        <f t="shared" si="5"/>
        <v>0.18006750000000002</v>
      </c>
      <c r="O41" s="1">
        <f t="shared" si="6"/>
        <v>0.37380900000000006</v>
      </c>
    </row>
    <row r="42" spans="1:15" ht="15" customHeight="1" x14ac:dyDescent="0.3">
      <c r="A42" t="s">
        <v>157</v>
      </c>
      <c r="B42" s="4" t="s">
        <v>31</v>
      </c>
      <c r="C42" s="9" t="s">
        <v>15</v>
      </c>
      <c r="D42" s="4" t="s">
        <v>7</v>
      </c>
      <c r="E42" s="4">
        <v>21.5</v>
      </c>
      <c r="F42" s="4">
        <v>2.65</v>
      </c>
      <c r="G42" s="73">
        <v>6.4569999999999999</v>
      </c>
      <c r="H42" s="4">
        <v>5.2629999999999999</v>
      </c>
      <c r="I42" s="1">
        <v>1.5</v>
      </c>
      <c r="J42" s="1">
        <f t="shared" si="1"/>
        <v>0.26500000000000001</v>
      </c>
      <c r="K42" s="1">
        <f t="shared" si="2"/>
        <v>0.64569999999999994</v>
      </c>
      <c r="L42" s="1">
        <f t="shared" si="3"/>
        <v>0.52629999999999999</v>
      </c>
      <c r="M42" s="1">
        <f t="shared" si="4"/>
        <v>8.5555249999999999E-2</v>
      </c>
      <c r="N42" s="1">
        <f t="shared" si="5"/>
        <v>6.9734749999999998E-2</v>
      </c>
      <c r="O42" s="1">
        <f t="shared" si="6"/>
        <v>0.15528999999999998</v>
      </c>
    </row>
    <row r="43" spans="1:15" x14ac:dyDescent="0.3">
      <c r="B43" s="4" t="s">
        <v>34</v>
      </c>
      <c r="C43" s="9" t="s">
        <v>12</v>
      </c>
      <c r="D43" s="4" t="s">
        <v>11</v>
      </c>
      <c r="E43" s="4">
        <v>33.5</v>
      </c>
      <c r="F43" s="4">
        <v>6.85</v>
      </c>
      <c r="G43" s="4">
        <v>7.5430000000000001</v>
      </c>
      <c r="H43" s="4">
        <v>7.1790000000000003</v>
      </c>
      <c r="I43" s="4">
        <v>1.5</v>
      </c>
      <c r="J43" s="1">
        <f t="shared" si="1"/>
        <v>0.68499999999999994</v>
      </c>
      <c r="K43" s="1">
        <f t="shared" si="2"/>
        <v>0.75429999999999997</v>
      </c>
      <c r="L43" s="1">
        <f t="shared" si="3"/>
        <v>0.71789999999999998</v>
      </c>
      <c r="M43" s="1">
        <f t="shared" si="4"/>
        <v>0.25834774999999999</v>
      </c>
      <c r="N43" s="1">
        <f t="shared" si="5"/>
        <v>0.24588074999999998</v>
      </c>
      <c r="O43" s="1">
        <f t="shared" si="6"/>
        <v>0.50422849999999997</v>
      </c>
    </row>
    <row r="44" spans="1:15" x14ac:dyDescent="0.3">
      <c r="B44" s="4" t="s">
        <v>33</v>
      </c>
      <c r="C44" s="9" t="s">
        <v>12</v>
      </c>
      <c r="D44" s="4" t="s">
        <v>11</v>
      </c>
      <c r="E44" s="4">
        <v>37</v>
      </c>
      <c r="F44" s="4">
        <v>7.35</v>
      </c>
      <c r="G44" s="4">
        <v>8.2149999999999999</v>
      </c>
      <c r="H44" s="4">
        <v>7.3010000000000002</v>
      </c>
      <c r="I44" s="4">
        <v>1.5</v>
      </c>
      <c r="J44" s="1">
        <f t="shared" si="1"/>
        <v>0.73499999999999999</v>
      </c>
      <c r="K44" s="1">
        <f t="shared" si="2"/>
        <v>0.82150000000000001</v>
      </c>
      <c r="L44" s="1">
        <f t="shared" si="3"/>
        <v>0.73009999999999997</v>
      </c>
      <c r="M44" s="1">
        <f t="shared" si="4"/>
        <v>0.30190125000000001</v>
      </c>
      <c r="N44" s="1">
        <f t="shared" si="5"/>
        <v>0.26831174999999996</v>
      </c>
      <c r="O44" s="1">
        <f t="shared" si="6"/>
        <v>0.57021299999999997</v>
      </c>
    </row>
    <row r="45" spans="1:15" x14ac:dyDescent="0.3">
      <c r="B45" s="1" t="s">
        <v>39</v>
      </c>
      <c r="C45" s="9" t="s">
        <v>6</v>
      </c>
      <c r="D45" s="4" t="s">
        <v>11</v>
      </c>
      <c r="E45" s="5">
        <v>44</v>
      </c>
      <c r="F45" s="1">
        <v>11.25</v>
      </c>
      <c r="G45" s="1">
        <v>8.4920000000000009</v>
      </c>
      <c r="H45" s="1">
        <v>8.0640000000000001</v>
      </c>
      <c r="I45" s="1">
        <v>1.5</v>
      </c>
      <c r="J45" s="1">
        <f t="shared" si="1"/>
        <v>1.125</v>
      </c>
      <c r="K45" s="1">
        <f t="shared" si="2"/>
        <v>0.84920000000000007</v>
      </c>
      <c r="L45" s="1">
        <f t="shared" si="3"/>
        <v>0.80640000000000001</v>
      </c>
      <c r="M45" s="1">
        <f t="shared" si="4"/>
        <v>0.47767500000000002</v>
      </c>
      <c r="N45" s="1">
        <f t="shared" si="5"/>
        <v>0.4536</v>
      </c>
      <c r="O45" s="1">
        <f t="shared" si="6"/>
        <v>0.93127500000000007</v>
      </c>
    </row>
    <row r="46" spans="1:15" x14ac:dyDescent="0.3">
      <c r="B46" s="1" t="s">
        <v>36</v>
      </c>
      <c r="C46" s="2" t="s">
        <v>37</v>
      </c>
      <c r="D46" s="4" t="s">
        <v>11</v>
      </c>
      <c r="E46" s="1">
        <v>23.5</v>
      </c>
      <c r="F46" s="1">
        <v>3.5</v>
      </c>
      <c r="G46" s="1">
        <v>2.302</v>
      </c>
      <c r="H46" s="1">
        <v>1.2969999999999999</v>
      </c>
      <c r="I46" s="1">
        <v>0.1</v>
      </c>
      <c r="J46" s="1">
        <f t="shared" si="1"/>
        <v>0.35</v>
      </c>
      <c r="K46" s="1">
        <f t="shared" si="2"/>
        <v>0.23020000000000002</v>
      </c>
      <c r="L46" s="1">
        <f t="shared" si="3"/>
        <v>0.12969999999999998</v>
      </c>
      <c r="M46" s="1">
        <f t="shared" si="4"/>
        <v>4.0285000000000001E-2</v>
      </c>
      <c r="N46" s="1">
        <f t="shared" si="5"/>
        <v>2.2697499999999995E-2</v>
      </c>
      <c r="O46" s="1">
        <f t="shared" si="6"/>
        <v>6.2982499999999997E-2</v>
      </c>
    </row>
    <row r="47" spans="1:15" x14ac:dyDescent="0.3">
      <c r="B47" s="4" t="s">
        <v>40</v>
      </c>
      <c r="C47" s="9" t="s">
        <v>14</v>
      </c>
      <c r="D47" s="4" t="s">
        <v>11</v>
      </c>
      <c r="E47" s="4">
        <v>23</v>
      </c>
      <c r="F47" s="4">
        <v>4.6500000000000004</v>
      </c>
      <c r="G47" s="1">
        <v>1.6759999999999999</v>
      </c>
      <c r="H47" s="36">
        <v>1.8560000000000001</v>
      </c>
      <c r="I47" s="1">
        <v>0.1</v>
      </c>
      <c r="J47" s="1">
        <f t="shared" si="1"/>
        <v>0.46500000000000002</v>
      </c>
      <c r="K47" s="1">
        <f t="shared" si="2"/>
        <v>0.1676</v>
      </c>
      <c r="L47" s="1">
        <f t="shared" si="3"/>
        <v>0.18560000000000001</v>
      </c>
      <c r="M47" s="1">
        <f t="shared" si="4"/>
        <v>3.8967000000000002E-2</v>
      </c>
      <c r="N47" s="1">
        <f t="shared" si="5"/>
        <v>4.3152000000000003E-2</v>
      </c>
      <c r="O47" s="1">
        <f t="shared" si="6"/>
        <v>8.2118999999999998E-2</v>
      </c>
    </row>
    <row r="48" spans="1:15" x14ac:dyDescent="0.3">
      <c r="B48" s="4" t="s">
        <v>38</v>
      </c>
      <c r="C48" s="9" t="s">
        <v>6</v>
      </c>
      <c r="D48" s="4" t="s">
        <v>7</v>
      </c>
      <c r="E48" s="5">
        <v>30</v>
      </c>
      <c r="F48" s="4">
        <v>5.55</v>
      </c>
      <c r="G48" s="1">
        <v>7.2480000000000002</v>
      </c>
      <c r="H48" s="1">
        <v>6.9320000000000004</v>
      </c>
      <c r="I48" s="1">
        <v>1.5</v>
      </c>
      <c r="J48" s="1">
        <f t="shared" si="1"/>
        <v>0.55499999999999994</v>
      </c>
      <c r="K48" s="1">
        <f t="shared" si="2"/>
        <v>0.7248</v>
      </c>
      <c r="L48" s="1">
        <f t="shared" si="3"/>
        <v>0.69320000000000004</v>
      </c>
      <c r="M48" s="1">
        <f t="shared" si="4"/>
        <v>0.20113199999999998</v>
      </c>
      <c r="N48" s="1">
        <f t="shared" si="5"/>
        <v>0.19236299999999998</v>
      </c>
      <c r="O48" s="1">
        <f t="shared" si="6"/>
        <v>0.39349499999999993</v>
      </c>
    </row>
    <row r="49" spans="2:15" ht="15" customHeight="1" x14ac:dyDescent="0.3">
      <c r="B49" s="1" t="s">
        <v>52</v>
      </c>
      <c r="C49" s="9" t="s">
        <v>44</v>
      </c>
      <c r="D49" s="4" t="s">
        <v>43</v>
      </c>
      <c r="E49" s="1">
        <v>21</v>
      </c>
      <c r="F49" s="1">
        <v>4.25</v>
      </c>
      <c r="G49"/>
      <c r="J49" s="1">
        <f t="shared" si="1"/>
        <v>0.42499999999999999</v>
      </c>
      <c r="K49" s="1">
        <f t="shared" si="2"/>
        <v>0</v>
      </c>
      <c r="L49" s="1">
        <f t="shared" si="3"/>
        <v>0</v>
      </c>
      <c r="M49" s="1">
        <f t="shared" si="4"/>
        <v>0</v>
      </c>
      <c r="N49" s="1">
        <f t="shared" si="5"/>
        <v>0</v>
      </c>
      <c r="O49" s="1">
        <f t="shared" si="6"/>
        <v>0</v>
      </c>
    </row>
    <row r="50" spans="2:15" ht="15" customHeight="1" x14ac:dyDescent="0.3">
      <c r="B50" s="1" t="s">
        <v>47</v>
      </c>
      <c r="C50" s="9" t="s">
        <v>44</v>
      </c>
      <c r="D50" s="4" t="s">
        <v>43</v>
      </c>
      <c r="E50" s="1">
        <v>24</v>
      </c>
      <c r="F50" s="1">
        <v>4.8</v>
      </c>
      <c r="G50"/>
      <c r="J50" s="1">
        <f t="shared" si="1"/>
        <v>0.48</v>
      </c>
      <c r="K50" s="1">
        <f t="shared" si="2"/>
        <v>0</v>
      </c>
      <c r="L50" s="1">
        <f t="shared" si="3"/>
        <v>0</v>
      </c>
      <c r="M50" s="1">
        <f t="shared" si="4"/>
        <v>0</v>
      </c>
      <c r="N50" s="1">
        <f t="shared" si="5"/>
        <v>0</v>
      </c>
      <c r="O50" s="1">
        <f t="shared" si="6"/>
        <v>0</v>
      </c>
    </row>
    <row r="51" spans="2:15" ht="15" customHeight="1" x14ac:dyDescent="0.3">
      <c r="B51" s="1" t="s">
        <v>48</v>
      </c>
      <c r="C51" s="9" t="s">
        <v>44</v>
      </c>
      <c r="D51" s="4" t="s">
        <v>43</v>
      </c>
      <c r="E51" s="1">
        <v>23.5</v>
      </c>
      <c r="F51" s="1">
        <v>5.65</v>
      </c>
      <c r="G51"/>
      <c r="J51" s="1">
        <f t="shared" si="1"/>
        <v>0.56500000000000006</v>
      </c>
      <c r="K51" s="1">
        <f t="shared" si="2"/>
        <v>0</v>
      </c>
      <c r="L51" s="1">
        <f t="shared" si="3"/>
        <v>0</v>
      </c>
      <c r="M51" s="1">
        <f t="shared" si="4"/>
        <v>0</v>
      </c>
      <c r="N51" s="1">
        <f t="shared" si="5"/>
        <v>0</v>
      </c>
      <c r="O51" s="1">
        <f t="shared" si="6"/>
        <v>0</v>
      </c>
    </row>
    <row r="52" spans="2:15" ht="15" customHeight="1" x14ac:dyDescent="0.3">
      <c r="B52" s="1" t="s">
        <v>45</v>
      </c>
      <c r="C52" s="9" t="s">
        <v>44</v>
      </c>
      <c r="D52" s="4" t="s">
        <v>43</v>
      </c>
      <c r="E52" s="1">
        <v>29.5</v>
      </c>
      <c r="F52" s="1">
        <v>4.25</v>
      </c>
      <c r="G52"/>
      <c r="J52" s="1">
        <f t="shared" si="1"/>
        <v>0.42499999999999999</v>
      </c>
      <c r="K52" s="1">
        <f t="shared" si="2"/>
        <v>0</v>
      </c>
      <c r="L52" s="1">
        <f t="shared" si="3"/>
        <v>0</v>
      </c>
      <c r="M52" s="1">
        <f t="shared" si="4"/>
        <v>0</v>
      </c>
      <c r="N52" s="1">
        <f t="shared" si="5"/>
        <v>0</v>
      </c>
      <c r="O52" s="1">
        <f t="shared" si="6"/>
        <v>0</v>
      </c>
    </row>
    <row r="53" spans="2:15" ht="15" customHeight="1" x14ac:dyDescent="0.3">
      <c r="B53" s="1" t="s">
        <v>53</v>
      </c>
      <c r="C53" s="9" t="s">
        <v>44</v>
      </c>
      <c r="D53" s="4" t="s">
        <v>43</v>
      </c>
      <c r="E53" s="1">
        <v>19.5</v>
      </c>
      <c r="F53" s="1">
        <v>5.28</v>
      </c>
      <c r="G53"/>
      <c r="J53" s="1">
        <f t="shared" si="1"/>
        <v>0.52800000000000002</v>
      </c>
      <c r="K53" s="1">
        <f t="shared" si="2"/>
        <v>0</v>
      </c>
      <c r="L53" s="1">
        <f t="shared" si="3"/>
        <v>0</v>
      </c>
      <c r="M53" s="1">
        <f t="shared" si="4"/>
        <v>0</v>
      </c>
      <c r="N53" s="1">
        <f t="shared" si="5"/>
        <v>0</v>
      </c>
      <c r="O53" s="1">
        <f t="shared" si="6"/>
        <v>0</v>
      </c>
    </row>
    <row r="54" spans="2:15" ht="15" customHeight="1" x14ac:dyDescent="0.3">
      <c r="B54" s="1" t="s">
        <v>57</v>
      </c>
      <c r="C54" s="9" t="s">
        <v>55</v>
      </c>
      <c r="D54" s="4" t="s">
        <v>43</v>
      </c>
      <c r="E54" s="1">
        <v>18.3</v>
      </c>
      <c r="F54" s="1">
        <v>2.94</v>
      </c>
      <c r="G54"/>
      <c r="J54" s="1">
        <f t="shared" si="1"/>
        <v>0.29399999999999998</v>
      </c>
      <c r="K54" s="1">
        <f t="shared" si="2"/>
        <v>0</v>
      </c>
      <c r="L54" s="1">
        <f t="shared" si="3"/>
        <v>0</v>
      </c>
      <c r="M54" s="1">
        <f t="shared" si="4"/>
        <v>0</v>
      </c>
      <c r="N54" s="1">
        <f t="shared" si="5"/>
        <v>0</v>
      </c>
      <c r="O54" s="1">
        <f t="shared" si="6"/>
        <v>0</v>
      </c>
    </row>
    <row r="55" spans="2:15" ht="15" customHeight="1" x14ac:dyDescent="0.3">
      <c r="B55" s="1" t="s">
        <v>51</v>
      </c>
      <c r="C55" s="9" t="s">
        <v>44</v>
      </c>
      <c r="D55" s="4" t="s">
        <v>43</v>
      </c>
      <c r="E55" s="1">
        <v>21</v>
      </c>
      <c r="F55" s="1">
        <v>6.77</v>
      </c>
      <c r="G55"/>
      <c r="J55" s="1">
        <f t="shared" si="1"/>
        <v>0.67699999999999994</v>
      </c>
      <c r="K55" s="1">
        <f t="shared" si="2"/>
        <v>0</v>
      </c>
      <c r="L55" s="1">
        <f t="shared" si="3"/>
        <v>0</v>
      </c>
      <c r="M55" s="1">
        <f t="shared" si="4"/>
        <v>0</v>
      </c>
      <c r="N55" s="1">
        <f t="shared" si="5"/>
        <v>0</v>
      </c>
      <c r="O55" s="1">
        <f t="shared" si="6"/>
        <v>0</v>
      </c>
    </row>
    <row r="56" spans="2:15" ht="15" customHeight="1" x14ac:dyDescent="0.3">
      <c r="B56" s="1" t="s">
        <v>46</v>
      </c>
      <c r="C56" s="9" t="s">
        <v>44</v>
      </c>
      <c r="D56" s="4" t="s">
        <v>43</v>
      </c>
      <c r="E56" s="1">
        <v>26.5</v>
      </c>
      <c r="F56" s="1">
        <v>6.52</v>
      </c>
      <c r="G56"/>
      <c r="J56" s="1">
        <f t="shared" si="1"/>
        <v>0.65199999999999991</v>
      </c>
      <c r="K56" s="1">
        <f t="shared" si="2"/>
        <v>0</v>
      </c>
      <c r="L56" s="1">
        <f t="shared" si="3"/>
        <v>0</v>
      </c>
      <c r="M56" s="1">
        <f t="shared" si="4"/>
        <v>0</v>
      </c>
      <c r="N56" s="1">
        <f t="shared" si="5"/>
        <v>0</v>
      </c>
      <c r="O56" s="1">
        <f t="shared" si="6"/>
        <v>0</v>
      </c>
    </row>
    <row r="57" spans="2:15" ht="15" customHeight="1" x14ac:dyDescent="0.3">
      <c r="B57" s="1" t="s">
        <v>49</v>
      </c>
      <c r="C57" s="9" t="s">
        <v>44</v>
      </c>
      <c r="D57" s="4" t="s">
        <v>43</v>
      </c>
      <c r="E57" s="1">
        <v>22.5</v>
      </c>
      <c r="F57" s="1">
        <v>5.33</v>
      </c>
      <c r="G57"/>
      <c r="J57" s="1">
        <f t="shared" si="1"/>
        <v>0.53300000000000003</v>
      </c>
      <c r="K57" s="1">
        <f t="shared" si="2"/>
        <v>0</v>
      </c>
      <c r="L57" s="1">
        <f t="shared" si="3"/>
        <v>0</v>
      </c>
      <c r="M57" s="1">
        <f t="shared" si="4"/>
        <v>0</v>
      </c>
      <c r="N57" s="1">
        <f t="shared" si="5"/>
        <v>0</v>
      </c>
      <c r="O57" s="1">
        <f t="shared" si="6"/>
        <v>0</v>
      </c>
    </row>
    <row r="58" spans="2:15" x14ac:dyDescent="0.3">
      <c r="B58" s="1" t="s">
        <v>13</v>
      </c>
      <c r="C58" s="7" t="s">
        <v>12</v>
      </c>
      <c r="D58" s="1" t="s">
        <v>11</v>
      </c>
      <c r="E58" s="6">
        <v>34.200000000000003</v>
      </c>
      <c r="F58" s="6">
        <v>6.55</v>
      </c>
      <c r="G58" s="4">
        <v>7.0869999999999997</v>
      </c>
      <c r="H58" s="4">
        <v>6.9169999999999998</v>
      </c>
      <c r="I58" s="4">
        <v>1.5</v>
      </c>
      <c r="J58" s="1">
        <f t="shared" si="1"/>
        <v>0.65500000000000003</v>
      </c>
      <c r="K58" s="1">
        <f t="shared" si="2"/>
        <v>0.7087</v>
      </c>
      <c r="L58" s="1">
        <f t="shared" si="3"/>
        <v>0.69169999999999998</v>
      </c>
      <c r="M58" s="1">
        <f t="shared" si="4"/>
        <v>0.23209925000000001</v>
      </c>
      <c r="N58" s="1">
        <f t="shared" si="5"/>
        <v>0.22653175</v>
      </c>
      <c r="O58" s="1">
        <f t="shared" si="6"/>
        <v>0.45863100000000001</v>
      </c>
    </row>
    <row r="59" spans="2:15" ht="15" customHeight="1" x14ac:dyDescent="0.3">
      <c r="B59" s="1" t="s">
        <v>50</v>
      </c>
      <c r="C59" s="9" t="s">
        <v>44</v>
      </c>
      <c r="D59" s="4" t="s">
        <v>43</v>
      </c>
      <c r="E59" s="1">
        <v>21.5</v>
      </c>
      <c r="F59" s="1">
        <v>5.44</v>
      </c>
      <c r="G59"/>
      <c r="J59" s="1">
        <f t="shared" si="1"/>
        <v>0.54400000000000004</v>
      </c>
      <c r="K59" s="1">
        <f t="shared" si="2"/>
        <v>0</v>
      </c>
      <c r="L59" s="1">
        <f t="shared" si="3"/>
        <v>0</v>
      </c>
      <c r="M59" s="1">
        <f t="shared" si="4"/>
        <v>0</v>
      </c>
      <c r="N59" s="1">
        <f t="shared" si="5"/>
        <v>0</v>
      </c>
      <c r="O59" s="1">
        <f t="shared" si="6"/>
        <v>0</v>
      </c>
    </row>
    <row r="60" spans="2:15" x14ac:dyDescent="0.3">
      <c r="B60" s="1" t="s">
        <v>9</v>
      </c>
      <c r="C60" s="3" t="s">
        <v>6</v>
      </c>
      <c r="D60" s="4" t="s">
        <v>7</v>
      </c>
      <c r="E60" s="5">
        <v>30.5</v>
      </c>
      <c r="F60" s="6">
        <v>9.5</v>
      </c>
      <c r="G60" s="1">
        <v>5.6840000000000002</v>
      </c>
      <c r="H60" s="1">
        <v>6.0739999999999998</v>
      </c>
      <c r="I60" s="1">
        <v>1.5</v>
      </c>
      <c r="J60" s="1">
        <f t="shared" si="1"/>
        <v>0.95</v>
      </c>
      <c r="K60" s="1">
        <f t="shared" si="2"/>
        <v>0.56840000000000002</v>
      </c>
      <c r="L60" s="1">
        <f t="shared" si="3"/>
        <v>0.60739999999999994</v>
      </c>
      <c r="M60" s="1">
        <f t="shared" si="4"/>
        <v>0.26999000000000001</v>
      </c>
      <c r="N60" s="1">
        <f t="shared" si="5"/>
        <v>0.28851499999999997</v>
      </c>
      <c r="O60" s="1">
        <f t="shared" si="6"/>
        <v>0.55850500000000003</v>
      </c>
    </row>
    <row r="61" spans="2:15" x14ac:dyDescent="0.3">
      <c r="B61" s="1" t="s">
        <v>5</v>
      </c>
      <c r="C61" s="3" t="s">
        <v>6</v>
      </c>
      <c r="D61" s="4" t="s">
        <v>7</v>
      </c>
      <c r="E61" s="5">
        <v>32.5</v>
      </c>
      <c r="F61" s="6">
        <v>6.25</v>
      </c>
      <c r="G61" s="1">
        <v>7.0339999999999998</v>
      </c>
      <c r="H61" s="1">
        <v>6.6820000000000004</v>
      </c>
      <c r="I61" s="1">
        <v>1.5</v>
      </c>
      <c r="J61" s="1">
        <f t="shared" si="1"/>
        <v>0.625</v>
      </c>
      <c r="K61" s="1">
        <f t="shared" si="2"/>
        <v>0.70340000000000003</v>
      </c>
      <c r="L61" s="1">
        <f t="shared" si="3"/>
        <v>0.66820000000000002</v>
      </c>
      <c r="M61" s="1">
        <f t="shared" si="4"/>
        <v>0.21981250000000002</v>
      </c>
      <c r="N61" s="1">
        <f t="shared" si="5"/>
        <v>0.20881250000000001</v>
      </c>
      <c r="O61" s="1">
        <f t="shared" si="6"/>
        <v>0.42862500000000003</v>
      </c>
    </row>
    <row r="62" spans="2:15" x14ac:dyDescent="0.3">
      <c r="B62" s="1" t="s">
        <v>8</v>
      </c>
      <c r="C62" s="3" t="s">
        <v>6</v>
      </c>
      <c r="D62" s="4" t="s">
        <v>7</v>
      </c>
      <c r="E62" s="5">
        <v>36.5</v>
      </c>
      <c r="F62" s="6">
        <v>10.24</v>
      </c>
      <c r="G62" s="1">
        <v>9.1430000000000007</v>
      </c>
      <c r="H62" s="1">
        <v>8.8079999999999998</v>
      </c>
      <c r="I62" s="1">
        <v>1.5</v>
      </c>
      <c r="J62" s="1">
        <f t="shared" si="1"/>
        <v>1.024</v>
      </c>
      <c r="K62" s="1">
        <f t="shared" si="2"/>
        <v>0.91430000000000011</v>
      </c>
      <c r="L62" s="1">
        <f t="shared" si="3"/>
        <v>0.88080000000000003</v>
      </c>
      <c r="M62" s="1">
        <f t="shared" si="4"/>
        <v>0.46812160000000008</v>
      </c>
      <c r="N62" s="1">
        <f t="shared" si="5"/>
        <v>0.45096960000000003</v>
      </c>
      <c r="O62" s="1">
        <f t="shared" si="6"/>
        <v>0.91909120000000011</v>
      </c>
    </row>
    <row r="63" spans="2:15" ht="15" customHeight="1" x14ac:dyDescent="0.3">
      <c r="B63" s="1" t="s">
        <v>56</v>
      </c>
      <c r="C63" s="9" t="s">
        <v>55</v>
      </c>
      <c r="D63" s="4" t="s">
        <v>43</v>
      </c>
      <c r="E63" s="1">
        <v>18.5</v>
      </c>
      <c r="F63" s="1">
        <v>3.65</v>
      </c>
      <c r="G63"/>
      <c r="J63" s="1">
        <f t="shared" si="1"/>
        <v>0.36499999999999999</v>
      </c>
      <c r="K63" s="1">
        <f t="shared" si="2"/>
        <v>0</v>
      </c>
      <c r="L63" s="1">
        <f t="shared" si="3"/>
        <v>0</v>
      </c>
      <c r="M63" s="1">
        <f t="shared" si="4"/>
        <v>0</v>
      </c>
      <c r="N63" s="1">
        <f t="shared" si="5"/>
        <v>0</v>
      </c>
      <c r="O63" s="1">
        <f t="shared" si="6"/>
        <v>0</v>
      </c>
    </row>
    <row r="64" spans="2:15" ht="15" customHeight="1" x14ac:dyDescent="0.3">
      <c r="B64" s="1" t="s">
        <v>54</v>
      </c>
      <c r="C64" s="9" t="s">
        <v>55</v>
      </c>
      <c r="D64" s="4" t="s">
        <v>43</v>
      </c>
      <c r="E64" s="1">
        <v>18.5</v>
      </c>
      <c r="F64" s="1">
        <v>4.71</v>
      </c>
      <c r="G64"/>
      <c r="J64" s="1">
        <f t="shared" si="1"/>
        <v>0.47099999999999997</v>
      </c>
      <c r="K64" s="1">
        <f t="shared" si="2"/>
        <v>0</v>
      </c>
      <c r="L64" s="1">
        <f t="shared" si="3"/>
        <v>0</v>
      </c>
      <c r="M64" s="1">
        <f t="shared" si="4"/>
        <v>0</v>
      </c>
      <c r="N64" s="1">
        <f t="shared" si="5"/>
        <v>0</v>
      </c>
      <c r="O64" s="1">
        <f t="shared" si="6"/>
        <v>0</v>
      </c>
    </row>
    <row r="65" spans="1:15" ht="15" customHeight="1" x14ac:dyDescent="0.3">
      <c r="B65" s="1" t="s">
        <v>17</v>
      </c>
      <c r="C65" s="7" t="s">
        <v>18</v>
      </c>
      <c r="D65" s="4" t="s">
        <v>11</v>
      </c>
      <c r="E65" s="6">
        <v>19.5</v>
      </c>
      <c r="F65" s="6">
        <v>3.43</v>
      </c>
      <c r="G65"/>
      <c r="I65" s="1">
        <v>0.1</v>
      </c>
      <c r="J65" s="1">
        <f t="shared" si="1"/>
        <v>0.34300000000000003</v>
      </c>
      <c r="K65" s="1">
        <f t="shared" si="2"/>
        <v>0</v>
      </c>
      <c r="L65" s="1">
        <f t="shared" si="3"/>
        <v>0</v>
      </c>
      <c r="M65" s="1">
        <f t="shared" si="4"/>
        <v>0</v>
      </c>
      <c r="N65" s="1">
        <f t="shared" si="5"/>
        <v>0</v>
      </c>
      <c r="O65" s="1">
        <f t="shared" si="6"/>
        <v>0</v>
      </c>
    </row>
    <row r="66" spans="1:15" ht="15" customHeight="1" x14ac:dyDescent="0.3">
      <c r="B66" s="1" t="s">
        <v>20</v>
      </c>
      <c r="C66" s="7" t="s">
        <v>18</v>
      </c>
      <c r="D66" s="4" t="s">
        <v>11</v>
      </c>
      <c r="E66" s="6">
        <v>23.1</v>
      </c>
      <c r="F66" s="6">
        <v>5.04</v>
      </c>
      <c r="G66"/>
      <c r="I66" s="1">
        <v>0.1</v>
      </c>
      <c r="J66" s="1">
        <f t="shared" si="1"/>
        <v>0.504</v>
      </c>
      <c r="K66" s="1">
        <f t="shared" si="2"/>
        <v>0</v>
      </c>
      <c r="L66" s="1">
        <f t="shared" si="3"/>
        <v>0</v>
      </c>
      <c r="M66" s="1">
        <f t="shared" si="4"/>
        <v>0</v>
      </c>
      <c r="N66" s="1">
        <f t="shared" si="5"/>
        <v>0</v>
      </c>
      <c r="O66" s="1">
        <f t="shared" si="6"/>
        <v>0</v>
      </c>
    </row>
    <row r="67" spans="1:15" ht="15" customHeight="1" x14ac:dyDescent="0.3">
      <c r="B67" s="1" t="s">
        <v>19</v>
      </c>
      <c r="C67" s="7" t="s">
        <v>18</v>
      </c>
      <c r="D67" s="4" t="s">
        <v>11</v>
      </c>
      <c r="E67" s="6">
        <v>22.1</v>
      </c>
      <c r="F67" s="6">
        <v>5.04</v>
      </c>
      <c r="G67"/>
      <c r="I67" s="1">
        <v>0.1</v>
      </c>
      <c r="J67" s="1">
        <f t="shared" si="1"/>
        <v>0.504</v>
      </c>
      <c r="K67" s="1">
        <f t="shared" si="2"/>
        <v>0</v>
      </c>
      <c r="L67" s="1">
        <f t="shared" si="3"/>
        <v>0</v>
      </c>
      <c r="M67" s="1">
        <f t="shared" si="4"/>
        <v>0</v>
      </c>
      <c r="N67" s="1">
        <f t="shared" si="5"/>
        <v>0</v>
      </c>
      <c r="O67" s="1">
        <f t="shared" si="6"/>
        <v>0</v>
      </c>
    </row>
    <row r="68" spans="1:15" x14ac:dyDescent="0.3">
      <c r="B68" s="1" t="s">
        <v>10</v>
      </c>
      <c r="C68" s="3" t="s">
        <v>6</v>
      </c>
      <c r="D68" s="4" t="s">
        <v>7</v>
      </c>
      <c r="E68" s="5">
        <v>37.1</v>
      </c>
      <c r="F68" s="6">
        <v>8</v>
      </c>
      <c r="G68" s="1">
        <v>8.5440000000000005</v>
      </c>
      <c r="H68" s="1">
        <v>8.6630000000000003</v>
      </c>
      <c r="I68" s="1">
        <v>1.5</v>
      </c>
      <c r="J68" s="1">
        <f t="shared" si="1"/>
        <v>0.8</v>
      </c>
      <c r="K68" s="1">
        <f t="shared" si="2"/>
        <v>0.85440000000000005</v>
      </c>
      <c r="L68" s="1">
        <f t="shared" si="3"/>
        <v>0.86630000000000007</v>
      </c>
      <c r="M68" s="1">
        <f t="shared" si="4"/>
        <v>0.34176000000000006</v>
      </c>
      <c r="N68" s="1">
        <f t="shared" si="5"/>
        <v>0.34652000000000005</v>
      </c>
      <c r="O68" s="1">
        <f t="shared" si="6"/>
        <v>0.68828000000000011</v>
      </c>
    </row>
    <row r="69" spans="1:15" x14ac:dyDescent="0.3">
      <c r="B69" s="1" t="s">
        <v>10</v>
      </c>
      <c r="C69" s="3" t="s">
        <v>6</v>
      </c>
      <c r="D69" s="1" t="s">
        <v>11</v>
      </c>
      <c r="E69" s="5">
        <v>35.5</v>
      </c>
      <c r="F69" s="6">
        <v>9.6</v>
      </c>
      <c r="G69" s="1">
        <v>6.891</v>
      </c>
      <c r="H69" s="1">
        <v>6.5830000000000002</v>
      </c>
      <c r="I69" s="1">
        <v>1.5</v>
      </c>
      <c r="J69" s="1">
        <f t="shared" ref="J69:J99" si="7">F69/10</f>
        <v>0.96</v>
      </c>
      <c r="K69" s="1">
        <f t="shared" ref="K69:K99" si="8">G69/10</f>
        <v>0.68910000000000005</v>
      </c>
      <c r="L69" s="1">
        <f t="shared" ref="L69:L99" si="9">H69/10</f>
        <v>0.6583</v>
      </c>
      <c r="M69" s="1">
        <f t="shared" ref="M69:M99" si="10">K69*(J69/2)</f>
        <v>0.33076800000000001</v>
      </c>
      <c r="N69" s="1">
        <f t="shared" ref="N69:N99" si="11">L69*(J69/2)</f>
        <v>0.31598399999999999</v>
      </c>
      <c r="O69" s="1">
        <f t="shared" ref="O69:O99" si="12">SUM(M69:N69)</f>
        <v>0.64675199999999999</v>
      </c>
    </row>
    <row r="70" spans="1:15" x14ac:dyDescent="0.3">
      <c r="B70" s="1" t="s">
        <v>10</v>
      </c>
      <c r="C70" s="7" t="s">
        <v>12</v>
      </c>
      <c r="D70" s="1" t="s">
        <v>11</v>
      </c>
      <c r="E70" s="6">
        <v>25</v>
      </c>
      <c r="F70" s="6">
        <v>4.9000000000000004</v>
      </c>
      <c r="G70" s="4">
        <v>5.7469999999999999</v>
      </c>
      <c r="H70" s="6">
        <v>5.75</v>
      </c>
      <c r="I70" s="4">
        <v>1.5</v>
      </c>
      <c r="J70" s="1">
        <f t="shared" si="7"/>
        <v>0.49000000000000005</v>
      </c>
      <c r="K70" s="1">
        <f t="shared" si="8"/>
        <v>0.57469999999999999</v>
      </c>
      <c r="L70" s="1">
        <f t="shared" si="9"/>
        <v>0.57499999999999996</v>
      </c>
      <c r="M70" s="1">
        <f t="shared" si="10"/>
        <v>0.14080150000000002</v>
      </c>
      <c r="N70" s="1">
        <f t="shared" si="11"/>
        <v>0.140875</v>
      </c>
      <c r="O70" s="1">
        <f t="shared" si="12"/>
        <v>0.2816765</v>
      </c>
    </row>
    <row r="71" spans="1:15" x14ac:dyDescent="0.3">
      <c r="B71" s="1" t="s">
        <v>10</v>
      </c>
      <c r="C71" s="7" t="s">
        <v>12</v>
      </c>
      <c r="D71" s="1" t="s">
        <v>11</v>
      </c>
      <c r="E71" s="6">
        <v>27.5</v>
      </c>
      <c r="F71" s="6">
        <v>4.7</v>
      </c>
      <c r="G71" s="4">
        <v>6.5510000000000002</v>
      </c>
      <c r="H71" s="4">
        <v>6.5629999999999997</v>
      </c>
      <c r="I71" s="4">
        <v>1.5</v>
      </c>
      <c r="J71" s="1">
        <f t="shared" si="7"/>
        <v>0.47000000000000003</v>
      </c>
      <c r="K71" s="1">
        <f t="shared" si="8"/>
        <v>0.65510000000000002</v>
      </c>
      <c r="L71" s="1">
        <f t="shared" si="9"/>
        <v>0.65629999999999999</v>
      </c>
      <c r="M71" s="1">
        <f t="shared" si="10"/>
        <v>0.15394850000000002</v>
      </c>
      <c r="N71" s="1">
        <f t="shared" si="11"/>
        <v>0.15423050000000002</v>
      </c>
      <c r="O71" s="1">
        <f t="shared" si="12"/>
        <v>0.30817900000000004</v>
      </c>
    </row>
    <row r="72" spans="1:15" x14ac:dyDescent="0.3">
      <c r="B72" s="1" t="s">
        <v>10</v>
      </c>
      <c r="C72" s="7" t="s">
        <v>12</v>
      </c>
      <c r="D72" s="1" t="s">
        <v>11</v>
      </c>
      <c r="E72" s="6">
        <v>35</v>
      </c>
      <c r="F72" s="6">
        <v>4.4000000000000004</v>
      </c>
      <c r="G72" s="4">
        <v>7.4930000000000003</v>
      </c>
      <c r="H72" s="4">
        <v>7.8419999999999996</v>
      </c>
      <c r="I72" s="4">
        <v>1.5</v>
      </c>
      <c r="J72" s="1">
        <f t="shared" si="7"/>
        <v>0.44000000000000006</v>
      </c>
      <c r="K72" s="1">
        <f t="shared" si="8"/>
        <v>0.74930000000000008</v>
      </c>
      <c r="L72" s="1">
        <f t="shared" si="9"/>
        <v>0.78420000000000001</v>
      </c>
      <c r="M72" s="1">
        <f t="shared" si="10"/>
        <v>0.16484600000000005</v>
      </c>
      <c r="N72" s="1">
        <f t="shared" si="11"/>
        <v>0.17252400000000001</v>
      </c>
      <c r="O72" s="1">
        <f t="shared" si="12"/>
        <v>0.33737000000000006</v>
      </c>
    </row>
    <row r="73" spans="1:15" x14ac:dyDescent="0.3">
      <c r="B73" s="1" t="s">
        <v>10</v>
      </c>
      <c r="C73" s="7" t="s">
        <v>12</v>
      </c>
      <c r="D73" s="1" t="s">
        <v>11</v>
      </c>
      <c r="E73" s="6">
        <v>39.1</v>
      </c>
      <c r="F73" s="6">
        <v>7.2</v>
      </c>
      <c r="G73" s="4">
        <v>7.5910000000000002</v>
      </c>
      <c r="H73" s="4">
        <v>7.19</v>
      </c>
      <c r="I73" s="4">
        <v>1.5</v>
      </c>
      <c r="J73" s="1">
        <f t="shared" si="7"/>
        <v>0.72</v>
      </c>
      <c r="K73" s="1">
        <f t="shared" si="8"/>
        <v>0.7591</v>
      </c>
      <c r="L73" s="1">
        <f t="shared" si="9"/>
        <v>0.71900000000000008</v>
      </c>
      <c r="M73" s="1">
        <f t="shared" si="10"/>
        <v>0.27327599999999996</v>
      </c>
      <c r="N73" s="1">
        <f t="shared" si="11"/>
        <v>0.25884000000000001</v>
      </c>
      <c r="O73" s="1">
        <f t="shared" si="12"/>
        <v>0.53211600000000003</v>
      </c>
    </row>
    <row r="74" spans="1:15" x14ac:dyDescent="0.3">
      <c r="B74" s="1" t="s">
        <v>10</v>
      </c>
      <c r="C74" s="7" t="s">
        <v>12</v>
      </c>
      <c r="D74" s="1" t="s">
        <v>11</v>
      </c>
      <c r="E74" s="6">
        <v>57</v>
      </c>
      <c r="F74" s="4">
        <v>11.4</v>
      </c>
      <c r="G74" s="4">
        <v>8.3759999999999994</v>
      </c>
      <c r="H74" s="4">
        <v>8.4429999999999996</v>
      </c>
      <c r="I74" s="4">
        <v>1.5</v>
      </c>
      <c r="J74" s="1">
        <f t="shared" si="7"/>
        <v>1.1400000000000001</v>
      </c>
      <c r="K74" s="1">
        <f t="shared" si="8"/>
        <v>0.8375999999999999</v>
      </c>
      <c r="L74" s="1">
        <f t="shared" si="9"/>
        <v>0.84429999999999994</v>
      </c>
      <c r="M74" s="1">
        <f t="shared" si="10"/>
        <v>0.47743199999999997</v>
      </c>
      <c r="N74" s="1">
        <f t="shared" si="11"/>
        <v>0.48125100000000004</v>
      </c>
      <c r="O74" s="1">
        <f t="shared" si="12"/>
        <v>0.95868299999999995</v>
      </c>
    </row>
    <row r="75" spans="1:15" x14ac:dyDescent="0.3">
      <c r="B75" s="1" t="s">
        <v>10</v>
      </c>
      <c r="C75" s="7" t="s">
        <v>12</v>
      </c>
      <c r="D75" s="1" t="s">
        <v>11</v>
      </c>
      <c r="E75" s="6">
        <v>64</v>
      </c>
      <c r="F75" s="6">
        <v>12.1</v>
      </c>
      <c r="G75" s="1">
        <v>10.840999999999999</v>
      </c>
      <c r="H75" s="1">
        <v>9.3659999999999997</v>
      </c>
      <c r="I75" s="4">
        <v>1.5</v>
      </c>
      <c r="J75" s="1">
        <f t="shared" si="7"/>
        <v>1.21</v>
      </c>
      <c r="K75" s="1">
        <f t="shared" si="8"/>
        <v>1.0840999999999998</v>
      </c>
      <c r="L75" s="1">
        <f t="shared" si="9"/>
        <v>0.93659999999999999</v>
      </c>
      <c r="M75" s="1">
        <f t="shared" si="10"/>
        <v>0.65588049999999987</v>
      </c>
      <c r="N75" s="1">
        <f t="shared" si="11"/>
        <v>0.56664300000000001</v>
      </c>
      <c r="O75" s="1">
        <f t="shared" si="12"/>
        <v>1.2225234999999999</v>
      </c>
    </row>
    <row r="76" spans="1:15" x14ac:dyDescent="0.3">
      <c r="B76" s="1" t="s">
        <v>10</v>
      </c>
      <c r="C76" s="7" t="s">
        <v>14</v>
      </c>
      <c r="D76" s="4" t="s">
        <v>11</v>
      </c>
      <c r="E76" s="5">
        <v>22.7</v>
      </c>
      <c r="F76" s="5">
        <v>5.6</v>
      </c>
      <c r="G76" s="1">
        <v>2.0569999999999999</v>
      </c>
      <c r="H76" s="1">
        <v>1.837</v>
      </c>
      <c r="I76" s="1">
        <v>0.1</v>
      </c>
      <c r="J76" s="1">
        <f t="shared" si="7"/>
        <v>0.55999999999999994</v>
      </c>
      <c r="K76" s="1">
        <f t="shared" si="8"/>
        <v>0.20569999999999999</v>
      </c>
      <c r="L76" s="1">
        <f t="shared" si="9"/>
        <v>0.1837</v>
      </c>
      <c r="M76" s="1">
        <f t="shared" si="10"/>
        <v>5.7595999999999994E-2</v>
      </c>
      <c r="N76" s="1">
        <f t="shared" si="11"/>
        <v>5.1435999999999996E-2</v>
      </c>
      <c r="O76" s="1">
        <f t="shared" si="12"/>
        <v>0.10903199999999999</v>
      </c>
    </row>
    <row r="77" spans="1:15" ht="15" customHeight="1" x14ac:dyDescent="0.3">
      <c r="A77" t="s">
        <v>157</v>
      </c>
      <c r="B77" s="1" t="s">
        <v>10</v>
      </c>
      <c r="C77" s="7" t="s">
        <v>15</v>
      </c>
      <c r="D77" s="4" t="s">
        <v>7</v>
      </c>
      <c r="E77" s="5">
        <v>22.5</v>
      </c>
      <c r="F77" s="5">
        <v>3.7</v>
      </c>
      <c r="G77" s="73">
        <v>6.9530000000000003</v>
      </c>
      <c r="H77" s="4">
        <v>5.2539999999999996</v>
      </c>
      <c r="I77" s="1">
        <v>1.5</v>
      </c>
      <c r="J77" s="1">
        <f t="shared" si="7"/>
        <v>0.37</v>
      </c>
      <c r="K77" s="1">
        <f t="shared" si="8"/>
        <v>0.69530000000000003</v>
      </c>
      <c r="L77" s="1">
        <f t="shared" si="9"/>
        <v>0.52539999999999998</v>
      </c>
      <c r="M77" s="1">
        <f t="shared" si="10"/>
        <v>0.12863050000000001</v>
      </c>
      <c r="N77" s="1">
        <f t="shared" si="11"/>
        <v>9.7198999999999994E-2</v>
      </c>
      <c r="O77" s="1">
        <f t="shared" si="12"/>
        <v>0.22582950000000002</v>
      </c>
    </row>
    <row r="78" spans="1:15" ht="15" customHeight="1" x14ac:dyDescent="0.3">
      <c r="A78" t="s">
        <v>157</v>
      </c>
      <c r="B78" s="1" t="s">
        <v>10</v>
      </c>
      <c r="C78" s="7" t="s">
        <v>15</v>
      </c>
      <c r="D78" s="4" t="s">
        <v>7</v>
      </c>
      <c r="E78" s="5">
        <v>22.5</v>
      </c>
      <c r="F78" s="5">
        <v>3</v>
      </c>
      <c r="G78" s="73">
        <v>7.4029999999999996</v>
      </c>
      <c r="H78" s="4">
        <v>6</v>
      </c>
      <c r="I78" s="1">
        <v>1.5</v>
      </c>
      <c r="J78" s="1">
        <f t="shared" si="7"/>
        <v>0.3</v>
      </c>
      <c r="K78" s="1">
        <f t="shared" si="8"/>
        <v>0.74029999999999996</v>
      </c>
      <c r="L78" s="1">
        <f t="shared" si="9"/>
        <v>0.6</v>
      </c>
      <c r="M78" s="1">
        <f t="shared" si="10"/>
        <v>0.11104499999999999</v>
      </c>
      <c r="N78" s="1">
        <f t="shared" si="11"/>
        <v>0.09</v>
      </c>
      <c r="O78" s="1">
        <f t="shared" si="12"/>
        <v>0.20104499999999997</v>
      </c>
    </row>
    <row r="79" spans="1:15" ht="15" customHeight="1" x14ac:dyDescent="0.3">
      <c r="A79" t="s">
        <v>157</v>
      </c>
      <c r="B79" s="1" t="s">
        <v>10</v>
      </c>
      <c r="C79" s="7" t="s">
        <v>15</v>
      </c>
      <c r="D79" s="4" t="s">
        <v>7</v>
      </c>
      <c r="E79" s="5">
        <v>23.1</v>
      </c>
      <c r="F79" s="5">
        <v>4.4000000000000004</v>
      </c>
      <c r="G79" s="73">
        <v>5.9189999999999996</v>
      </c>
      <c r="H79" s="4">
        <v>6.569</v>
      </c>
      <c r="I79" s="1">
        <v>1.5</v>
      </c>
      <c r="J79" s="1">
        <f t="shared" si="7"/>
        <v>0.44000000000000006</v>
      </c>
      <c r="K79" s="1">
        <f t="shared" si="8"/>
        <v>0.59189999999999998</v>
      </c>
      <c r="L79" s="1">
        <f t="shared" si="9"/>
        <v>0.65690000000000004</v>
      </c>
      <c r="M79" s="1">
        <f t="shared" si="10"/>
        <v>0.130218</v>
      </c>
      <c r="N79" s="1">
        <f t="shared" si="11"/>
        <v>0.14451800000000004</v>
      </c>
      <c r="O79" s="1">
        <f t="shared" si="12"/>
        <v>0.27473600000000004</v>
      </c>
    </row>
    <row r="80" spans="1:15" ht="15" customHeight="1" x14ac:dyDescent="0.3">
      <c r="A80" t="s">
        <v>157</v>
      </c>
      <c r="B80" s="1" t="s">
        <v>10</v>
      </c>
      <c r="C80" s="7" t="s">
        <v>15</v>
      </c>
      <c r="D80" s="4" t="s">
        <v>7</v>
      </c>
      <c r="E80" s="5">
        <v>24</v>
      </c>
      <c r="F80" s="5">
        <v>5.55</v>
      </c>
      <c r="G80" s="73">
        <v>4.7869999999999999</v>
      </c>
      <c r="H80" s="4">
        <v>5.9710000000000001</v>
      </c>
      <c r="I80" s="1">
        <v>1.5</v>
      </c>
      <c r="J80" s="1">
        <f t="shared" si="7"/>
        <v>0.55499999999999994</v>
      </c>
      <c r="K80" s="1">
        <f t="shared" si="8"/>
        <v>0.47870000000000001</v>
      </c>
      <c r="L80" s="1">
        <f t="shared" si="9"/>
        <v>0.59709999999999996</v>
      </c>
      <c r="M80" s="1">
        <f t="shared" si="10"/>
        <v>0.13283924999999999</v>
      </c>
      <c r="N80" s="1">
        <f t="shared" si="11"/>
        <v>0.16569524999999996</v>
      </c>
      <c r="O80" s="1">
        <f t="shared" si="12"/>
        <v>0.29853449999999992</v>
      </c>
    </row>
    <row r="81" spans="1:15" ht="15" customHeight="1" x14ac:dyDescent="0.3">
      <c r="A81" t="s">
        <v>157</v>
      </c>
      <c r="B81" s="1" t="s">
        <v>10</v>
      </c>
      <c r="C81" s="7" t="s">
        <v>15</v>
      </c>
      <c r="D81" s="4" t="s">
        <v>7</v>
      </c>
      <c r="E81" s="5">
        <v>24</v>
      </c>
      <c r="F81" s="5">
        <v>4.3</v>
      </c>
      <c r="G81" s="73">
        <v>6.2469999999999999</v>
      </c>
      <c r="H81" s="4">
        <v>6.5590000000000002</v>
      </c>
      <c r="I81" s="1">
        <v>1.5</v>
      </c>
      <c r="J81" s="1">
        <f t="shared" si="7"/>
        <v>0.43</v>
      </c>
      <c r="K81" s="1">
        <f t="shared" si="8"/>
        <v>0.62470000000000003</v>
      </c>
      <c r="L81" s="1">
        <f t="shared" si="9"/>
        <v>0.65590000000000004</v>
      </c>
      <c r="M81" s="1">
        <f t="shared" si="10"/>
        <v>0.1343105</v>
      </c>
      <c r="N81" s="1">
        <f t="shared" si="11"/>
        <v>0.14101850000000002</v>
      </c>
      <c r="O81" s="1">
        <f t="shared" si="12"/>
        <v>0.27532900000000005</v>
      </c>
    </row>
    <row r="82" spans="1:15" ht="15" customHeight="1" x14ac:dyDescent="0.3">
      <c r="A82" t="s">
        <v>157</v>
      </c>
      <c r="B82" s="1" t="s">
        <v>10</v>
      </c>
      <c r="C82" s="7" t="s">
        <v>15</v>
      </c>
      <c r="D82" s="4" t="s">
        <v>7</v>
      </c>
      <c r="E82" s="5">
        <v>25.1</v>
      </c>
      <c r="F82" s="5">
        <v>5.05</v>
      </c>
      <c r="G82" s="73">
        <v>5.9169999999999998</v>
      </c>
      <c r="H82" s="4">
        <v>5.4880000000000004</v>
      </c>
      <c r="I82" s="1">
        <v>1.5</v>
      </c>
      <c r="J82" s="1">
        <f t="shared" si="7"/>
        <v>0.505</v>
      </c>
      <c r="K82" s="1">
        <f t="shared" si="8"/>
        <v>0.5917</v>
      </c>
      <c r="L82" s="1">
        <f t="shared" si="9"/>
        <v>0.54880000000000007</v>
      </c>
      <c r="M82" s="1">
        <f t="shared" si="10"/>
        <v>0.14940424999999999</v>
      </c>
      <c r="N82" s="1">
        <f t="shared" si="11"/>
        <v>0.13857200000000003</v>
      </c>
      <c r="O82" s="1">
        <f t="shared" si="12"/>
        <v>0.28797625000000004</v>
      </c>
    </row>
    <row r="83" spans="1:15" ht="15" customHeight="1" x14ac:dyDescent="0.3">
      <c r="A83" t="s">
        <v>157</v>
      </c>
      <c r="B83" s="1" t="s">
        <v>10</v>
      </c>
      <c r="C83" s="7" t="s">
        <v>15</v>
      </c>
      <c r="D83" s="4" t="s">
        <v>7</v>
      </c>
      <c r="E83" s="5">
        <v>29.5</v>
      </c>
      <c r="F83" s="5">
        <v>7.55</v>
      </c>
      <c r="G83" s="73">
        <v>7.0940000000000003</v>
      </c>
      <c r="H83" s="4">
        <v>8.2739999999999991</v>
      </c>
      <c r="I83" s="1">
        <v>1.5</v>
      </c>
      <c r="J83" s="1">
        <f t="shared" si="7"/>
        <v>0.755</v>
      </c>
      <c r="K83" s="1">
        <f t="shared" si="8"/>
        <v>0.70940000000000003</v>
      </c>
      <c r="L83" s="1">
        <f t="shared" si="9"/>
        <v>0.82739999999999991</v>
      </c>
      <c r="M83" s="1">
        <f t="shared" si="10"/>
        <v>0.26779849999999999</v>
      </c>
      <c r="N83" s="1">
        <f t="shared" si="11"/>
        <v>0.3123435</v>
      </c>
      <c r="O83" s="1">
        <f t="shared" si="12"/>
        <v>0.58014199999999994</v>
      </c>
    </row>
    <row r="84" spans="1:15" ht="15" customHeight="1" x14ac:dyDescent="0.3">
      <c r="A84" t="s">
        <v>157</v>
      </c>
      <c r="B84" s="1" t="s">
        <v>10</v>
      </c>
      <c r="C84" s="7" t="s">
        <v>15</v>
      </c>
      <c r="D84" s="4" t="s">
        <v>7</v>
      </c>
      <c r="E84" s="5">
        <v>27</v>
      </c>
      <c r="F84" s="5">
        <v>3.7</v>
      </c>
      <c r="G84" s="73">
        <v>6.7389999999999999</v>
      </c>
      <c r="H84" s="1">
        <v>6.9459999999999997</v>
      </c>
      <c r="I84" s="1">
        <v>1.5</v>
      </c>
      <c r="J84" s="1">
        <f t="shared" si="7"/>
        <v>0.37</v>
      </c>
      <c r="K84" s="1">
        <f t="shared" si="8"/>
        <v>0.67389999999999994</v>
      </c>
      <c r="L84" s="1">
        <f t="shared" si="9"/>
        <v>0.6946</v>
      </c>
      <c r="M84" s="1">
        <f t="shared" si="10"/>
        <v>0.12467149999999999</v>
      </c>
      <c r="N84" s="1">
        <f t="shared" si="11"/>
        <v>0.128501</v>
      </c>
      <c r="O84" s="1">
        <f t="shared" si="12"/>
        <v>0.25317250000000002</v>
      </c>
    </row>
    <row r="85" spans="1:15" ht="15" customHeight="1" x14ac:dyDescent="0.3">
      <c r="A85" t="s">
        <v>157</v>
      </c>
      <c r="B85" s="1" t="s">
        <v>10</v>
      </c>
      <c r="C85" s="7" t="s">
        <v>16</v>
      </c>
      <c r="D85" s="4" t="s">
        <v>7</v>
      </c>
      <c r="E85" s="6">
        <v>33.6</v>
      </c>
      <c r="F85" s="4">
        <v>5.7</v>
      </c>
      <c r="G85"/>
      <c r="I85" s="1">
        <v>1.5</v>
      </c>
      <c r="J85" s="1">
        <f t="shared" si="7"/>
        <v>0.57000000000000006</v>
      </c>
      <c r="K85" s="1"/>
      <c r="L85" s="1"/>
      <c r="M85" s="1"/>
      <c r="N85" s="1"/>
      <c r="O85" s="1"/>
    </row>
    <row r="86" spans="1:15" ht="15" customHeight="1" x14ac:dyDescent="0.3">
      <c r="B86" s="1" t="s">
        <v>10</v>
      </c>
      <c r="C86" s="9" t="s">
        <v>41</v>
      </c>
      <c r="D86" s="4" t="s">
        <v>7</v>
      </c>
      <c r="E86" s="1">
        <v>46.5</v>
      </c>
      <c r="F86" s="1">
        <v>7.85</v>
      </c>
      <c r="G86"/>
      <c r="J86" s="1">
        <f t="shared" si="7"/>
        <v>0.78499999999999992</v>
      </c>
      <c r="K86" s="1"/>
      <c r="L86" s="1"/>
      <c r="M86" s="1"/>
      <c r="N86" s="1"/>
      <c r="O86" s="1"/>
    </row>
    <row r="87" spans="1:15" x14ac:dyDescent="0.3">
      <c r="B87" s="1" t="s">
        <v>10</v>
      </c>
      <c r="C87" s="9" t="s">
        <v>14</v>
      </c>
      <c r="D87" s="4" t="s">
        <v>11</v>
      </c>
      <c r="E87" s="1">
        <v>20.5</v>
      </c>
      <c r="F87" s="1">
        <v>3.3</v>
      </c>
      <c r="G87" s="1">
        <v>2.3929999999999998</v>
      </c>
      <c r="H87" s="1">
        <v>1.7509999999999999</v>
      </c>
      <c r="I87" s="1">
        <v>0.1</v>
      </c>
      <c r="J87" s="1">
        <f t="shared" si="7"/>
        <v>0.32999999999999996</v>
      </c>
      <c r="K87" s="1">
        <f t="shared" si="8"/>
        <v>0.23929999999999998</v>
      </c>
      <c r="L87" s="1">
        <f t="shared" si="9"/>
        <v>0.17509999999999998</v>
      </c>
      <c r="M87" s="1">
        <f t="shared" si="10"/>
        <v>3.9484499999999992E-2</v>
      </c>
      <c r="N87" s="1">
        <f t="shared" si="11"/>
        <v>2.8891499999999994E-2</v>
      </c>
      <c r="O87" s="1">
        <f t="shared" si="12"/>
        <v>6.8375999999999992E-2</v>
      </c>
    </row>
    <row r="88" spans="1:15" x14ac:dyDescent="0.3">
      <c r="B88" s="1" t="s">
        <v>10</v>
      </c>
      <c r="C88" s="9" t="s">
        <v>14</v>
      </c>
      <c r="D88" s="4" t="s">
        <v>11</v>
      </c>
      <c r="E88" s="1">
        <v>20.5</v>
      </c>
      <c r="F88" s="1">
        <v>3.3</v>
      </c>
      <c r="G88" s="30">
        <v>1.84</v>
      </c>
      <c r="H88" s="1">
        <v>2.1190000000000002</v>
      </c>
      <c r="I88" s="1">
        <v>0.1</v>
      </c>
      <c r="J88" s="1">
        <f t="shared" si="7"/>
        <v>0.32999999999999996</v>
      </c>
      <c r="K88" s="1">
        <f t="shared" si="8"/>
        <v>0.184</v>
      </c>
      <c r="L88" s="1">
        <f t="shared" si="9"/>
        <v>0.21190000000000003</v>
      </c>
      <c r="M88" s="1">
        <f t="shared" si="10"/>
        <v>3.0359999999999995E-2</v>
      </c>
      <c r="N88" s="1">
        <f t="shared" si="11"/>
        <v>3.4963500000000002E-2</v>
      </c>
      <c r="O88" s="1">
        <f t="shared" si="12"/>
        <v>6.5323499999999993E-2</v>
      </c>
    </row>
    <row r="89" spans="1:15" x14ac:dyDescent="0.3">
      <c r="B89" s="1" t="s">
        <v>10</v>
      </c>
      <c r="C89" s="9" t="s">
        <v>14</v>
      </c>
      <c r="D89" s="4" t="s">
        <v>11</v>
      </c>
      <c r="E89" s="1">
        <v>20.7</v>
      </c>
      <c r="F89" s="1">
        <v>3.3</v>
      </c>
      <c r="G89" s="1">
        <v>1.706</v>
      </c>
      <c r="H89" s="30">
        <v>1.52</v>
      </c>
      <c r="I89" s="1">
        <v>0.1</v>
      </c>
      <c r="J89" s="1">
        <f t="shared" si="7"/>
        <v>0.32999999999999996</v>
      </c>
      <c r="K89" s="1">
        <f t="shared" si="8"/>
        <v>0.1706</v>
      </c>
      <c r="L89" s="1">
        <f t="shared" si="9"/>
        <v>0.152</v>
      </c>
      <c r="M89" s="1">
        <f t="shared" si="10"/>
        <v>2.8148999999999997E-2</v>
      </c>
      <c r="N89" s="1">
        <f t="shared" si="11"/>
        <v>2.5079999999999995E-2</v>
      </c>
      <c r="O89" s="1">
        <f t="shared" si="12"/>
        <v>5.3228999999999992E-2</v>
      </c>
    </row>
    <row r="90" spans="1:15" ht="15" customHeight="1" x14ac:dyDescent="0.3">
      <c r="B90" s="1" t="s">
        <v>10</v>
      </c>
      <c r="C90" s="9" t="s">
        <v>42</v>
      </c>
      <c r="D90" s="4" t="s">
        <v>43</v>
      </c>
      <c r="E90" s="1">
        <v>22.5</v>
      </c>
      <c r="F90" s="1">
        <v>3</v>
      </c>
      <c r="G90"/>
      <c r="J90" s="1">
        <f t="shared" si="7"/>
        <v>0.3</v>
      </c>
      <c r="K90" s="1"/>
      <c r="L90" s="1"/>
      <c r="M90" s="1"/>
      <c r="N90" s="1"/>
      <c r="O90" s="1"/>
    </row>
    <row r="91" spans="1:15" ht="15" customHeight="1" x14ac:dyDescent="0.3">
      <c r="B91" s="1" t="s">
        <v>10</v>
      </c>
      <c r="C91" s="9" t="s">
        <v>42</v>
      </c>
      <c r="D91" s="4" t="s">
        <v>43</v>
      </c>
      <c r="E91" s="1">
        <v>17.5</v>
      </c>
      <c r="F91" s="1">
        <v>3.1</v>
      </c>
      <c r="G91"/>
      <c r="J91" s="1">
        <f t="shared" si="7"/>
        <v>0.31</v>
      </c>
      <c r="K91" s="1"/>
      <c r="L91" s="1"/>
      <c r="M91" s="1"/>
      <c r="N91" s="1"/>
      <c r="O91" s="1"/>
    </row>
    <row r="92" spans="1:15" ht="15" customHeight="1" x14ac:dyDescent="0.3">
      <c r="B92" s="1" t="s">
        <v>10</v>
      </c>
      <c r="C92" s="9" t="s">
        <v>44</v>
      </c>
      <c r="D92" s="4" t="s">
        <v>43</v>
      </c>
      <c r="E92" s="1">
        <v>29</v>
      </c>
      <c r="F92" s="1">
        <v>4.6500000000000004</v>
      </c>
      <c r="G92"/>
      <c r="J92" s="1">
        <f t="shared" si="7"/>
        <v>0.46500000000000002</v>
      </c>
      <c r="K92" s="1"/>
      <c r="L92" s="1"/>
      <c r="M92" s="1"/>
      <c r="N92" s="1"/>
      <c r="O92" s="1"/>
    </row>
    <row r="93" spans="1:15" ht="15" customHeight="1" x14ac:dyDescent="0.3">
      <c r="B93" s="1" t="s">
        <v>10</v>
      </c>
      <c r="C93" s="9" t="s">
        <v>44</v>
      </c>
      <c r="D93" s="4" t="s">
        <v>43</v>
      </c>
      <c r="E93" s="1">
        <v>22</v>
      </c>
      <c r="F93" s="1">
        <v>4.55</v>
      </c>
      <c r="G93"/>
      <c r="J93" s="1">
        <f t="shared" si="7"/>
        <v>0.45499999999999996</v>
      </c>
      <c r="K93" s="1"/>
      <c r="L93" s="1"/>
      <c r="M93" s="1"/>
      <c r="N93" s="1"/>
      <c r="O93" s="1"/>
    </row>
    <row r="94" spans="1:15" x14ac:dyDescent="0.3">
      <c r="B94" s="1" t="s">
        <v>10</v>
      </c>
      <c r="C94" s="9" t="s">
        <v>37</v>
      </c>
      <c r="D94" s="1" t="s">
        <v>11</v>
      </c>
      <c r="E94" s="1">
        <v>21</v>
      </c>
      <c r="F94" s="1">
        <v>3.35</v>
      </c>
      <c r="G94" s="1">
        <v>2.5329999999999999</v>
      </c>
      <c r="H94" s="1">
        <v>1.895</v>
      </c>
      <c r="I94" s="1">
        <v>0.1</v>
      </c>
      <c r="J94" s="1">
        <f t="shared" si="7"/>
        <v>0.33500000000000002</v>
      </c>
      <c r="K94" s="1">
        <f t="shared" si="8"/>
        <v>0.25329999999999997</v>
      </c>
      <c r="L94" s="1">
        <f t="shared" si="9"/>
        <v>0.1895</v>
      </c>
      <c r="M94" s="1">
        <f t="shared" si="10"/>
        <v>4.242775E-2</v>
      </c>
      <c r="N94" s="1">
        <f t="shared" si="11"/>
        <v>3.1741250000000006E-2</v>
      </c>
      <c r="O94" s="1">
        <f t="shared" si="12"/>
        <v>7.4169000000000013E-2</v>
      </c>
    </row>
    <row r="95" spans="1:15" ht="15" customHeight="1" x14ac:dyDescent="0.3">
      <c r="A95" t="s">
        <v>157</v>
      </c>
      <c r="B95" s="1" t="s">
        <v>10</v>
      </c>
      <c r="C95" s="2" t="s">
        <v>16</v>
      </c>
      <c r="D95" s="1" t="s">
        <v>7</v>
      </c>
      <c r="E95" s="1">
        <v>33.5</v>
      </c>
      <c r="F95" s="1">
        <v>12.5</v>
      </c>
      <c r="G95"/>
      <c r="I95" s="1">
        <v>1.5</v>
      </c>
      <c r="J95" s="1">
        <f t="shared" si="7"/>
        <v>1.25</v>
      </c>
      <c r="K95" s="1"/>
      <c r="L95" s="1"/>
      <c r="M95" s="1"/>
      <c r="N95" s="1"/>
      <c r="O95" s="1"/>
    </row>
    <row r="96" spans="1:15" x14ac:dyDescent="0.3">
      <c r="B96" s="1" t="s">
        <v>10</v>
      </c>
      <c r="C96" s="2" t="s">
        <v>6</v>
      </c>
      <c r="D96" s="1" t="s">
        <v>7</v>
      </c>
      <c r="E96" s="1">
        <v>35</v>
      </c>
      <c r="F96" s="1">
        <v>18.8</v>
      </c>
      <c r="G96" s="1">
        <v>7.5720000000000001</v>
      </c>
      <c r="H96" s="1">
        <v>7.4669999999999996</v>
      </c>
      <c r="I96" s="1">
        <v>1.5</v>
      </c>
      <c r="J96" s="1">
        <f t="shared" si="7"/>
        <v>1.8800000000000001</v>
      </c>
      <c r="K96" s="1">
        <f t="shared" si="8"/>
        <v>0.75719999999999998</v>
      </c>
      <c r="L96" s="1">
        <f t="shared" si="9"/>
        <v>0.74669999999999992</v>
      </c>
      <c r="M96" s="1">
        <f t="shared" si="10"/>
        <v>0.71176800000000007</v>
      </c>
      <c r="N96" s="1">
        <f t="shared" si="11"/>
        <v>0.70189800000000002</v>
      </c>
      <c r="O96" s="1">
        <f t="shared" si="12"/>
        <v>1.4136660000000001</v>
      </c>
    </row>
    <row r="97" spans="1:15" ht="15" customHeight="1" x14ac:dyDescent="0.3">
      <c r="A97" t="s">
        <v>157</v>
      </c>
      <c r="B97" s="1" t="s">
        <v>10</v>
      </c>
      <c r="C97" s="2" t="s">
        <v>16</v>
      </c>
      <c r="D97" s="1" t="s">
        <v>7</v>
      </c>
      <c r="E97" s="1">
        <v>27.1</v>
      </c>
      <c r="F97" s="1">
        <v>9.6999999999999993</v>
      </c>
      <c r="G97"/>
      <c r="I97" s="1">
        <v>1.5</v>
      </c>
      <c r="J97" s="1">
        <f t="shared" si="7"/>
        <v>0.97</v>
      </c>
      <c r="K97" s="1"/>
      <c r="L97" s="1"/>
      <c r="M97" s="1"/>
      <c r="N97" s="1"/>
      <c r="O97" s="1"/>
    </row>
    <row r="98" spans="1:15" x14ac:dyDescent="0.3">
      <c r="B98" s="1" t="s">
        <v>10</v>
      </c>
      <c r="C98" s="2" t="s">
        <v>6</v>
      </c>
      <c r="D98" s="1" t="s">
        <v>7</v>
      </c>
      <c r="E98" s="1">
        <v>41.5</v>
      </c>
      <c r="F98" s="1">
        <v>14.2</v>
      </c>
      <c r="G98" s="1">
        <v>8.76</v>
      </c>
      <c r="H98" s="1">
        <v>8.3290000000000006</v>
      </c>
      <c r="I98" s="1">
        <v>1.5</v>
      </c>
      <c r="J98" s="1">
        <f t="shared" si="7"/>
        <v>1.42</v>
      </c>
      <c r="K98" s="1">
        <f t="shared" si="8"/>
        <v>0.876</v>
      </c>
      <c r="L98" s="1">
        <f t="shared" si="9"/>
        <v>0.83290000000000008</v>
      </c>
      <c r="M98" s="1">
        <f t="shared" si="10"/>
        <v>0.62195999999999996</v>
      </c>
      <c r="N98" s="1">
        <f t="shared" si="11"/>
        <v>0.59135900000000008</v>
      </c>
      <c r="O98" s="1">
        <f t="shared" si="12"/>
        <v>1.213319</v>
      </c>
    </row>
    <row r="99" spans="1:15" x14ac:dyDescent="0.3">
      <c r="B99" s="1" t="s">
        <v>10</v>
      </c>
      <c r="C99" s="2" t="s">
        <v>6</v>
      </c>
      <c r="D99" s="1" t="s">
        <v>7</v>
      </c>
      <c r="E99" s="1">
        <v>24</v>
      </c>
      <c r="F99" s="1">
        <v>7.9</v>
      </c>
      <c r="G99" s="1">
        <v>6.399</v>
      </c>
      <c r="H99" s="1">
        <v>6.2450000000000001</v>
      </c>
      <c r="I99" s="1">
        <v>1.5</v>
      </c>
      <c r="J99" s="1">
        <f t="shared" si="7"/>
        <v>0.79</v>
      </c>
      <c r="K99" s="1">
        <f t="shared" si="8"/>
        <v>0.63990000000000002</v>
      </c>
      <c r="L99" s="1">
        <f t="shared" si="9"/>
        <v>0.62450000000000006</v>
      </c>
      <c r="M99" s="1">
        <f t="shared" si="10"/>
        <v>0.2527605</v>
      </c>
      <c r="N99" s="1">
        <f t="shared" si="11"/>
        <v>0.24667750000000002</v>
      </c>
      <c r="O99" s="1">
        <f t="shared" si="12"/>
        <v>0.49943800000000005</v>
      </c>
    </row>
  </sheetData>
  <autoFilter ref="B3:P9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workbookViewId="0">
      <selection activeCell="A10" sqref="A10"/>
    </sheetView>
  </sheetViews>
  <sheetFormatPr defaultRowHeight="14.4" x14ac:dyDescent="0.3"/>
  <cols>
    <col min="1" max="1" width="14" bestFit="1" customWidth="1"/>
    <col min="2" max="4" width="9.109375" style="10"/>
    <col min="5" max="5" width="16.33203125" style="10" customWidth="1"/>
    <col min="6" max="6" width="20.33203125" style="10" bestFit="1" customWidth="1"/>
    <col min="7" max="7" width="19.44140625" style="10" customWidth="1"/>
    <col min="8" max="8" width="17.44140625" style="10" customWidth="1"/>
    <col min="9" max="9" width="15" style="4" customWidth="1"/>
    <col min="10" max="10" width="16.6640625" style="1" customWidth="1"/>
    <col min="11" max="11" width="13.5546875" style="1" customWidth="1"/>
    <col min="12" max="12" width="12.6640625" style="1" customWidth="1"/>
    <col min="13" max="13" width="13.33203125" customWidth="1"/>
    <col min="14" max="14" width="15.33203125" bestFit="1" customWidth="1"/>
    <col min="15" max="15" width="9.109375" style="1"/>
    <col min="17" max="17" width="9.109375" style="69"/>
    <col min="18" max="18" width="14.109375" customWidth="1"/>
    <col min="19" max="19" width="15.33203125" customWidth="1"/>
    <col min="20" max="20" width="15.44140625" bestFit="1" customWidth="1"/>
    <col min="23" max="23" width="13.44140625" bestFit="1" customWidth="1"/>
    <col min="24" max="24" width="15.88671875" bestFit="1" customWidth="1"/>
    <col min="262" max="262" width="14" customWidth="1"/>
    <col min="263" max="263" width="17.109375" bestFit="1" customWidth="1"/>
    <col min="264" max="264" width="15.44140625" bestFit="1" customWidth="1"/>
    <col min="265" max="265" width="9.33203125" bestFit="1" customWidth="1"/>
    <col min="266" max="266" width="9.5546875" bestFit="1" customWidth="1"/>
    <col min="269" max="269" width="13.33203125" customWidth="1"/>
    <col min="270" max="270" width="15.33203125" bestFit="1" customWidth="1"/>
    <col min="274" max="274" width="14.109375" customWidth="1"/>
    <col min="275" max="275" width="15.33203125" customWidth="1"/>
    <col min="276" max="276" width="15.44140625" bestFit="1" customWidth="1"/>
    <col min="518" max="518" width="14" customWidth="1"/>
    <col min="519" max="519" width="17.109375" bestFit="1" customWidth="1"/>
    <col min="520" max="520" width="15.44140625" bestFit="1" customWidth="1"/>
    <col min="521" max="521" width="9.33203125" bestFit="1" customWidth="1"/>
    <col min="522" max="522" width="9.5546875" bestFit="1" customWidth="1"/>
    <col min="525" max="525" width="13.33203125" customWidth="1"/>
    <col min="526" max="526" width="15.33203125" bestFit="1" customWidth="1"/>
    <col min="530" max="530" width="14.109375" customWidth="1"/>
    <col min="531" max="531" width="15.33203125" customWidth="1"/>
    <col min="532" max="532" width="15.44140625" bestFit="1" customWidth="1"/>
    <col min="774" max="774" width="14" customWidth="1"/>
    <col min="775" max="775" width="17.109375" bestFit="1" customWidth="1"/>
    <col min="776" max="776" width="15.44140625" bestFit="1" customWidth="1"/>
    <col min="777" max="777" width="9.33203125" bestFit="1" customWidth="1"/>
    <col min="778" max="778" width="9.5546875" bestFit="1" customWidth="1"/>
    <col min="781" max="781" width="13.33203125" customWidth="1"/>
    <col min="782" max="782" width="15.33203125" bestFit="1" customWidth="1"/>
    <col min="786" max="786" width="14.109375" customWidth="1"/>
    <col min="787" max="787" width="15.33203125" customWidth="1"/>
    <col min="788" max="788" width="15.44140625" bestFit="1" customWidth="1"/>
    <col min="1030" max="1030" width="14" customWidth="1"/>
    <col min="1031" max="1031" width="17.109375" bestFit="1" customWidth="1"/>
    <col min="1032" max="1032" width="15.44140625" bestFit="1" customWidth="1"/>
    <col min="1033" max="1033" width="9.33203125" bestFit="1" customWidth="1"/>
    <col min="1034" max="1034" width="9.5546875" bestFit="1" customWidth="1"/>
    <col min="1037" max="1037" width="13.33203125" customWidth="1"/>
    <col min="1038" max="1038" width="15.33203125" bestFit="1" customWidth="1"/>
    <col min="1042" max="1042" width="14.109375" customWidth="1"/>
    <col min="1043" max="1043" width="15.33203125" customWidth="1"/>
    <col min="1044" max="1044" width="15.44140625" bestFit="1" customWidth="1"/>
    <col min="1286" max="1286" width="14" customWidth="1"/>
    <col min="1287" max="1287" width="17.109375" bestFit="1" customWidth="1"/>
    <col min="1288" max="1288" width="15.44140625" bestFit="1" customWidth="1"/>
    <col min="1289" max="1289" width="9.33203125" bestFit="1" customWidth="1"/>
    <col min="1290" max="1290" width="9.5546875" bestFit="1" customWidth="1"/>
    <col min="1293" max="1293" width="13.33203125" customWidth="1"/>
    <col min="1294" max="1294" width="15.33203125" bestFit="1" customWidth="1"/>
    <col min="1298" max="1298" width="14.109375" customWidth="1"/>
    <col min="1299" max="1299" width="15.33203125" customWidth="1"/>
    <col min="1300" max="1300" width="15.44140625" bestFit="1" customWidth="1"/>
    <col min="1542" max="1542" width="14" customWidth="1"/>
    <col min="1543" max="1543" width="17.109375" bestFit="1" customWidth="1"/>
    <col min="1544" max="1544" width="15.44140625" bestFit="1" customWidth="1"/>
    <col min="1545" max="1545" width="9.33203125" bestFit="1" customWidth="1"/>
    <col min="1546" max="1546" width="9.5546875" bestFit="1" customWidth="1"/>
    <col min="1549" max="1549" width="13.33203125" customWidth="1"/>
    <col min="1550" max="1550" width="15.33203125" bestFit="1" customWidth="1"/>
    <col min="1554" max="1554" width="14.109375" customWidth="1"/>
    <col min="1555" max="1555" width="15.33203125" customWidth="1"/>
    <col min="1556" max="1556" width="15.44140625" bestFit="1" customWidth="1"/>
    <col min="1798" max="1798" width="14" customWidth="1"/>
    <col min="1799" max="1799" width="17.109375" bestFit="1" customWidth="1"/>
    <col min="1800" max="1800" width="15.44140625" bestFit="1" customWidth="1"/>
    <col min="1801" max="1801" width="9.33203125" bestFit="1" customWidth="1"/>
    <col min="1802" max="1802" width="9.5546875" bestFit="1" customWidth="1"/>
    <col min="1805" max="1805" width="13.33203125" customWidth="1"/>
    <col min="1806" max="1806" width="15.33203125" bestFit="1" customWidth="1"/>
    <col min="1810" max="1810" width="14.109375" customWidth="1"/>
    <col min="1811" max="1811" width="15.33203125" customWidth="1"/>
    <col min="1812" max="1812" width="15.44140625" bestFit="1" customWidth="1"/>
    <col min="2054" max="2054" width="14" customWidth="1"/>
    <col min="2055" max="2055" width="17.109375" bestFit="1" customWidth="1"/>
    <col min="2056" max="2056" width="15.44140625" bestFit="1" customWidth="1"/>
    <col min="2057" max="2057" width="9.33203125" bestFit="1" customWidth="1"/>
    <col min="2058" max="2058" width="9.5546875" bestFit="1" customWidth="1"/>
    <col min="2061" max="2061" width="13.33203125" customWidth="1"/>
    <col min="2062" max="2062" width="15.33203125" bestFit="1" customWidth="1"/>
    <col min="2066" max="2066" width="14.109375" customWidth="1"/>
    <col min="2067" max="2067" width="15.33203125" customWidth="1"/>
    <col min="2068" max="2068" width="15.44140625" bestFit="1" customWidth="1"/>
    <col min="2310" max="2310" width="14" customWidth="1"/>
    <col min="2311" max="2311" width="17.109375" bestFit="1" customWidth="1"/>
    <col min="2312" max="2312" width="15.44140625" bestFit="1" customWidth="1"/>
    <col min="2313" max="2313" width="9.33203125" bestFit="1" customWidth="1"/>
    <col min="2314" max="2314" width="9.5546875" bestFit="1" customWidth="1"/>
    <col min="2317" max="2317" width="13.33203125" customWidth="1"/>
    <col min="2318" max="2318" width="15.33203125" bestFit="1" customWidth="1"/>
    <col min="2322" max="2322" width="14.109375" customWidth="1"/>
    <col min="2323" max="2323" width="15.33203125" customWidth="1"/>
    <col min="2324" max="2324" width="15.44140625" bestFit="1" customWidth="1"/>
    <col min="2566" max="2566" width="14" customWidth="1"/>
    <col min="2567" max="2567" width="17.109375" bestFit="1" customWidth="1"/>
    <col min="2568" max="2568" width="15.44140625" bestFit="1" customWidth="1"/>
    <col min="2569" max="2569" width="9.33203125" bestFit="1" customWidth="1"/>
    <col min="2570" max="2570" width="9.5546875" bestFit="1" customWidth="1"/>
    <col min="2573" max="2573" width="13.33203125" customWidth="1"/>
    <col min="2574" max="2574" width="15.33203125" bestFit="1" customWidth="1"/>
    <col min="2578" max="2578" width="14.109375" customWidth="1"/>
    <col min="2579" max="2579" width="15.33203125" customWidth="1"/>
    <col min="2580" max="2580" width="15.44140625" bestFit="1" customWidth="1"/>
    <col min="2822" max="2822" width="14" customWidth="1"/>
    <col min="2823" max="2823" width="17.109375" bestFit="1" customWidth="1"/>
    <col min="2824" max="2824" width="15.44140625" bestFit="1" customWidth="1"/>
    <col min="2825" max="2825" width="9.33203125" bestFit="1" customWidth="1"/>
    <col min="2826" max="2826" width="9.5546875" bestFit="1" customWidth="1"/>
    <col min="2829" max="2829" width="13.33203125" customWidth="1"/>
    <col min="2830" max="2830" width="15.33203125" bestFit="1" customWidth="1"/>
    <col min="2834" max="2834" width="14.109375" customWidth="1"/>
    <col min="2835" max="2835" width="15.33203125" customWidth="1"/>
    <col min="2836" max="2836" width="15.44140625" bestFit="1" customWidth="1"/>
    <col min="3078" max="3078" width="14" customWidth="1"/>
    <col min="3079" max="3079" width="17.109375" bestFit="1" customWidth="1"/>
    <col min="3080" max="3080" width="15.44140625" bestFit="1" customWidth="1"/>
    <col min="3081" max="3081" width="9.33203125" bestFit="1" customWidth="1"/>
    <col min="3082" max="3082" width="9.5546875" bestFit="1" customWidth="1"/>
    <col min="3085" max="3085" width="13.33203125" customWidth="1"/>
    <col min="3086" max="3086" width="15.33203125" bestFit="1" customWidth="1"/>
    <col min="3090" max="3090" width="14.109375" customWidth="1"/>
    <col min="3091" max="3091" width="15.33203125" customWidth="1"/>
    <col min="3092" max="3092" width="15.44140625" bestFit="1" customWidth="1"/>
    <col min="3334" max="3334" width="14" customWidth="1"/>
    <col min="3335" max="3335" width="17.109375" bestFit="1" customWidth="1"/>
    <col min="3336" max="3336" width="15.44140625" bestFit="1" customWidth="1"/>
    <col min="3337" max="3337" width="9.33203125" bestFit="1" customWidth="1"/>
    <col min="3338" max="3338" width="9.5546875" bestFit="1" customWidth="1"/>
    <col min="3341" max="3341" width="13.33203125" customWidth="1"/>
    <col min="3342" max="3342" width="15.33203125" bestFit="1" customWidth="1"/>
    <col min="3346" max="3346" width="14.109375" customWidth="1"/>
    <col min="3347" max="3347" width="15.33203125" customWidth="1"/>
    <col min="3348" max="3348" width="15.44140625" bestFit="1" customWidth="1"/>
    <col min="3590" max="3590" width="14" customWidth="1"/>
    <col min="3591" max="3591" width="17.109375" bestFit="1" customWidth="1"/>
    <col min="3592" max="3592" width="15.44140625" bestFit="1" customWidth="1"/>
    <col min="3593" max="3593" width="9.33203125" bestFit="1" customWidth="1"/>
    <col min="3594" max="3594" width="9.5546875" bestFit="1" customWidth="1"/>
    <col min="3597" max="3597" width="13.33203125" customWidth="1"/>
    <col min="3598" max="3598" width="15.33203125" bestFit="1" customWidth="1"/>
    <col min="3602" max="3602" width="14.109375" customWidth="1"/>
    <col min="3603" max="3603" width="15.33203125" customWidth="1"/>
    <col min="3604" max="3604" width="15.44140625" bestFit="1" customWidth="1"/>
    <col min="3846" max="3846" width="14" customWidth="1"/>
    <col min="3847" max="3847" width="17.109375" bestFit="1" customWidth="1"/>
    <col min="3848" max="3848" width="15.44140625" bestFit="1" customWidth="1"/>
    <col min="3849" max="3849" width="9.33203125" bestFit="1" customWidth="1"/>
    <col min="3850" max="3850" width="9.5546875" bestFit="1" customWidth="1"/>
    <col min="3853" max="3853" width="13.33203125" customWidth="1"/>
    <col min="3854" max="3854" width="15.33203125" bestFit="1" customWidth="1"/>
    <col min="3858" max="3858" width="14.109375" customWidth="1"/>
    <col min="3859" max="3859" width="15.33203125" customWidth="1"/>
    <col min="3860" max="3860" width="15.44140625" bestFit="1" customWidth="1"/>
    <col min="4102" max="4102" width="14" customWidth="1"/>
    <col min="4103" max="4103" width="17.109375" bestFit="1" customWidth="1"/>
    <col min="4104" max="4104" width="15.44140625" bestFit="1" customWidth="1"/>
    <col min="4105" max="4105" width="9.33203125" bestFit="1" customWidth="1"/>
    <col min="4106" max="4106" width="9.5546875" bestFit="1" customWidth="1"/>
    <col min="4109" max="4109" width="13.33203125" customWidth="1"/>
    <col min="4110" max="4110" width="15.33203125" bestFit="1" customWidth="1"/>
    <col min="4114" max="4114" width="14.109375" customWidth="1"/>
    <col min="4115" max="4115" width="15.33203125" customWidth="1"/>
    <col min="4116" max="4116" width="15.44140625" bestFit="1" customWidth="1"/>
    <col min="4358" max="4358" width="14" customWidth="1"/>
    <col min="4359" max="4359" width="17.109375" bestFit="1" customWidth="1"/>
    <col min="4360" max="4360" width="15.44140625" bestFit="1" customWidth="1"/>
    <col min="4361" max="4361" width="9.33203125" bestFit="1" customWidth="1"/>
    <col min="4362" max="4362" width="9.5546875" bestFit="1" customWidth="1"/>
    <col min="4365" max="4365" width="13.33203125" customWidth="1"/>
    <col min="4366" max="4366" width="15.33203125" bestFit="1" customWidth="1"/>
    <col min="4370" max="4370" width="14.109375" customWidth="1"/>
    <col min="4371" max="4371" width="15.33203125" customWidth="1"/>
    <col min="4372" max="4372" width="15.44140625" bestFit="1" customWidth="1"/>
    <col min="4614" max="4614" width="14" customWidth="1"/>
    <col min="4615" max="4615" width="17.109375" bestFit="1" customWidth="1"/>
    <col min="4616" max="4616" width="15.44140625" bestFit="1" customWidth="1"/>
    <col min="4617" max="4617" width="9.33203125" bestFit="1" customWidth="1"/>
    <col min="4618" max="4618" width="9.5546875" bestFit="1" customWidth="1"/>
    <col min="4621" max="4621" width="13.33203125" customWidth="1"/>
    <col min="4622" max="4622" width="15.33203125" bestFit="1" customWidth="1"/>
    <col min="4626" max="4626" width="14.109375" customWidth="1"/>
    <col min="4627" max="4627" width="15.33203125" customWidth="1"/>
    <col min="4628" max="4628" width="15.44140625" bestFit="1" customWidth="1"/>
    <col min="4870" max="4870" width="14" customWidth="1"/>
    <col min="4871" max="4871" width="17.109375" bestFit="1" customWidth="1"/>
    <col min="4872" max="4872" width="15.44140625" bestFit="1" customWidth="1"/>
    <col min="4873" max="4873" width="9.33203125" bestFit="1" customWidth="1"/>
    <col min="4874" max="4874" width="9.5546875" bestFit="1" customWidth="1"/>
    <col min="4877" max="4877" width="13.33203125" customWidth="1"/>
    <col min="4878" max="4878" width="15.33203125" bestFit="1" customWidth="1"/>
    <col min="4882" max="4882" width="14.109375" customWidth="1"/>
    <col min="4883" max="4883" width="15.33203125" customWidth="1"/>
    <col min="4884" max="4884" width="15.44140625" bestFit="1" customWidth="1"/>
    <col min="5126" max="5126" width="14" customWidth="1"/>
    <col min="5127" max="5127" width="17.109375" bestFit="1" customWidth="1"/>
    <col min="5128" max="5128" width="15.44140625" bestFit="1" customWidth="1"/>
    <col min="5129" max="5129" width="9.33203125" bestFit="1" customWidth="1"/>
    <col min="5130" max="5130" width="9.5546875" bestFit="1" customWidth="1"/>
    <col min="5133" max="5133" width="13.33203125" customWidth="1"/>
    <col min="5134" max="5134" width="15.33203125" bestFit="1" customWidth="1"/>
    <col min="5138" max="5138" width="14.109375" customWidth="1"/>
    <col min="5139" max="5139" width="15.33203125" customWidth="1"/>
    <col min="5140" max="5140" width="15.44140625" bestFit="1" customWidth="1"/>
    <col min="5382" max="5382" width="14" customWidth="1"/>
    <col min="5383" max="5383" width="17.109375" bestFit="1" customWidth="1"/>
    <col min="5384" max="5384" width="15.44140625" bestFit="1" customWidth="1"/>
    <col min="5385" max="5385" width="9.33203125" bestFit="1" customWidth="1"/>
    <col min="5386" max="5386" width="9.5546875" bestFit="1" customWidth="1"/>
    <col min="5389" max="5389" width="13.33203125" customWidth="1"/>
    <col min="5390" max="5390" width="15.33203125" bestFit="1" customWidth="1"/>
    <col min="5394" max="5394" width="14.109375" customWidth="1"/>
    <col min="5395" max="5395" width="15.33203125" customWidth="1"/>
    <col min="5396" max="5396" width="15.44140625" bestFit="1" customWidth="1"/>
    <col min="5638" max="5638" width="14" customWidth="1"/>
    <col min="5639" max="5639" width="17.109375" bestFit="1" customWidth="1"/>
    <col min="5640" max="5640" width="15.44140625" bestFit="1" customWidth="1"/>
    <col min="5641" max="5641" width="9.33203125" bestFit="1" customWidth="1"/>
    <col min="5642" max="5642" width="9.5546875" bestFit="1" customWidth="1"/>
    <col min="5645" max="5645" width="13.33203125" customWidth="1"/>
    <col min="5646" max="5646" width="15.33203125" bestFit="1" customWidth="1"/>
    <col min="5650" max="5650" width="14.109375" customWidth="1"/>
    <col min="5651" max="5651" width="15.33203125" customWidth="1"/>
    <col min="5652" max="5652" width="15.44140625" bestFit="1" customWidth="1"/>
    <col min="5894" max="5894" width="14" customWidth="1"/>
    <col min="5895" max="5895" width="17.109375" bestFit="1" customWidth="1"/>
    <col min="5896" max="5896" width="15.44140625" bestFit="1" customWidth="1"/>
    <col min="5897" max="5897" width="9.33203125" bestFit="1" customWidth="1"/>
    <col min="5898" max="5898" width="9.5546875" bestFit="1" customWidth="1"/>
    <col min="5901" max="5901" width="13.33203125" customWidth="1"/>
    <col min="5902" max="5902" width="15.33203125" bestFit="1" customWidth="1"/>
    <col min="5906" max="5906" width="14.109375" customWidth="1"/>
    <col min="5907" max="5907" width="15.33203125" customWidth="1"/>
    <col min="5908" max="5908" width="15.44140625" bestFit="1" customWidth="1"/>
    <col min="6150" max="6150" width="14" customWidth="1"/>
    <col min="6151" max="6151" width="17.109375" bestFit="1" customWidth="1"/>
    <col min="6152" max="6152" width="15.44140625" bestFit="1" customWidth="1"/>
    <col min="6153" max="6153" width="9.33203125" bestFit="1" customWidth="1"/>
    <col min="6154" max="6154" width="9.5546875" bestFit="1" customWidth="1"/>
    <col min="6157" max="6157" width="13.33203125" customWidth="1"/>
    <col min="6158" max="6158" width="15.33203125" bestFit="1" customWidth="1"/>
    <col min="6162" max="6162" width="14.109375" customWidth="1"/>
    <col min="6163" max="6163" width="15.33203125" customWidth="1"/>
    <col min="6164" max="6164" width="15.44140625" bestFit="1" customWidth="1"/>
    <col min="6406" max="6406" width="14" customWidth="1"/>
    <col min="6407" max="6407" width="17.109375" bestFit="1" customWidth="1"/>
    <col min="6408" max="6408" width="15.44140625" bestFit="1" customWidth="1"/>
    <col min="6409" max="6409" width="9.33203125" bestFit="1" customWidth="1"/>
    <col min="6410" max="6410" width="9.5546875" bestFit="1" customWidth="1"/>
    <col min="6413" max="6413" width="13.33203125" customWidth="1"/>
    <col min="6414" max="6414" width="15.33203125" bestFit="1" customWidth="1"/>
    <col min="6418" max="6418" width="14.109375" customWidth="1"/>
    <col min="6419" max="6419" width="15.33203125" customWidth="1"/>
    <col min="6420" max="6420" width="15.44140625" bestFit="1" customWidth="1"/>
    <col min="6662" max="6662" width="14" customWidth="1"/>
    <col min="6663" max="6663" width="17.109375" bestFit="1" customWidth="1"/>
    <col min="6664" max="6664" width="15.44140625" bestFit="1" customWidth="1"/>
    <col min="6665" max="6665" width="9.33203125" bestFit="1" customWidth="1"/>
    <col min="6666" max="6666" width="9.5546875" bestFit="1" customWidth="1"/>
    <col min="6669" max="6669" width="13.33203125" customWidth="1"/>
    <col min="6670" max="6670" width="15.33203125" bestFit="1" customWidth="1"/>
    <col min="6674" max="6674" width="14.109375" customWidth="1"/>
    <col min="6675" max="6675" width="15.33203125" customWidth="1"/>
    <col min="6676" max="6676" width="15.44140625" bestFit="1" customWidth="1"/>
    <col min="6918" max="6918" width="14" customWidth="1"/>
    <col min="6919" max="6919" width="17.109375" bestFit="1" customWidth="1"/>
    <col min="6920" max="6920" width="15.44140625" bestFit="1" customWidth="1"/>
    <col min="6921" max="6921" width="9.33203125" bestFit="1" customWidth="1"/>
    <col min="6922" max="6922" width="9.5546875" bestFit="1" customWidth="1"/>
    <col min="6925" max="6925" width="13.33203125" customWidth="1"/>
    <col min="6926" max="6926" width="15.33203125" bestFit="1" customWidth="1"/>
    <col min="6930" max="6930" width="14.109375" customWidth="1"/>
    <col min="6931" max="6931" width="15.33203125" customWidth="1"/>
    <col min="6932" max="6932" width="15.44140625" bestFit="1" customWidth="1"/>
    <col min="7174" max="7174" width="14" customWidth="1"/>
    <col min="7175" max="7175" width="17.109375" bestFit="1" customWidth="1"/>
    <col min="7176" max="7176" width="15.44140625" bestFit="1" customWidth="1"/>
    <col min="7177" max="7177" width="9.33203125" bestFit="1" customWidth="1"/>
    <col min="7178" max="7178" width="9.5546875" bestFit="1" customWidth="1"/>
    <col min="7181" max="7181" width="13.33203125" customWidth="1"/>
    <col min="7182" max="7182" width="15.33203125" bestFit="1" customWidth="1"/>
    <col min="7186" max="7186" width="14.109375" customWidth="1"/>
    <col min="7187" max="7187" width="15.33203125" customWidth="1"/>
    <col min="7188" max="7188" width="15.44140625" bestFit="1" customWidth="1"/>
    <col min="7430" max="7430" width="14" customWidth="1"/>
    <col min="7431" max="7431" width="17.109375" bestFit="1" customWidth="1"/>
    <col min="7432" max="7432" width="15.44140625" bestFit="1" customWidth="1"/>
    <col min="7433" max="7433" width="9.33203125" bestFit="1" customWidth="1"/>
    <col min="7434" max="7434" width="9.5546875" bestFit="1" customWidth="1"/>
    <col min="7437" max="7437" width="13.33203125" customWidth="1"/>
    <col min="7438" max="7438" width="15.33203125" bestFit="1" customWidth="1"/>
    <col min="7442" max="7442" width="14.109375" customWidth="1"/>
    <col min="7443" max="7443" width="15.33203125" customWidth="1"/>
    <col min="7444" max="7444" width="15.44140625" bestFit="1" customWidth="1"/>
    <col min="7686" max="7686" width="14" customWidth="1"/>
    <col min="7687" max="7687" width="17.109375" bestFit="1" customWidth="1"/>
    <col min="7688" max="7688" width="15.44140625" bestFit="1" customWidth="1"/>
    <col min="7689" max="7689" width="9.33203125" bestFit="1" customWidth="1"/>
    <col min="7690" max="7690" width="9.5546875" bestFit="1" customWidth="1"/>
    <col min="7693" max="7693" width="13.33203125" customWidth="1"/>
    <col min="7694" max="7694" width="15.33203125" bestFit="1" customWidth="1"/>
    <col min="7698" max="7698" width="14.109375" customWidth="1"/>
    <col min="7699" max="7699" width="15.33203125" customWidth="1"/>
    <col min="7700" max="7700" width="15.44140625" bestFit="1" customWidth="1"/>
    <col min="7942" max="7942" width="14" customWidth="1"/>
    <col min="7943" max="7943" width="17.109375" bestFit="1" customWidth="1"/>
    <col min="7944" max="7944" width="15.44140625" bestFit="1" customWidth="1"/>
    <col min="7945" max="7945" width="9.33203125" bestFit="1" customWidth="1"/>
    <col min="7946" max="7946" width="9.5546875" bestFit="1" customWidth="1"/>
    <col min="7949" max="7949" width="13.33203125" customWidth="1"/>
    <col min="7950" max="7950" width="15.33203125" bestFit="1" customWidth="1"/>
    <col min="7954" max="7954" width="14.109375" customWidth="1"/>
    <col min="7955" max="7955" width="15.33203125" customWidth="1"/>
    <col min="7956" max="7956" width="15.44140625" bestFit="1" customWidth="1"/>
    <col min="8198" max="8198" width="14" customWidth="1"/>
    <col min="8199" max="8199" width="17.109375" bestFit="1" customWidth="1"/>
    <col min="8200" max="8200" width="15.44140625" bestFit="1" customWidth="1"/>
    <col min="8201" max="8201" width="9.33203125" bestFit="1" customWidth="1"/>
    <col min="8202" max="8202" width="9.5546875" bestFit="1" customWidth="1"/>
    <col min="8205" max="8205" width="13.33203125" customWidth="1"/>
    <col min="8206" max="8206" width="15.33203125" bestFit="1" customWidth="1"/>
    <col min="8210" max="8210" width="14.109375" customWidth="1"/>
    <col min="8211" max="8211" width="15.33203125" customWidth="1"/>
    <col min="8212" max="8212" width="15.44140625" bestFit="1" customWidth="1"/>
    <col min="8454" max="8454" width="14" customWidth="1"/>
    <col min="8455" max="8455" width="17.109375" bestFit="1" customWidth="1"/>
    <col min="8456" max="8456" width="15.44140625" bestFit="1" customWidth="1"/>
    <col min="8457" max="8457" width="9.33203125" bestFit="1" customWidth="1"/>
    <col min="8458" max="8458" width="9.5546875" bestFit="1" customWidth="1"/>
    <col min="8461" max="8461" width="13.33203125" customWidth="1"/>
    <col min="8462" max="8462" width="15.33203125" bestFit="1" customWidth="1"/>
    <col min="8466" max="8466" width="14.109375" customWidth="1"/>
    <col min="8467" max="8467" width="15.33203125" customWidth="1"/>
    <col min="8468" max="8468" width="15.44140625" bestFit="1" customWidth="1"/>
    <col min="8710" max="8710" width="14" customWidth="1"/>
    <col min="8711" max="8711" width="17.109375" bestFit="1" customWidth="1"/>
    <col min="8712" max="8712" width="15.44140625" bestFit="1" customWidth="1"/>
    <col min="8713" max="8713" width="9.33203125" bestFit="1" customWidth="1"/>
    <col min="8714" max="8714" width="9.5546875" bestFit="1" customWidth="1"/>
    <col min="8717" max="8717" width="13.33203125" customWidth="1"/>
    <col min="8718" max="8718" width="15.33203125" bestFit="1" customWidth="1"/>
    <col min="8722" max="8722" width="14.109375" customWidth="1"/>
    <col min="8723" max="8723" width="15.33203125" customWidth="1"/>
    <col min="8724" max="8724" width="15.44140625" bestFit="1" customWidth="1"/>
    <col min="8966" max="8966" width="14" customWidth="1"/>
    <col min="8967" max="8967" width="17.109375" bestFit="1" customWidth="1"/>
    <col min="8968" max="8968" width="15.44140625" bestFit="1" customWidth="1"/>
    <col min="8969" max="8969" width="9.33203125" bestFit="1" customWidth="1"/>
    <col min="8970" max="8970" width="9.5546875" bestFit="1" customWidth="1"/>
    <col min="8973" max="8973" width="13.33203125" customWidth="1"/>
    <col min="8974" max="8974" width="15.33203125" bestFit="1" customWidth="1"/>
    <col min="8978" max="8978" width="14.109375" customWidth="1"/>
    <col min="8979" max="8979" width="15.33203125" customWidth="1"/>
    <col min="8980" max="8980" width="15.44140625" bestFit="1" customWidth="1"/>
    <col min="9222" max="9222" width="14" customWidth="1"/>
    <col min="9223" max="9223" width="17.109375" bestFit="1" customWidth="1"/>
    <col min="9224" max="9224" width="15.44140625" bestFit="1" customWidth="1"/>
    <col min="9225" max="9225" width="9.33203125" bestFit="1" customWidth="1"/>
    <col min="9226" max="9226" width="9.5546875" bestFit="1" customWidth="1"/>
    <col min="9229" max="9229" width="13.33203125" customWidth="1"/>
    <col min="9230" max="9230" width="15.33203125" bestFit="1" customWidth="1"/>
    <col min="9234" max="9234" width="14.109375" customWidth="1"/>
    <col min="9235" max="9235" width="15.33203125" customWidth="1"/>
    <col min="9236" max="9236" width="15.44140625" bestFit="1" customWidth="1"/>
    <col min="9478" max="9478" width="14" customWidth="1"/>
    <col min="9479" max="9479" width="17.109375" bestFit="1" customWidth="1"/>
    <col min="9480" max="9480" width="15.44140625" bestFit="1" customWidth="1"/>
    <col min="9481" max="9481" width="9.33203125" bestFit="1" customWidth="1"/>
    <col min="9482" max="9482" width="9.5546875" bestFit="1" customWidth="1"/>
    <col min="9485" max="9485" width="13.33203125" customWidth="1"/>
    <col min="9486" max="9486" width="15.33203125" bestFit="1" customWidth="1"/>
    <col min="9490" max="9490" width="14.109375" customWidth="1"/>
    <col min="9491" max="9491" width="15.33203125" customWidth="1"/>
    <col min="9492" max="9492" width="15.44140625" bestFit="1" customWidth="1"/>
    <col min="9734" max="9734" width="14" customWidth="1"/>
    <col min="9735" max="9735" width="17.109375" bestFit="1" customWidth="1"/>
    <col min="9736" max="9736" width="15.44140625" bestFit="1" customWidth="1"/>
    <col min="9737" max="9737" width="9.33203125" bestFit="1" customWidth="1"/>
    <col min="9738" max="9738" width="9.5546875" bestFit="1" customWidth="1"/>
    <col min="9741" max="9741" width="13.33203125" customWidth="1"/>
    <col min="9742" max="9742" width="15.33203125" bestFit="1" customWidth="1"/>
    <col min="9746" max="9746" width="14.109375" customWidth="1"/>
    <col min="9747" max="9747" width="15.33203125" customWidth="1"/>
    <col min="9748" max="9748" width="15.44140625" bestFit="1" customWidth="1"/>
    <col min="9990" max="9990" width="14" customWidth="1"/>
    <col min="9991" max="9991" width="17.109375" bestFit="1" customWidth="1"/>
    <col min="9992" max="9992" width="15.44140625" bestFit="1" customWidth="1"/>
    <col min="9993" max="9993" width="9.33203125" bestFit="1" customWidth="1"/>
    <col min="9994" max="9994" width="9.5546875" bestFit="1" customWidth="1"/>
    <col min="9997" max="9997" width="13.33203125" customWidth="1"/>
    <col min="9998" max="9998" width="15.33203125" bestFit="1" customWidth="1"/>
    <col min="10002" max="10002" width="14.109375" customWidth="1"/>
    <col min="10003" max="10003" width="15.33203125" customWidth="1"/>
    <col min="10004" max="10004" width="15.44140625" bestFit="1" customWidth="1"/>
    <col min="10246" max="10246" width="14" customWidth="1"/>
    <col min="10247" max="10247" width="17.109375" bestFit="1" customWidth="1"/>
    <col min="10248" max="10248" width="15.44140625" bestFit="1" customWidth="1"/>
    <col min="10249" max="10249" width="9.33203125" bestFit="1" customWidth="1"/>
    <col min="10250" max="10250" width="9.5546875" bestFit="1" customWidth="1"/>
    <col min="10253" max="10253" width="13.33203125" customWidth="1"/>
    <col min="10254" max="10254" width="15.33203125" bestFit="1" customWidth="1"/>
    <col min="10258" max="10258" width="14.109375" customWidth="1"/>
    <col min="10259" max="10259" width="15.33203125" customWidth="1"/>
    <col min="10260" max="10260" width="15.44140625" bestFit="1" customWidth="1"/>
    <col min="10502" max="10502" width="14" customWidth="1"/>
    <col min="10503" max="10503" width="17.109375" bestFit="1" customWidth="1"/>
    <col min="10504" max="10504" width="15.44140625" bestFit="1" customWidth="1"/>
    <col min="10505" max="10505" width="9.33203125" bestFit="1" customWidth="1"/>
    <col min="10506" max="10506" width="9.5546875" bestFit="1" customWidth="1"/>
    <col min="10509" max="10509" width="13.33203125" customWidth="1"/>
    <col min="10510" max="10510" width="15.33203125" bestFit="1" customWidth="1"/>
    <col min="10514" max="10514" width="14.109375" customWidth="1"/>
    <col min="10515" max="10515" width="15.33203125" customWidth="1"/>
    <col min="10516" max="10516" width="15.44140625" bestFit="1" customWidth="1"/>
    <col min="10758" max="10758" width="14" customWidth="1"/>
    <col min="10759" max="10759" width="17.109375" bestFit="1" customWidth="1"/>
    <col min="10760" max="10760" width="15.44140625" bestFit="1" customWidth="1"/>
    <col min="10761" max="10761" width="9.33203125" bestFit="1" customWidth="1"/>
    <col min="10762" max="10762" width="9.5546875" bestFit="1" customWidth="1"/>
    <col min="10765" max="10765" width="13.33203125" customWidth="1"/>
    <col min="10766" max="10766" width="15.33203125" bestFit="1" customWidth="1"/>
    <col min="10770" max="10770" width="14.109375" customWidth="1"/>
    <col min="10771" max="10771" width="15.33203125" customWidth="1"/>
    <col min="10772" max="10772" width="15.44140625" bestFit="1" customWidth="1"/>
    <col min="11014" max="11014" width="14" customWidth="1"/>
    <col min="11015" max="11015" width="17.109375" bestFit="1" customWidth="1"/>
    <col min="11016" max="11016" width="15.44140625" bestFit="1" customWidth="1"/>
    <col min="11017" max="11017" width="9.33203125" bestFit="1" customWidth="1"/>
    <col min="11018" max="11018" width="9.5546875" bestFit="1" customWidth="1"/>
    <col min="11021" max="11021" width="13.33203125" customWidth="1"/>
    <col min="11022" max="11022" width="15.33203125" bestFit="1" customWidth="1"/>
    <col min="11026" max="11026" width="14.109375" customWidth="1"/>
    <col min="11027" max="11027" width="15.33203125" customWidth="1"/>
    <col min="11028" max="11028" width="15.44140625" bestFit="1" customWidth="1"/>
    <col min="11270" max="11270" width="14" customWidth="1"/>
    <col min="11271" max="11271" width="17.109375" bestFit="1" customWidth="1"/>
    <col min="11272" max="11272" width="15.44140625" bestFit="1" customWidth="1"/>
    <col min="11273" max="11273" width="9.33203125" bestFit="1" customWidth="1"/>
    <col min="11274" max="11274" width="9.5546875" bestFit="1" customWidth="1"/>
    <col min="11277" max="11277" width="13.33203125" customWidth="1"/>
    <col min="11278" max="11278" width="15.33203125" bestFit="1" customWidth="1"/>
    <col min="11282" max="11282" width="14.109375" customWidth="1"/>
    <col min="11283" max="11283" width="15.33203125" customWidth="1"/>
    <col min="11284" max="11284" width="15.44140625" bestFit="1" customWidth="1"/>
    <col min="11526" max="11526" width="14" customWidth="1"/>
    <col min="11527" max="11527" width="17.109375" bestFit="1" customWidth="1"/>
    <col min="11528" max="11528" width="15.44140625" bestFit="1" customWidth="1"/>
    <col min="11529" max="11529" width="9.33203125" bestFit="1" customWidth="1"/>
    <col min="11530" max="11530" width="9.5546875" bestFit="1" customWidth="1"/>
    <col min="11533" max="11533" width="13.33203125" customWidth="1"/>
    <col min="11534" max="11534" width="15.33203125" bestFit="1" customWidth="1"/>
    <col min="11538" max="11538" width="14.109375" customWidth="1"/>
    <col min="11539" max="11539" width="15.33203125" customWidth="1"/>
    <col min="11540" max="11540" width="15.44140625" bestFit="1" customWidth="1"/>
    <col min="11782" max="11782" width="14" customWidth="1"/>
    <col min="11783" max="11783" width="17.109375" bestFit="1" customWidth="1"/>
    <col min="11784" max="11784" width="15.44140625" bestFit="1" customWidth="1"/>
    <col min="11785" max="11785" width="9.33203125" bestFit="1" customWidth="1"/>
    <col min="11786" max="11786" width="9.5546875" bestFit="1" customWidth="1"/>
    <col min="11789" max="11789" width="13.33203125" customWidth="1"/>
    <col min="11790" max="11790" width="15.33203125" bestFit="1" customWidth="1"/>
    <col min="11794" max="11794" width="14.109375" customWidth="1"/>
    <col min="11795" max="11795" width="15.33203125" customWidth="1"/>
    <col min="11796" max="11796" width="15.44140625" bestFit="1" customWidth="1"/>
    <col min="12038" max="12038" width="14" customWidth="1"/>
    <col min="12039" max="12039" width="17.109375" bestFit="1" customWidth="1"/>
    <col min="12040" max="12040" width="15.44140625" bestFit="1" customWidth="1"/>
    <col min="12041" max="12041" width="9.33203125" bestFit="1" customWidth="1"/>
    <col min="12042" max="12042" width="9.5546875" bestFit="1" customWidth="1"/>
    <col min="12045" max="12045" width="13.33203125" customWidth="1"/>
    <col min="12046" max="12046" width="15.33203125" bestFit="1" customWidth="1"/>
    <col min="12050" max="12050" width="14.109375" customWidth="1"/>
    <col min="12051" max="12051" width="15.33203125" customWidth="1"/>
    <col min="12052" max="12052" width="15.44140625" bestFit="1" customWidth="1"/>
    <col min="12294" max="12294" width="14" customWidth="1"/>
    <col min="12295" max="12295" width="17.109375" bestFit="1" customWidth="1"/>
    <col min="12296" max="12296" width="15.44140625" bestFit="1" customWidth="1"/>
    <col min="12297" max="12297" width="9.33203125" bestFit="1" customWidth="1"/>
    <col min="12298" max="12298" width="9.5546875" bestFit="1" customWidth="1"/>
    <col min="12301" max="12301" width="13.33203125" customWidth="1"/>
    <col min="12302" max="12302" width="15.33203125" bestFit="1" customWidth="1"/>
    <col min="12306" max="12306" width="14.109375" customWidth="1"/>
    <col min="12307" max="12307" width="15.33203125" customWidth="1"/>
    <col min="12308" max="12308" width="15.44140625" bestFit="1" customWidth="1"/>
    <col min="12550" max="12550" width="14" customWidth="1"/>
    <col min="12551" max="12551" width="17.109375" bestFit="1" customWidth="1"/>
    <col min="12552" max="12552" width="15.44140625" bestFit="1" customWidth="1"/>
    <col min="12553" max="12553" width="9.33203125" bestFit="1" customWidth="1"/>
    <col min="12554" max="12554" width="9.5546875" bestFit="1" customWidth="1"/>
    <col min="12557" max="12557" width="13.33203125" customWidth="1"/>
    <col min="12558" max="12558" width="15.33203125" bestFit="1" customWidth="1"/>
    <col min="12562" max="12562" width="14.109375" customWidth="1"/>
    <col min="12563" max="12563" width="15.33203125" customWidth="1"/>
    <col min="12564" max="12564" width="15.44140625" bestFit="1" customWidth="1"/>
    <col min="12806" max="12806" width="14" customWidth="1"/>
    <col min="12807" max="12807" width="17.109375" bestFit="1" customWidth="1"/>
    <col min="12808" max="12808" width="15.44140625" bestFit="1" customWidth="1"/>
    <col min="12809" max="12809" width="9.33203125" bestFit="1" customWidth="1"/>
    <col min="12810" max="12810" width="9.5546875" bestFit="1" customWidth="1"/>
    <col min="12813" max="12813" width="13.33203125" customWidth="1"/>
    <col min="12814" max="12814" width="15.33203125" bestFit="1" customWidth="1"/>
    <col min="12818" max="12818" width="14.109375" customWidth="1"/>
    <col min="12819" max="12819" width="15.33203125" customWidth="1"/>
    <col min="12820" max="12820" width="15.44140625" bestFit="1" customWidth="1"/>
    <col min="13062" max="13062" width="14" customWidth="1"/>
    <col min="13063" max="13063" width="17.109375" bestFit="1" customWidth="1"/>
    <col min="13064" max="13064" width="15.44140625" bestFit="1" customWidth="1"/>
    <col min="13065" max="13065" width="9.33203125" bestFit="1" customWidth="1"/>
    <col min="13066" max="13066" width="9.5546875" bestFit="1" customWidth="1"/>
    <col min="13069" max="13069" width="13.33203125" customWidth="1"/>
    <col min="13070" max="13070" width="15.33203125" bestFit="1" customWidth="1"/>
    <col min="13074" max="13074" width="14.109375" customWidth="1"/>
    <col min="13075" max="13075" width="15.33203125" customWidth="1"/>
    <col min="13076" max="13076" width="15.44140625" bestFit="1" customWidth="1"/>
    <col min="13318" max="13318" width="14" customWidth="1"/>
    <col min="13319" max="13319" width="17.109375" bestFit="1" customWidth="1"/>
    <col min="13320" max="13320" width="15.44140625" bestFit="1" customWidth="1"/>
    <col min="13321" max="13321" width="9.33203125" bestFit="1" customWidth="1"/>
    <col min="13322" max="13322" width="9.5546875" bestFit="1" customWidth="1"/>
    <col min="13325" max="13325" width="13.33203125" customWidth="1"/>
    <col min="13326" max="13326" width="15.33203125" bestFit="1" customWidth="1"/>
    <col min="13330" max="13330" width="14.109375" customWidth="1"/>
    <col min="13331" max="13331" width="15.33203125" customWidth="1"/>
    <col min="13332" max="13332" width="15.44140625" bestFit="1" customWidth="1"/>
    <col min="13574" max="13574" width="14" customWidth="1"/>
    <col min="13575" max="13575" width="17.109375" bestFit="1" customWidth="1"/>
    <col min="13576" max="13576" width="15.44140625" bestFit="1" customWidth="1"/>
    <col min="13577" max="13577" width="9.33203125" bestFit="1" customWidth="1"/>
    <col min="13578" max="13578" width="9.5546875" bestFit="1" customWidth="1"/>
    <col min="13581" max="13581" width="13.33203125" customWidth="1"/>
    <col min="13582" max="13582" width="15.33203125" bestFit="1" customWidth="1"/>
    <col min="13586" max="13586" width="14.109375" customWidth="1"/>
    <col min="13587" max="13587" width="15.33203125" customWidth="1"/>
    <col min="13588" max="13588" width="15.44140625" bestFit="1" customWidth="1"/>
    <col min="13830" max="13830" width="14" customWidth="1"/>
    <col min="13831" max="13831" width="17.109375" bestFit="1" customWidth="1"/>
    <col min="13832" max="13832" width="15.44140625" bestFit="1" customWidth="1"/>
    <col min="13833" max="13833" width="9.33203125" bestFit="1" customWidth="1"/>
    <col min="13834" max="13834" width="9.5546875" bestFit="1" customWidth="1"/>
    <col min="13837" max="13837" width="13.33203125" customWidth="1"/>
    <col min="13838" max="13838" width="15.33203125" bestFit="1" customWidth="1"/>
    <col min="13842" max="13842" width="14.109375" customWidth="1"/>
    <col min="13843" max="13843" width="15.33203125" customWidth="1"/>
    <col min="13844" max="13844" width="15.44140625" bestFit="1" customWidth="1"/>
    <col min="14086" max="14086" width="14" customWidth="1"/>
    <col min="14087" max="14087" width="17.109375" bestFit="1" customWidth="1"/>
    <col min="14088" max="14088" width="15.44140625" bestFit="1" customWidth="1"/>
    <col min="14089" max="14089" width="9.33203125" bestFit="1" customWidth="1"/>
    <col min="14090" max="14090" width="9.5546875" bestFit="1" customWidth="1"/>
    <col min="14093" max="14093" width="13.33203125" customWidth="1"/>
    <col min="14094" max="14094" width="15.33203125" bestFit="1" customWidth="1"/>
    <col min="14098" max="14098" width="14.109375" customWidth="1"/>
    <col min="14099" max="14099" width="15.33203125" customWidth="1"/>
    <col min="14100" max="14100" width="15.44140625" bestFit="1" customWidth="1"/>
    <col min="14342" max="14342" width="14" customWidth="1"/>
    <col min="14343" max="14343" width="17.109375" bestFit="1" customWidth="1"/>
    <col min="14344" max="14344" width="15.44140625" bestFit="1" customWidth="1"/>
    <col min="14345" max="14345" width="9.33203125" bestFit="1" customWidth="1"/>
    <col min="14346" max="14346" width="9.5546875" bestFit="1" customWidth="1"/>
    <col min="14349" max="14349" width="13.33203125" customWidth="1"/>
    <col min="14350" max="14350" width="15.33203125" bestFit="1" customWidth="1"/>
    <col min="14354" max="14354" width="14.109375" customWidth="1"/>
    <col min="14355" max="14355" width="15.33203125" customWidth="1"/>
    <col min="14356" max="14356" width="15.44140625" bestFit="1" customWidth="1"/>
    <col min="14598" max="14598" width="14" customWidth="1"/>
    <col min="14599" max="14599" width="17.109375" bestFit="1" customWidth="1"/>
    <col min="14600" max="14600" width="15.44140625" bestFit="1" customWidth="1"/>
    <col min="14601" max="14601" width="9.33203125" bestFit="1" customWidth="1"/>
    <col min="14602" max="14602" width="9.5546875" bestFit="1" customWidth="1"/>
    <col min="14605" max="14605" width="13.33203125" customWidth="1"/>
    <col min="14606" max="14606" width="15.33203125" bestFit="1" customWidth="1"/>
    <col min="14610" max="14610" width="14.109375" customWidth="1"/>
    <col min="14611" max="14611" width="15.33203125" customWidth="1"/>
    <col min="14612" max="14612" width="15.44140625" bestFit="1" customWidth="1"/>
    <col min="14854" max="14854" width="14" customWidth="1"/>
    <col min="14855" max="14855" width="17.109375" bestFit="1" customWidth="1"/>
    <col min="14856" max="14856" width="15.44140625" bestFit="1" customWidth="1"/>
    <col min="14857" max="14857" width="9.33203125" bestFit="1" customWidth="1"/>
    <col min="14858" max="14858" width="9.5546875" bestFit="1" customWidth="1"/>
    <col min="14861" max="14861" width="13.33203125" customWidth="1"/>
    <col min="14862" max="14862" width="15.33203125" bestFit="1" customWidth="1"/>
    <col min="14866" max="14866" width="14.109375" customWidth="1"/>
    <col min="14867" max="14867" width="15.33203125" customWidth="1"/>
    <col min="14868" max="14868" width="15.44140625" bestFit="1" customWidth="1"/>
    <col min="15110" max="15110" width="14" customWidth="1"/>
    <col min="15111" max="15111" width="17.109375" bestFit="1" customWidth="1"/>
    <col min="15112" max="15112" width="15.44140625" bestFit="1" customWidth="1"/>
    <col min="15113" max="15113" width="9.33203125" bestFit="1" customWidth="1"/>
    <col min="15114" max="15114" width="9.5546875" bestFit="1" customWidth="1"/>
    <col min="15117" max="15117" width="13.33203125" customWidth="1"/>
    <col min="15118" max="15118" width="15.33203125" bestFit="1" customWidth="1"/>
    <col min="15122" max="15122" width="14.109375" customWidth="1"/>
    <col min="15123" max="15123" width="15.33203125" customWidth="1"/>
    <col min="15124" max="15124" width="15.44140625" bestFit="1" customWidth="1"/>
    <col min="15366" max="15366" width="14" customWidth="1"/>
    <col min="15367" max="15367" width="17.109375" bestFit="1" customWidth="1"/>
    <col min="15368" max="15368" width="15.44140625" bestFit="1" customWidth="1"/>
    <col min="15369" max="15369" width="9.33203125" bestFit="1" customWidth="1"/>
    <col min="15370" max="15370" width="9.5546875" bestFit="1" customWidth="1"/>
    <col min="15373" max="15373" width="13.33203125" customWidth="1"/>
    <col min="15374" max="15374" width="15.33203125" bestFit="1" customWidth="1"/>
    <col min="15378" max="15378" width="14.109375" customWidth="1"/>
    <col min="15379" max="15379" width="15.33203125" customWidth="1"/>
    <col min="15380" max="15380" width="15.44140625" bestFit="1" customWidth="1"/>
    <col min="15622" max="15622" width="14" customWidth="1"/>
    <col min="15623" max="15623" width="17.109375" bestFit="1" customWidth="1"/>
    <col min="15624" max="15624" width="15.44140625" bestFit="1" customWidth="1"/>
    <col min="15625" max="15625" width="9.33203125" bestFit="1" customWidth="1"/>
    <col min="15626" max="15626" width="9.5546875" bestFit="1" customWidth="1"/>
    <col min="15629" max="15629" width="13.33203125" customWidth="1"/>
    <col min="15630" max="15630" width="15.33203125" bestFit="1" customWidth="1"/>
    <col min="15634" max="15634" width="14.109375" customWidth="1"/>
    <col min="15635" max="15635" width="15.33203125" customWidth="1"/>
    <col min="15636" max="15636" width="15.44140625" bestFit="1" customWidth="1"/>
    <col min="15878" max="15878" width="14" customWidth="1"/>
    <col min="15879" max="15879" width="17.109375" bestFit="1" customWidth="1"/>
    <col min="15880" max="15880" width="15.44140625" bestFit="1" customWidth="1"/>
    <col min="15881" max="15881" width="9.33203125" bestFit="1" customWidth="1"/>
    <col min="15882" max="15882" width="9.5546875" bestFit="1" customWidth="1"/>
    <col min="15885" max="15885" width="13.33203125" customWidth="1"/>
    <col min="15886" max="15886" width="15.33203125" bestFit="1" customWidth="1"/>
    <col min="15890" max="15890" width="14.109375" customWidth="1"/>
    <col min="15891" max="15891" width="15.33203125" customWidth="1"/>
    <col min="15892" max="15892" width="15.44140625" bestFit="1" customWidth="1"/>
    <col min="16134" max="16134" width="14" customWidth="1"/>
    <col min="16135" max="16135" width="17.109375" bestFit="1" customWidth="1"/>
    <col min="16136" max="16136" width="15.44140625" bestFit="1" customWidth="1"/>
    <col min="16137" max="16137" width="9.33203125" bestFit="1" customWidth="1"/>
    <col min="16138" max="16138" width="9.5546875" bestFit="1" customWidth="1"/>
    <col min="16141" max="16141" width="13.33203125" customWidth="1"/>
    <col min="16142" max="16142" width="15.33203125" bestFit="1" customWidth="1"/>
    <col min="16146" max="16146" width="14.109375" customWidth="1"/>
    <col min="16147" max="16147" width="15.33203125" customWidth="1"/>
    <col min="16148" max="16148" width="15.44140625" bestFit="1" customWidth="1"/>
  </cols>
  <sheetData>
    <row r="2" spans="1:24" x14ac:dyDescent="0.3">
      <c r="B2" s="10" t="s">
        <v>124</v>
      </c>
    </row>
    <row r="4" spans="1:24" x14ac:dyDescent="0.3">
      <c r="B4" s="10" t="s">
        <v>105</v>
      </c>
    </row>
    <row r="5" spans="1:24" x14ac:dyDescent="0.3">
      <c r="B5" s="32"/>
      <c r="C5" s="10" t="s">
        <v>106</v>
      </c>
    </row>
    <row r="6" spans="1:24" x14ac:dyDescent="0.3">
      <c r="B6" s="12"/>
      <c r="C6" s="10" t="s">
        <v>107</v>
      </c>
    </row>
    <row r="10" spans="1:24" x14ac:dyDescent="0.3">
      <c r="A10" t="s">
        <v>165</v>
      </c>
      <c r="B10" s="9" t="s">
        <v>0</v>
      </c>
      <c r="C10" s="4" t="s">
        <v>1</v>
      </c>
      <c r="D10" s="4" t="s">
        <v>61</v>
      </c>
      <c r="E10" s="4" t="s">
        <v>134</v>
      </c>
      <c r="F10" s="4" t="s">
        <v>135</v>
      </c>
      <c r="G10" s="4" t="s">
        <v>136</v>
      </c>
      <c r="H10" s="4" t="s">
        <v>137</v>
      </c>
      <c r="I10" s="4" t="s">
        <v>138</v>
      </c>
      <c r="J10" s="4" t="s">
        <v>139</v>
      </c>
      <c r="K10" s="1" t="s">
        <v>140</v>
      </c>
      <c r="L10" s="1" t="s">
        <v>141</v>
      </c>
      <c r="M10" s="1" t="s">
        <v>115</v>
      </c>
      <c r="N10" s="1" t="s">
        <v>116</v>
      </c>
      <c r="O10" s="1" t="s">
        <v>117</v>
      </c>
      <c r="P10" s="29" t="s">
        <v>118</v>
      </c>
      <c r="Q10" s="69" t="s">
        <v>119</v>
      </c>
      <c r="R10" s="1" t="s">
        <v>120</v>
      </c>
      <c r="S10" s="1" t="s">
        <v>121</v>
      </c>
      <c r="T10" s="1" t="s">
        <v>122</v>
      </c>
      <c r="U10" s="29" t="s">
        <v>123</v>
      </c>
    </row>
    <row r="11" spans="1:24" x14ac:dyDescent="0.3">
      <c r="A11" t="s">
        <v>157</v>
      </c>
      <c r="B11" s="3" t="s">
        <v>6</v>
      </c>
      <c r="C11" s="4" t="s">
        <v>7</v>
      </c>
      <c r="D11" s="21">
        <v>32.5</v>
      </c>
      <c r="E11" s="6">
        <v>6.25</v>
      </c>
      <c r="F11" s="6">
        <f>E11+0.7</f>
        <v>6.95</v>
      </c>
      <c r="G11" s="4">
        <v>7.0339999999999998</v>
      </c>
      <c r="H11" s="4">
        <v>6.6820000000000004</v>
      </c>
      <c r="I11" s="49">
        <f>(E11/2)*G11</f>
        <v>21.981249999999999</v>
      </c>
      <c r="J11" s="33">
        <f>(E11/2)*H11</f>
        <v>20.881250000000001</v>
      </c>
      <c r="K11" s="33">
        <f>SUM(I11:J11)</f>
        <v>42.862499999999997</v>
      </c>
      <c r="L11" s="1">
        <f>K11/100</f>
        <v>0.42862499999999998</v>
      </c>
      <c r="M11" s="8">
        <f>G11*F11</f>
        <v>48.886299999999999</v>
      </c>
      <c r="N11" s="22">
        <f>H11*F11</f>
        <v>46.439900000000002</v>
      </c>
      <c r="O11" s="8">
        <f>SUM(M11:N11)</f>
        <v>95.3262</v>
      </c>
      <c r="P11">
        <f>O11/100</f>
        <v>0.95326200000000005</v>
      </c>
      <c r="Q11" s="69">
        <v>1.5</v>
      </c>
      <c r="R11" s="8">
        <f t="shared" ref="R11:R61" si="0">K11*Q11</f>
        <v>64.293749999999989</v>
      </c>
      <c r="S11" s="30">
        <f>R11/1000</f>
        <v>6.4293749999999983E-2</v>
      </c>
      <c r="T11">
        <f>O11*Q11</f>
        <v>142.98930000000001</v>
      </c>
      <c r="U11">
        <f>T11/1000</f>
        <v>0.14298930000000001</v>
      </c>
    </row>
    <row r="12" spans="1:24" x14ac:dyDescent="0.3">
      <c r="A12" t="s">
        <v>157</v>
      </c>
      <c r="B12" s="3" t="s">
        <v>6</v>
      </c>
      <c r="C12" s="4" t="s">
        <v>7</v>
      </c>
      <c r="D12" s="21">
        <v>36.5</v>
      </c>
      <c r="E12" s="6">
        <v>10.24</v>
      </c>
      <c r="F12" s="6">
        <f t="shared" ref="F12:F61" si="1">E12+0.7</f>
        <v>10.94</v>
      </c>
      <c r="G12" s="4">
        <v>9.1430000000000007</v>
      </c>
      <c r="H12" s="4">
        <v>8.8079999999999998</v>
      </c>
      <c r="I12" s="49">
        <f t="shared" ref="I12:I61" si="2">(E12/2)*G12</f>
        <v>46.812160000000006</v>
      </c>
      <c r="J12" s="33">
        <f t="shared" ref="J12:J61" si="3">(E12/2)*H12</f>
        <v>45.096960000000003</v>
      </c>
      <c r="K12" s="33">
        <f t="shared" ref="K12:K61" si="4">SUM(I12:J12)</f>
        <v>91.909120000000001</v>
      </c>
      <c r="L12" s="1">
        <f t="shared" ref="L12:L61" si="5">K12/100</f>
        <v>0.9190912</v>
      </c>
      <c r="M12" s="8">
        <f t="shared" ref="M12:M60" si="6">G12*F12</f>
        <v>100.02442000000001</v>
      </c>
      <c r="N12" s="22">
        <f t="shared" ref="N12:N61" si="7">H12*F12</f>
        <v>96.359519999999989</v>
      </c>
      <c r="O12" s="8">
        <f t="shared" ref="O12:O61" si="8">SUM(M12:N12)</f>
        <v>196.38394</v>
      </c>
      <c r="P12">
        <f t="shared" ref="P12:P61" si="9">O12/100</f>
        <v>1.9638393999999999</v>
      </c>
      <c r="Q12" s="69">
        <v>1.5</v>
      </c>
      <c r="R12" s="8">
        <f t="shared" si="0"/>
        <v>137.86367999999999</v>
      </c>
      <c r="S12" s="30">
        <f t="shared" ref="S12:S61" si="10">R12/1000</f>
        <v>0.13786367999999999</v>
      </c>
      <c r="T12">
        <f>O12*Q12</f>
        <v>294.57591000000002</v>
      </c>
      <c r="U12">
        <f t="shared" ref="U12:U60" si="11">T12/1000</f>
        <v>0.29457591</v>
      </c>
      <c r="W12" s="35" t="s">
        <v>130</v>
      </c>
      <c r="X12" t="s">
        <v>131</v>
      </c>
    </row>
    <row r="13" spans="1:24" x14ac:dyDescent="0.3">
      <c r="A13" t="s">
        <v>157</v>
      </c>
      <c r="B13" s="3" t="s">
        <v>6</v>
      </c>
      <c r="C13" s="4" t="s">
        <v>7</v>
      </c>
      <c r="D13" s="21">
        <v>30.5</v>
      </c>
      <c r="E13" s="6">
        <v>9.5</v>
      </c>
      <c r="F13" s="6">
        <f t="shared" si="1"/>
        <v>10.199999999999999</v>
      </c>
      <c r="G13" s="4">
        <v>5.6840000000000002</v>
      </c>
      <c r="H13" s="4">
        <v>6.0739999999999998</v>
      </c>
      <c r="I13" s="49">
        <f t="shared" si="2"/>
        <v>26.999000000000002</v>
      </c>
      <c r="J13" s="33">
        <f t="shared" si="3"/>
        <v>28.851499999999998</v>
      </c>
      <c r="K13" s="33">
        <f t="shared" si="4"/>
        <v>55.850499999999997</v>
      </c>
      <c r="L13" s="1">
        <f t="shared" si="5"/>
        <v>0.55850499999999992</v>
      </c>
      <c r="M13" s="8">
        <f t="shared" si="6"/>
        <v>57.976799999999997</v>
      </c>
      <c r="N13" s="22">
        <f t="shared" si="7"/>
        <v>61.954799999999992</v>
      </c>
      <c r="O13" s="8">
        <f t="shared" si="8"/>
        <v>119.93159999999999</v>
      </c>
      <c r="P13">
        <f t="shared" si="9"/>
        <v>1.1993159999999998</v>
      </c>
      <c r="Q13" s="69">
        <v>1.5</v>
      </c>
      <c r="R13" s="8">
        <f t="shared" si="0"/>
        <v>83.775749999999988</v>
      </c>
      <c r="S13" s="30">
        <f t="shared" si="10"/>
        <v>8.3775749999999982E-2</v>
      </c>
      <c r="T13">
        <f t="shared" ref="T13:T60" si="12">O13*Q13</f>
        <v>179.89739999999998</v>
      </c>
      <c r="U13">
        <f t="shared" si="11"/>
        <v>0.17989739999999999</v>
      </c>
      <c r="W13" s="2" t="s">
        <v>6</v>
      </c>
      <c r="X13" s="19">
        <v>15</v>
      </c>
    </row>
    <row r="14" spans="1:24" x14ac:dyDescent="0.3">
      <c r="A14" t="s">
        <v>157</v>
      </c>
      <c r="B14" s="3" t="s">
        <v>6</v>
      </c>
      <c r="C14" s="4" t="s">
        <v>7</v>
      </c>
      <c r="D14" s="21">
        <v>37.1</v>
      </c>
      <c r="E14" s="6">
        <v>8</v>
      </c>
      <c r="F14" s="6">
        <f t="shared" si="1"/>
        <v>8.6999999999999993</v>
      </c>
      <c r="G14" s="4">
        <v>8.5440000000000005</v>
      </c>
      <c r="H14" s="4">
        <v>8.6630000000000003</v>
      </c>
      <c r="I14" s="49">
        <f t="shared" si="2"/>
        <v>34.176000000000002</v>
      </c>
      <c r="J14" s="33">
        <f t="shared" si="3"/>
        <v>34.652000000000001</v>
      </c>
      <c r="K14" s="33">
        <f t="shared" si="4"/>
        <v>68.828000000000003</v>
      </c>
      <c r="L14" s="1">
        <f t="shared" si="5"/>
        <v>0.68828</v>
      </c>
      <c r="M14" s="8">
        <f t="shared" si="6"/>
        <v>74.332799999999992</v>
      </c>
      <c r="N14" s="22">
        <f t="shared" si="7"/>
        <v>75.368099999999998</v>
      </c>
      <c r="O14" s="8">
        <f t="shared" si="8"/>
        <v>149.70089999999999</v>
      </c>
      <c r="P14">
        <f t="shared" si="9"/>
        <v>1.4970089999999998</v>
      </c>
      <c r="Q14" s="69">
        <v>1.5</v>
      </c>
      <c r="R14" s="8">
        <f t="shared" si="0"/>
        <v>103.242</v>
      </c>
      <c r="S14" s="30">
        <f t="shared" si="10"/>
        <v>0.103242</v>
      </c>
      <c r="T14">
        <f t="shared" si="12"/>
        <v>224.55134999999999</v>
      </c>
      <c r="U14">
        <f t="shared" si="11"/>
        <v>0.22455134999999998</v>
      </c>
      <c r="W14" s="2" t="s">
        <v>12</v>
      </c>
      <c r="X14" s="19">
        <v>15</v>
      </c>
    </row>
    <row r="15" spans="1:24" x14ac:dyDescent="0.3">
      <c r="A15" t="s">
        <v>157</v>
      </c>
      <c r="B15" s="3" t="s">
        <v>6</v>
      </c>
      <c r="C15" s="4" t="s">
        <v>11</v>
      </c>
      <c r="D15" s="21">
        <v>35.5</v>
      </c>
      <c r="E15" s="6">
        <v>9.6</v>
      </c>
      <c r="F15" s="6">
        <f t="shared" si="1"/>
        <v>10.299999999999999</v>
      </c>
      <c r="G15" s="4">
        <v>6.891</v>
      </c>
      <c r="H15" s="4">
        <v>6.5830000000000002</v>
      </c>
      <c r="I15" s="49">
        <f t="shared" si="2"/>
        <v>33.076799999999999</v>
      </c>
      <c r="J15" s="33">
        <f t="shared" si="3"/>
        <v>31.598399999999998</v>
      </c>
      <c r="K15" s="33">
        <f t="shared" si="4"/>
        <v>64.67519999999999</v>
      </c>
      <c r="L15" s="1">
        <f t="shared" si="5"/>
        <v>0.64675199999999988</v>
      </c>
      <c r="M15" s="8">
        <f t="shared" si="6"/>
        <v>70.9773</v>
      </c>
      <c r="N15" s="22">
        <f t="shared" si="7"/>
        <v>67.804899999999989</v>
      </c>
      <c r="O15" s="8">
        <f t="shared" si="8"/>
        <v>138.78219999999999</v>
      </c>
      <c r="P15">
        <f t="shared" si="9"/>
        <v>1.3878219999999999</v>
      </c>
      <c r="Q15" s="69">
        <v>1.5</v>
      </c>
      <c r="R15" s="8">
        <f t="shared" si="0"/>
        <v>97.012799999999984</v>
      </c>
      <c r="S15" s="30">
        <f t="shared" si="10"/>
        <v>9.7012799999999982E-2</v>
      </c>
      <c r="T15">
        <f t="shared" si="12"/>
        <v>208.17329999999998</v>
      </c>
      <c r="U15">
        <f t="shared" si="11"/>
        <v>0.20817329999999998</v>
      </c>
      <c r="W15" s="2" t="s">
        <v>14</v>
      </c>
      <c r="X15" s="19">
        <v>13</v>
      </c>
    </row>
    <row r="16" spans="1:24" x14ac:dyDescent="0.3">
      <c r="A16" t="s">
        <v>157</v>
      </c>
      <c r="B16" s="9" t="s">
        <v>6</v>
      </c>
      <c r="C16" s="4" t="s">
        <v>11</v>
      </c>
      <c r="D16" s="21">
        <v>46</v>
      </c>
      <c r="E16" s="4">
        <v>11.75</v>
      </c>
      <c r="F16" s="6">
        <f t="shared" si="1"/>
        <v>12.45</v>
      </c>
      <c r="G16" s="4">
        <v>9.1189999999999998</v>
      </c>
      <c r="H16" s="4">
        <v>7.883</v>
      </c>
      <c r="I16" s="49">
        <f t="shared" si="2"/>
        <v>53.574124999999995</v>
      </c>
      <c r="J16" s="33">
        <f t="shared" si="3"/>
        <v>46.312624999999997</v>
      </c>
      <c r="K16" s="33">
        <f t="shared" si="4"/>
        <v>99.886749999999992</v>
      </c>
      <c r="L16" s="1">
        <f t="shared" si="5"/>
        <v>0.99886749999999991</v>
      </c>
      <c r="M16" s="8">
        <f t="shared" si="6"/>
        <v>113.53155</v>
      </c>
      <c r="N16" s="22">
        <f t="shared" si="7"/>
        <v>98.143349999999998</v>
      </c>
      <c r="O16" s="8">
        <f t="shared" si="8"/>
        <v>211.67489999999998</v>
      </c>
      <c r="P16">
        <f t="shared" si="9"/>
        <v>2.116749</v>
      </c>
      <c r="Q16" s="69">
        <v>1.5</v>
      </c>
      <c r="R16" s="8">
        <f t="shared" si="0"/>
        <v>149.83012499999998</v>
      </c>
      <c r="S16" s="30">
        <f t="shared" si="10"/>
        <v>0.14983012499999998</v>
      </c>
      <c r="T16">
        <f t="shared" si="12"/>
        <v>317.51234999999997</v>
      </c>
      <c r="U16">
        <f t="shared" si="11"/>
        <v>0.31751234999999994</v>
      </c>
      <c r="W16" s="2" t="s">
        <v>37</v>
      </c>
      <c r="X16" s="19">
        <v>8</v>
      </c>
    </row>
    <row r="17" spans="1:24" x14ac:dyDescent="0.3">
      <c r="A17" t="s">
        <v>157</v>
      </c>
      <c r="B17" s="9" t="s">
        <v>6</v>
      </c>
      <c r="C17" s="4" t="s">
        <v>7</v>
      </c>
      <c r="D17" s="21">
        <v>30</v>
      </c>
      <c r="E17" s="4">
        <v>5.55</v>
      </c>
      <c r="F17" s="6">
        <f t="shared" si="1"/>
        <v>6.25</v>
      </c>
      <c r="G17" s="4">
        <v>7.2480000000000002</v>
      </c>
      <c r="H17" s="4">
        <v>6.9320000000000004</v>
      </c>
      <c r="I17" s="49">
        <f t="shared" si="2"/>
        <v>20.113199999999999</v>
      </c>
      <c r="J17" s="33">
        <f t="shared" si="3"/>
        <v>19.2363</v>
      </c>
      <c r="K17" s="33">
        <f t="shared" si="4"/>
        <v>39.349499999999999</v>
      </c>
      <c r="L17" s="1">
        <f t="shared" si="5"/>
        <v>0.39349499999999998</v>
      </c>
      <c r="M17" s="8">
        <f t="shared" si="6"/>
        <v>45.300000000000004</v>
      </c>
      <c r="N17" s="22">
        <f t="shared" si="7"/>
        <v>43.325000000000003</v>
      </c>
      <c r="O17" s="8">
        <f t="shared" si="8"/>
        <v>88.625</v>
      </c>
      <c r="P17">
        <f t="shared" si="9"/>
        <v>0.88624999999999998</v>
      </c>
      <c r="Q17" s="69">
        <v>1.5</v>
      </c>
      <c r="R17" s="8">
        <f t="shared" si="0"/>
        <v>59.024249999999995</v>
      </c>
      <c r="S17" s="30">
        <f t="shared" si="10"/>
        <v>5.9024249999999993E-2</v>
      </c>
      <c r="T17">
        <f t="shared" si="12"/>
        <v>132.9375</v>
      </c>
      <c r="U17">
        <f t="shared" si="11"/>
        <v>0.13293749999999999</v>
      </c>
      <c r="W17" s="2" t="s">
        <v>72</v>
      </c>
      <c r="X17" s="19">
        <v>51</v>
      </c>
    </row>
    <row r="18" spans="1:24" x14ac:dyDescent="0.3">
      <c r="A18" t="s">
        <v>157</v>
      </c>
      <c r="B18" s="9" t="s">
        <v>6</v>
      </c>
      <c r="C18" s="4" t="s">
        <v>11</v>
      </c>
      <c r="D18" s="21">
        <v>44</v>
      </c>
      <c r="E18" s="4">
        <v>11.25</v>
      </c>
      <c r="F18" s="6">
        <f t="shared" si="1"/>
        <v>11.95</v>
      </c>
      <c r="G18" s="4">
        <v>8.4920000000000009</v>
      </c>
      <c r="H18" s="4">
        <v>8.0640000000000001</v>
      </c>
      <c r="I18" s="49">
        <f t="shared" si="2"/>
        <v>47.767500000000005</v>
      </c>
      <c r="J18" s="33">
        <f t="shared" si="3"/>
        <v>45.36</v>
      </c>
      <c r="K18" s="33">
        <f t="shared" si="4"/>
        <v>93.127499999999998</v>
      </c>
      <c r="L18" s="1">
        <f t="shared" si="5"/>
        <v>0.93127499999999996</v>
      </c>
      <c r="M18" s="8">
        <f t="shared" si="6"/>
        <v>101.4794</v>
      </c>
      <c r="N18" s="22">
        <f t="shared" si="7"/>
        <v>96.364799999999988</v>
      </c>
      <c r="O18" s="8">
        <f t="shared" si="8"/>
        <v>197.8442</v>
      </c>
      <c r="P18">
        <f t="shared" si="9"/>
        <v>1.978442</v>
      </c>
      <c r="Q18" s="69">
        <v>1.5</v>
      </c>
      <c r="R18" s="8">
        <f t="shared" si="0"/>
        <v>139.69125</v>
      </c>
      <c r="S18" s="30">
        <f t="shared" si="10"/>
        <v>0.13969124999999999</v>
      </c>
      <c r="T18">
        <f t="shared" si="12"/>
        <v>296.7663</v>
      </c>
      <c r="U18">
        <f t="shared" si="11"/>
        <v>0.29676629999999998</v>
      </c>
    </row>
    <row r="19" spans="1:24" x14ac:dyDescent="0.3">
      <c r="A19" t="s">
        <v>157</v>
      </c>
      <c r="B19" s="9" t="s">
        <v>6</v>
      </c>
      <c r="C19" s="4" t="s">
        <v>7</v>
      </c>
      <c r="D19" s="21">
        <v>24.5</v>
      </c>
      <c r="E19" s="4">
        <v>4.5</v>
      </c>
      <c r="F19" s="6">
        <f t="shared" si="1"/>
        <v>5.2</v>
      </c>
      <c r="G19" s="4">
        <v>5.7359999999999998</v>
      </c>
      <c r="H19" s="4">
        <v>6.367</v>
      </c>
      <c r="I19" s="49">
        <f t="shared" si="2"/>
        <v>12.905999999999999</v>
      </c>
      <c r="J19" s="33">
        <f t="shared" si="3"/>
        <v>14.325749999999999</v>
      </c>
      <c r="K19" s="33">
        <f t="shared" si="4"/>
        <v>27.231749999999998</v>
      </c>
      <c r="L19" s="1">
        <f t="shared" si="5"/>
        <v>0.27231749999999999</v>
      </c>
      <c r="M19" s="8">
        <f t="shared" si="6"/>
        <v>29.827200000000001</v>
      </c>
      <c r="N19" s="22">
        <f t="shared" si="7"/>
        <v>33.108400000000003</v>
      </c>
      <c r="O19" s="8">
        <f t="shared" si="8"/>
        <v>62.935600000000008</v>
      </c>
      <c r="P19">
        <f t="shared" si="9"/>
        <v>0.62935600000000003</v>
      </c>
      <c r="Q19" s="69">
        <v>1.5</v>
      </c>
      <c r="R19" s="8">
        <f t="shared" si="0"/>
        <v>40.847624999999994</v>
      </c>
      <c r="S19" s="30">
        <f t="shared" si="10"/>
        <v>4.0847624999999992E-2</v>
      </c>
      <c r="T19">
        <f t="shared" si="12"/>
        <v>94.403400000000005</v>
      </c>
      <c r="U19">
        <f t="shared" si="11"/>
        <v>9.4403399999999998E-2</v>
      </c>
    </row>
    <row r="20" spans="1:24" x14ac:dyDescent="0.3">
      <c r="A20" t="s">
        <v>157</v>
      </c>
      <c r="B20" s="9" t="s">
        <v>6</v>
      </c>
      <c r="C20" s="4" t="s">
        <v>7</v>
      </c>
      <c r="D20" s="21">
        <v>35</v>
      </c>
      <c r="E20" s="4">
        <v>11.1</v>
      </c>
      <c r="F20" s="6">
        <f t="shared" si="1"/>
        <v>11.799999999999999</v>
      </c>
      <c r="G20" s="4">
        <v>7.5720000000000001</v>
      </c>
      <c r="H20" s="4">
        <v>7.4669999999999996</v>
      </c>
      <c r="I20" s="49">
        <f t="shared" si="2"/>
        <v>42.0246</v>
      </c>
      <c r="J20" s="33">
        <f t="shared" si="3"/>
        <v>41.441849999999995</v>
      </c>
      <c r="K20" s="33">
        <f t="shared" si="4"/>
        <v>83.466449999999995</v>
      </c>
      <c r="L20" s="1">
        <f t="shared" si="5"/>
        <v>0.83466449999999992</v>
      </c>
      <c r="M20" s="8">
        <f t="shared" si="6"/>
        <v>89.349599999999995</v>
      </c>
      <c r="N20" s="22">
        <f t="shared" si="7"/>
        <v>88.110599999999991</v>
      </c>
      <c r="O20" s="8">
        <f t="shared" si="8"/>
        <v>177.46019999999999</v>
      </c>
      <c r="P20">
        <f t="shared" si="9"/>
        <v>1.7746019999999998</v>
      </c>
      <c r="Q20" s="69">
        <v>1.5</v>
      </c>
      <c r="R20" s="8">
        <f t="shared" si="0"/>
        <v>125.19967499999998</v>
      </c>
      <c r="S20" s="30">
        <f t="shared" si="10"/>
        <v>0.12519967499999998</v>
      </c>
      <c r="T20">
        <f t="shared" si="12"/>
        <v>266.19029999999998</v>
      </c>
      <c r="U20">
        <f t="shared" si="11"/>
        <v>0.26619029999999999</v>
      </c>
    </row>
    <row r="21" spans="1:24" x14ac:dyDescent="0.3">
      <c r="A21" t="s">
        <v>157</v>
      </c>
      <c r="B21" s="9" t="s">
        <v>6</v>
      </c>
      <c r="C21" s="4" t="s">
        <v>7</v>
      </c>
      <c r="D21" s="21">
        <v>41.5</v>
      </c>
      <c r="E21" s="4">
        <v>14.2</v>
      </c>
      <c r="F21" s="6">
        <f t="shared" si="1"/>
        <v>14.899999999999999</v>
      </c>
      <c r="G21" s="4">
        <v>8.76</v>
      </c>
      <c r="H21" s="4">
        <v>8.3290000000000006</v>
      </c>
      <c r="I21" s="49">
        <f t="shared" si="2"/>
        <v>62.195999999999998</v>
      </c>
      <c r="J21" s="33">
        <f t="shared" si="3"/>
        <v>59.135899999999999</v>
      </c>
      <c r="K21" s="33">
        <f t="shared" si="4"/>
        <v>121.33189999999999</v>
      </c>
      <c r="L21" s="1">
        <f t="shared" si="5"/>
        <v>1.2133189999999998</v>
      </c>
      <c r="M21" s="8">
        <f t="shared" si="6"/>
        <v>130.52399999999997</v>
      </c>
      <c r="N21" s="22">
        <f t="shared" si="7"/>
        <v>124.10209999999999</v>
      </c>
      <c r="O21" s="8">
        <f t="shared" si="8"/>
        <v>254.62609999999995</v>
      </c>
      <c r="P21">
        <f t="shared" si="9"/>
        <v>2.5462609999999994</v>
      </c>
      <c r="Q21" s="69">
        <v>1.5</v>
      </c>
      <c r="R21" s="8">
        <f t="shared" si="0"/>
        <v>181.99784999999997</v>
      </c>
      <c r="S21" s="30">
        <f t="shared" si="10"/>
        <v>0.18199784999999996</v>
      </c>
      <c r="T21">
        <f t="shared" si="12"/>
        <v>381.93914999999993</v>
      </c>
      <c r="U21">
        <f t="shared" si="11"/>
        <v>0.38193914999999995</v>
      </c>
    </row>
    <row r="22" spans="1:24" x14ac:dyDescent="0.3">
      <c r="A22" t="s">
        <v>157</v>
      </c>
      <c r="B22" s="9" t="s">
        <v>6</v>
      </c>
      <c r="C22" s="4" t="s">
        <v>7</v>
      </c>
      <c r="D22" s="21">
        <v>24</v>
      </c>
      <c r="E22" s="4">
        <v>7.9</v>
      </c>
      <c r="F22" s="6">
        <f t="shared" si="1"/>
        <v>8.6</v>
      </c>
      <c r="G22" s="4">
        <v>6.399</v>
      </c>
      <c r="H22" s="4">
        <v>6.2450000000000001</v>
      </c>
      <c r="I22" s="49">
        <f t="shared" si="2"/>
        <v>25.276050000000001</v>
      </c>
      <c r="J22" s="33">
        <f t="shared" si="3"/>
        <v>24.667750000000002</v>
      </c>
      <c r="K22" s="33">
        <f t="shared" si="4"/>
        <v>49.943800000000003</v>
      </c>
      <c r="L22" s="1">
        <f t="shared" si="5"/>
        <v>0.49943800000000005</v>
      </c>
      <c r="M22" s="8">
        <f t="shared" si="6"/>
        <v>55.031399999999998</v>
      </c>
      <c r="N22" s="22">
        <f t="shared" si="7"/>
        <v>53.707000000000001</v>
      </c>
      <c r="O22" s="8">
        <f t="shared" si="8"/>
        <v>108.7384</v>
      </c>
      <c r="P22">
        <f t="shared" si="9"/>
        <v>1.0873839999999999</v>
      </c>
      <c r="Q22" s="69">
        <v>1.5</v>
      </c>
      <c r="R22" s="8">
        <f t="shared" si="0"/>
        <v>74.915700000000001</v>
      </c>
      <c r="S22" s="30">
        <f t="shared" si="10"/>
        <v>7.4915700000000002E-2</v>
      </c>
      <c r="T22">
        <f t="shared" si="12"/>
        <v>163.10759999999999</v>
      </c>
      <c r="U22">
        <f t="shared" si="11"/>
        <v>0.16310759999999999</v>
      </c>
    </row>
    <row r="23" spans="1:24" x14ac:dyDescent="0.3">
      <c r="A23" t="s">
        <v>157</v>
      </c>
      <c r="B23" s="9" t="s">
        <v>6</v>
      </c>
      <c r="C23" s="4" t="s">
        <v>7</v>
      </c>
      <c r="D23" s="21">
        <v>32</v>
      </c>
      <c r="E23" s="4">
        <v>5.85</v>
      </c>
      <c r="F23" s="6">
        <f t="shared" si="1"/>
        <v>6.55</v>
      </c>
      <c r="G23" s="4">
        <v>7.0149999999999997</v>
      </c>
      <c r="H23" s="4">
        <v>7.548</v>
      </c>
      <c r="I23" s="49">
        <f t="shared" si="2"/>
        <v>20.518874999999998</v>
      </c>
      <c r="J23" s="33">
        <f t="shared" si="3"/>
        <v>22.0779</v>
      </c>
      <c r="K23" s="33">
        <f t="shared" si="4"/>
        <v>42.596774999999994</v>
      </c>
      <c r="L23" s="1">
        <f t="shared" si="5"/>
        <v>0.42596774999999992</v>
      </c>
      <c r="M23" s="8">
        <f t="shared" si="6"/>
        <v>45.948249999999994</v>
      </c>
      <c r="N23" s="22">
        <f t="shared" si="7"/>
        <v>49.439399999999999</v>
      </c>
      <c r="O23" s="8">
        <f t="shared" si="8"/>
        <v>95.387649999999994</v>
      </c>
      <c r="P23">
        <f t="shared" si="9"/>
        <v>0.95387649999999991</v>
      </c>
      <c r="Q23" s="69">
        <v>1.5</v>
      </c>
      <c r="R23" s="8">
        <f t="shared" si="0"/>
        <v>63.895162499999991</v>
      </c>
      <c r="S23" s="30">
        <f t="shared" si="10"/>
        <v>6.3895162499999991E-2</v>
      </c>
      <c r="T23">
        <f t="shared" si="12"/>
        <v>143.08147499999998</v>
      </c>
      <c r="U23">
        <f t="shared" si="11"/>
        <v>0.14308147499999999</v>
      </c>
    </row>
    <row r="24" spans="1:24" x14ac:dyDescent="0.3">
      <c r="A24" t="s">
        <v>157</v>
      </c>
      <c r="B24" s="9" t="s">
        <v>6</v>
      </c>
      <c r="C24" s="4" t="s">
        <v>11</v>
      </c>
      <c r="D24" s="21">
        <v>41</v>
      </c>
      <c r="E24" s="4">
        <v>9.15</v>
      </c>
      <c r="F24" s="6">
        <f t="shared" si="1"/>
        <v>9.85</v>
      </c>
      <c r="G24" s="4">
        <v>8.2479999999999993</v>
      </c>
      <c r="H24" s="4">
        <v>6.9409999999999998</v>
      </c>
      <c r="I24" s="49">
        <f t="shared" si="2"/>
        <v>37.7346</v>
      </c>
      <c r="J24" s="33">
        <f t="shared" si="3"/>
        <v>31.755075000000001</v>
      </c>
      <c r="K24" s="33">
        <f t="shared" si="4"/>
        <v>69.489675000000005</v>
      </c>
      <c r="L24" s="1">
        <f t="shared" si="5"/>
        <v>0.69489675000000006</v>
      </c>
      <c r="M24" s="8">
        <f t="shared" si="6"/>
        <v>81.242799999999988</v>
      </c>
      <c r="N24" s="22">
        <f t="shared" si="7"/>
        <v>68.368849999999995</v>
      </c>
      <c r="O24" s="8">
        <f t="shared" si="8"/>
        <v>149.61165</v>
      </c>
      <c r="P24">
        <f t="shared" si="9"/>
        <v>1.4961165000000001</v>
      </c>
      <c r="Q24" s="69">
        <v>1.5</v>
      </c>
      <c r="R24" s="8">
        <f t="shared" si="0"/>
        <v>104.23451250000001</v>
      </c>
      <c r="S24" s="30">
        <f t="shared" si="10"/>
        <v>0.10423451250000002</v>
      </c>
      <c r="T24">
        <f t="shared" si="12"/>
        <v>224.417475</v>
      </c>
      <c r="U24">
        <f t="shared" si="11"/>
        <v>0.22441747500000001</v>
      </c>
    </row>
    <row r="25" spans="1:24" x14ac:dyDescent="0.3">
      <c r="A25" t="s">
        <v>157</v>
      </c>
      <c r="B25" s="9" t="s">
        <v>6</v>
      </c>
      <c r="C25" s="4" t="s">
        <v>7</v>
      </c>
      <c r="D25" s="21">
        <v>33.5</v>
      </c>
      <c r="E25" s="4">
        <v>4.75</v>
      </c>
      <c r="F25" s="6">
        <f t="shared" si="1"/>
        <v>5.45</v>
      </c>
      <c r="G25" s="6">
        <v>8.19</v>
      </c>
      <c r="H25" s="4">
        <v>7.0309999999999997</v>
      </c>
      <c r="I25" s="49">
        <f t="shared" si="2"/>
        <v>19.451249999999998</v>
      </c>
      <c r="J25" s="33">
        <f t="shared" si="3"/>
        <v>16.698625</v>
      </c>
      <c r="K25" s="33">
        <f t="shared" si="4"/>
        <v>36.149874999999994</v>
      </c>
      <c r="L25" s="1">
        <f t="shared" si="5"/>
        <v>0.36149874999999992</v>
      </c>
      <c r="M25" s="8">
        <f t="shared" si="6"/>
        <v>44.6355</v>
      </c>
      <c r="N25" s="22">
        <f t="shared" si="7"/>
        <v>38.318950000000001</v>
      </c>
      <c r="O25" s="8">
        <f t="shared" si="8"/>
        <v>82.954450000000008</v>
      </c>
      <c r="P25">
        <f t="shared" si="9"/>
        <v>0.82954450000000013</v>
      </c>
      <c r="Q25" s="69">
        <v>1.5</v>
      </c>
      <c r="R25" s="8">
        <f t="shared" si="0"/>
        <v>54.224812499999992</v>
      </c>
      <c r="S25" s="30">
        <f t="shared" si="10"/>
        <v>5.422481249999999E-2</v>
      </c>
      <c r="T25">
        <f t="shared" si="12"/>
        <v>124.43167500000001</v>
      </c>
      <c r="U25">
        <f t="shared" si="11"/>
        <v>0.12443167500000002</v>
      </c>
    </row>
    <row r="26" spans="1:24" x14ac:dyDescent="0.3">
      <c r="B26" s="9" t="s">
        <v>12</v>
      </c>
      <c r="C26" s="4" t="s">
        <v>11</v>
      </c>
      <c r="D26" s="21">
        <v>24.5</v>
      </c>
      <c r="E26" s="4">
        <v>4.8499999999999996</v>
      </c>
      <c r="F26" s="6">
        <f t="shared" si="1"/>
        <v>5.55</v>
      </c>
      <c r="G26" s="6">
        <v>5.58</v>
      </c>
      <c r="H26" s="4">
        <v>5.8630000000000004</v>
      </c>
      <c r="I26" s="49">
        <f t="shared" si="2"/>
        <v>13.531499999999999</v>
      </c>
      <c r="J26" s="33">
        <f t="shared" si="3"/>
        <v>14.217775</v>
      </c>
      <c r="K26" s="33">
        <f t="shared" si="4"/>
        <v>27.749274999999997</v>
      </c>
      <c r="L26" s="1">
        <f t="shared" si="5"/>
        <v>0.27749274999999995</v>
      </c>
      <c r="M26" s="8">
        <f t="shared" si="6"/>
        <v>30.968999999999998</v>
      </c>
      <c r="N26" s="22">
        <f t="shared" si="7"/>
        <v>32.539650000000002</v>
      </c>
      <c r="O26" s="8">
        <f t="shared" si="8"/>
        <v>63.508650000000003</v>
      </c>
      <c r="P26">
        <f t="shared" si="9"/>
        <v>0.6350865</v>
      </c>
      <c r="Q26" s="69">
        <v>1.5</v>
      </c>
      <c r="R26" s="8">
        <f t="shared" si="0"/>
        <v>41.623912499999996</v>
      </c>
      <c r="S26" s="30">
        <f t="shared" si="10"/>
        <v>4.1623912499999999E-2</v>
      </c>
      <c r="T26">
        <f t="shared" si="12"/>
        <v>95.262975000000012</v>
      </c>
      <c r="U26">
        <f t="shared" si="11"/>
        <v>9.5262975000000014E-2</v>
      </c>
    </row>
    <row r="27" spans="1:24" x14ac:dyDescent="0.3">
      <c r="B27" s="9" t="s">
        <v>12</v>
      </c>
      <c r="C27" s="4" t="s">
        <v>11</v>
      </c>
      <c r="D27" s="21">
        <v>33.5</v>
      </c>
      <c r="E27" s="4">
        <v>6.85</v>
      </c>
      <c r="F27" s="6">
        <f t="shared" si="1"/>
        <v>7.55</v>
      </c>
      <c r="G27" s="4">
        <v>7.5430000000000001</v>
      </c>
      <c r="H27" s="4">
        <v>7.1790000000000003</v>
      </c>
      <c r="I27" s="49">
        <f t="shared" si="2"/>
        <v>25.834775</v>
      </c>
      <c r="J27" s="49">
        <f t="shared" si="3"/>
        <v>24.588075</v>
      </c>
      <c r="K27" s="33">
        <f t="shared" si="4"/>
        <v>50.422849999999997</v>
      </c>
      <c r="L27" s="1">
        <f t="shared" si="5"/>
        <v>0.50422849999999997</v>
      </c>
      <c r="M27" s="8">
        <f t="shared" si="6"/>
        <v>56.949649999999998</v>
      </c>
      <c r="N27" s="22">
        <f t="shared" si="7"/>
        <v>54.201450000000001</v>
      </c>
      <c r="O27" s="8">
        <f t="shared" si="8"/>
        <v>111.1511</v>
      </c>
      <c r="P27">
        <f t="shared" si="9"/>
        <v>1.1115109999999999</v>
      </c>
      <c r="Q27" s="69">
        <v>1.5</v>
      </c>
      <c r="R27" s="8">
        <f t="shared" si="0"/>
        <v>75.634275000000002</v>
      </c>
      <c r="S27" s="30">
        <f t="shared" si="10"/>
        <v>7.5634275000000001E-2</v>
      </c>
      <c r="T27">
        <f t="shared" si="12"/>
        <v>166.72665000000001</v>
      </c>
      <c r="U27">
        <f t="shared" si="11"/>
        <v>0.16672665</v>
      </c>
    </row>
    <row r="28" spans="1:24" x14ac:dyDescent="0.3">
      <c r="B28" s="9" t="s">
        <v>12</v>
      </c>
      <c r="C28" s="4" t="s">
        <v>11</v>
      </c>
      <c r="D28" s="21">
        <v>37</v>
      </c>
      <c r="E28" s="4">
        <v>7.5</v>
      </c>
      <c r="F28" s="6">
        <f t="shared" si="1"/>
        <v>8.1999999999999993</v>
      </c>
      <c r="G28" s="4">
        <v>7.9409999999999998</v>
      </c>
      <c r="H28" s="4">
        <v>7.3540000000000001</v>
      </c>
      <c r="I28" s="49">
        <f t="shared" si="2"/>
        <v>29.778749999999999</v>
      </c>
      <c r="J28" s="49">
        <f t="shared" si="3"/>
        <v>27.577500000000001</v>
      </c>
      <c r="K28" s="33">
        <f t="shared" si="4"/>
        <v>57.356250000000003</v>
      </c>
      <c r="L28" s="1">
        <f t="shared" si="5"/>
        <v>0.57356249999999998</v>
      </c>
      <c r="M28" s="8">
        <f t="shared" si="6"/>
        <v>65.116199999999992</v>
      </c>
      <c r="N28" s="22">
        <f t="shared" si="7"/>
        <v>60.302799999999998</v>
      </c>
      <c r="O28" s="8">
        <f t="shared" si="8"/>
        <v>125.41899999999998</v>
      </c>
      <c r="P28">
        <f t="shared" si="9"/>
        <v>1.2541899999999999</v>
      </c>
      <c r="Q28" s="69">
        <v>1.5</v>
      </c>
      <c r="R28" s="8">
        <f t="shared" si="0"/>
        <v>86.034375000000011</v>
      </c>
      <c r="S28" s="30">
        <f t="shared" si="10"/>
        <v>8.603437500000001E-2</v>
      </c>
      <c r="T28">
        <f t="shared" si="12"/>
        <v>188.12849999999997</v>
      </c>
      <c r="U28">
        <f t="shared" si="11"/>
        <v>0.18812849999999998</v>
      </c>
    </row>
    <row r="29" spans="1:24" x14ac:dyDescent="0.3">
      <c r="B29" s="9" t="s">
        <v>12</v>
      </c>
      <c r="C29" s="4" t="s">
        <v>11</v>
      </c>
      <c r="D29" s="21">
        <v>37</v>
      </c>
      <c r="E29" s="4">
        <v>7.35</v>
      </c>
      <c r="F29" s="6">
        <f t="shared" si="1"/>
        <v>8.0499999999999989</v>
      </c>
      <c r="G29" s="4">
        <v>8.2149999999999999</v>
      </c>
      <c r="H29" s="4">
        <v>7.3010000000000002</v>
      </c>
      <c r="I29" s="49">
        <f t="shared" si="2"/>
        <v>30.190124999999998</v>
      </c>
      <c r="J29" s="49">
        <f t="shared" si="3"/>
        <v>26.831174999999998</v>
      </c>
      <c r="K29" s="33">
        <f t="shared" si="4"/>
        <v>57.021299999999997</v>
      </c>
      <c r="L29" s="1">
        <f t="shared" si="5"/>
        <v>0.57021299999999997</v>
      </c>
      <c r="M29" s="8">
        <f t="shared" si="6"/>
        <v>66.130749999999992</v>
      </c>
      <c r="N29" s="22">
        <f t="shared" si="7"/>
        <v>58.773049999999991</v>
      </c>
      <c r="O29" s="8">
        <f t="shared" si="8"/>
        <v>124.90379999999999</v>
      </c>
      <c r="P29">
        <f t="shared" si="9"/>
        <v>1.2490379999999999</v>
      </c>
      <c r="Q29" s="69">
        <v>1.5</v>
      </c>
      <c r="R29" s="8">
        <f t="shared" si="0"/>
        <v>85.531949999999995</v>
      </c>
      <c r="S29" s="30">
        <f t="shared" si="10"/>
        <v>8.5531949999999995E-2</v>
      </c>
      <c r="T29">
        <f t="shared" si="12"/>
        <v>187.35569999999998</v>
      </c>
      <c r="U29">
        <f t="shared" si="11"/>
        <v>0.18735569999999999</v>
      </c>
    </row>
    <row r="30" spans="1:24" x14ac:dyDescent="0.3">
      <c r="B30" s="9" t="s">
        <v>12</v>
      </c>
      <c r="C30" s="4" t="s">
        <v>11</v>
      </c>
      <c r="D30" s="21">
        <v>38.700000000000003</v>
      </c>
      <c r="E30" s="4">
        <v>8.4</v>
      </c>
      <c r="F30" s="6">
        <f t="shared" si="1"/>
        <v>9.1</v>
      </c>
      <c r="G30" s="4">
        <v>7.7640000000000002</v>
      </c>
      <c r="H30" s="4">
        <v>7.468</v>
      </c>
      <c r="I30" s="49">
        <f t="shared" si="2"/>
        <v>32.608800000000002</v>
      </c>
      <c r="J30" s="49">
        <f t="shared" si="3"/>
        <v>31.365600000000001</v>
      </c>
      <c r="K30" s="33">
        <f t="shared" si="4"/>
        <v>63.974400000000003</v>
      </c>
      <c r="L30" s="1">
        <f t="shared" si="5"/>
        <v>0.63974399999999998</v>
      </c>
      <c r="M30" s="8">
        <f t="shared" si="6"/>
        <v>70.6524</v>
      </c>
      <c r="N30" s="22">
        <f t="shared" si="7"/>
        <v>67.958799999999997</v>
      </c>
      <c r="O30" s="8">
        <f t="shared" si="8"/>
        <v>138.6112</v>
      </c>
      <c r="P30">
        <f t="shared" si="9"/>
        <v>1.386112</v>
      </c>
      <c r="Q30" s="69">
        <v>1.5</v>
      </c>
      <c r="R30" s="8">
        <f t="shared" si="0"/>
        <v>95.961600000000004</v>
      </c>
      <c r="S30" s="30">
        <f t="shared" si="10"/>
        <v>9.5961600000000008E-2</v>
      </c>
      <c r="T30">
        <f t="shared" si="12"/>
        <v>207.91679999999999</v>
      </c>
      <c r="U30">
        <f t="shared" si="11"/>
        <v>0.20791679999999998</v>
      </c>
    </row>
    <row r="31" spans="1:24" x14ac:dyDescent="0.3">
      <c r="B31" s="9" t="s">
        <v>12</v>
      </c>
      <c r="C31" s="4" t="s">
        <v>11</v>
      </c>
      <c r="D31" s="21">
        <v>49.5</v>
      </c>
      <c r="E31" s="4">
        <v>11.5</v>
      </c>
      <c r="F31" s="6">
        <f t="shared" si="1"/>
        <v>12.2</v>
      </c>
      <c r="G31" s="4">
        <v>8.673</v>
      </c>
      <c r="H31" s="6">
        <v>7.83</v>
      </c>
      <c r="I31" s="49">
        <f t="shared" si="2"/>
        <v>49.869750000000003</v>
      </c>
      <c r="J31" s="49">
        <f t="shared" si="3"/>
        <v>45.022500000000001</v>
      </c>
      <c r="K31" s="33">
        <f t="shared" si="4"/>
        <v>94.892250000000004</v>
      </c>
      <c r="L31" s="1">
        <f t="shared" si="5"/>
        <v>0.9489225</v>
      </c>
      <c r="M31" s="8">
        <f t="shared" si="6"/>
        <v>105.81059999999999</v>
      </c>
      <c r="N31" s="22">
        <f t="shared" si="7"/>
        <v>95.525999999999996</v>
      </c>
      <c r="O31" s="8">
        <f t="shared" si="8"/>
        <v>201.33659999999998</v>
      </c>
      <c r="P31">
        <f t="shared" si="9"/>
        <v>2.0133659999999995</v>
      </c>
      <c r="Q31" s="69">
        <v>1.5</v>
      </c>
      <c r="R31" s="8">
        <f t="shared" si="0"/>
        <v>142.33837500000001</v>
      </c>
      <c r="S31" s="30">
        <f t="shared" si="10"/>
        <v>0.14233837500000002</v>
      </c>
      <c r="T31">
        <f t="shared" si="12"/>
        <v>302.00489999999996</v>
      </c>
      <c r="U31">
        <f t="shared" si="11"/>
        <v>0.30200489999999997</v>
      </c>
    </row>
    <row r="32" spans="1:24" x14ac:dyDescent="0.3">
      <c r="B32" s="9" t="s">
        <v>12</v>
      </c>
      <c r="C32" s="4" t="s">
        <v>11</v>
      </c>
      <c r="D32" s="21">
        <v>26</v>
      </c>
      <c r="E32" s="4">
        <v>4.55</v>
      </c>
      <c r="F32" s="6">
        <f t="shared" si="1"/>
        <v>5.25</v>
      </c>
      <c r="G32" s="6">
        <v>6.85</v>
      </c>
      <c r="H32" s="6">
        <v>6.72</v>
      </c>
      <c r="I32" s="49">
        <f t="shared" si="2"/>
        <v>15.583749999999998</v>
      </c>
      <c r="J32" s="49">
        <f t="shared" si="3"/>
        <v>15.287999999999998</v>
      </c>
      <c r="K32" s="33">
        <f t="shared" si="4"/>
        <v>30.871749999999999</v>
      </c>
      <c r="L32" s="1">
        <f t="shared" si="5"/>
        <v>0.30871749999999998</v>
      </c>
      <c r="M32" s="8">
        <f t="shared" si="6"/>
        <v>35.962499999999999</v>
      </c>
      <c r="N32" s="22">
        <f t="shared" si="7"/>
        <v>35.28</v>
      </c>
      <c r="O32" s="8">
        <f t="shared" si="8"/>
        <v>71.242500000000007</v>
      </c>
      <c r="P32">
        <f t="shared" si="9"/>
        <v>0.71242500000000009</v>
      </c>
      <c r="Q32" s="69">
        <v>1.5</v>
      </c>
      <c r="R32" s="8">
        <f t="shared" si="0"/>
        <v>46.307625000000002</v>
      </c>
      <c r="S32" s="30">
        <f t="shared" si="10"/>
        <v>4.6307625000000005E-2</v>
      </c>
      <c r="T32">
        <f t="shared" si="12"/>
        <v>106.86375000000001</v>
      </c>
      <c r="U32">
        <f t="shared" si="11"/>
        <v>0.10686375000000001</v>
      </c>
    </row>
    <row r="33" spans="2:21" x14ac:dyDescent="0.3">
      <c r="B33" s="9" t="s">
        <v>12</v>
      </c>
      <c r="C33" s="4" t="s">
        <v>11</v>
      </c>
      <c r="D33" s="21">
        <v>31.5</v>
      </c>
      <c r="E33" s="4">
        <v>5.05</v>
      </c>
      <c r="F33" s="6">
        <f t="shared" si="1"/>
        <v>5.75</v>
      </c>
      <c r="G33" s="4">
        <v>7.0439999999999996</v>
      </c>
      <c r="H33" s="6">
        <v>6.53</v>
      </c>
      <c r="I33" s="49">
        <f t="shared" si="2"/>
        <v>17.786099999999998</v>
      </c>
      <c r="J33" s="49">
        <f t="shared" si="3"/>
        <v>16.488250000000001</v>
      </c>
      <c r="K33" s="33">
        <f t="shared" si="4"/>
        <v>34.274349999999998</v>
      </c>
      <c r="L33" s="1">
        <f t="shared" si="5"/>
        <v>0.34274349999999998</v>
      </c>
      <c r="M33" s="8">
        <f t="shared" si="6"/>
        <v>40.503</v>
      </c>
      <c r="N33" s="22">
        <f t="shared" si="7"/>
        <v>37.547499999999999</v>
      </c>
      <c r="O33" s="8">
        <f t="shared" si="8"/>
        <v>78.0505</v>
      </c>
      <c r="P33">
        <f t="shared" si="9"/>
        <v>0.780505</v>
      </c>
      <c r="Q33" s="69">
        <v>1.5</v>
      </c>
      <c r="R33" s="8">
        <f t="shared" si="0"/>
        <v>51.411524999999997</v>
      </c>
      <c r="S33" s="30">
        <f t="shared" si="10"/>
        <v>5.1411525E-2</v>
      </c>
      <c r="T33">
        <f t="shared" si="12"/>
        <v>117.07575</v>
      </c>
      <c r="U33">
        <f t="shared" si="11"/>
        <v>0.11707575000000001</v>
      </c>
    </row>
    <row r="34" spans="2:21" x14ac:dyDescent="0.3">
      <c r="B34" s="31" t="s">
        <v>12</v>
      </c>
      <c r="C34" s="4" t="s">
        <v>11</v>
      </c>
      <c r="D34" s="21">
        <v>25</v>
      </c>
      <c r="E34" s="6">
        <v>4.9000000000000004</v>
      </c>
      <c r="F34" s="6">
        <f t="shared" si="1"/>
        <v>5.6000000000000005</v>
      </c>
      <c r="G34" s="4">
        <v>5.7469999999999999</v>
      </c>
      <c r="H34" s="6">
        <v>5.75</v>
      </c>
      <c r="I34" s="49">
        <f t="shared" si="2"/>
        <v>14.080150000000001</v>
      </c>
      <c r="J34" s="49">
        <f t="shared" si="3"/>
        <v>14.0875</v>
      </c>
      <c r="K34" s="33">
        <f t="shared" si="4"/>
        <v>28.167650000000002</v>
      </c>
      <c r="L34" s="1">
        <f t="shared" si="5"/>
        <v>0.2816765</v>
      </c>
      <c r="M34" s="8">
        <f t="shared" si="6"/>
        <v>32.183199999999999</v>
      </c>
      <c r="N34" s="22">
        <f t="shared" si="7"/>
        <v>32.200000000000003</v>
      </c>
      <c r="O34" s="8">
        <f t="shared" si="8"/>
        <v>64.383200000000002</v>
      </c>
      <c r="P34">
        <f t="shared" si="9"/>
        <v>0.64383200000000007</v>
      </c>
      <c r="Q34" s="69">
        <v>1.5</v>
      </c>
      <c r="R34" s="8">
        <f t="shared" si="0"/>
        <v>42.251474999999999</v>
      </c>
      <c r="S34" s="30">
        <f t="shared" si="10"/>
        <v>4.2251474999999997E-2</v>
      </c>
      <c r="T34">
        <f t="shared" si="12"/>
        <v>96.57480000000001</v>
      </c>
      <c r="U34">
        <f t="shared" si="11"/>
        <v>9.6574800000000016E-2</v>
      </c>
    </row>
    <row r="35" spans="2:21" x14ac:dyDescent="0.3">
      <c r="B35" s="31" t="s">
        <v>12</v>
      </c>
      <c r="C35" s="4" t="s">
        <v>11</v>
      </c>
      <c r="D35" s="21">
        <v>27.5</v>
      </c>
      <c r="E35" s="6">
        <v>4.7</v>
      </c>
      <c r="F35" s="6">
        <f t="shared" si="1"/>
        <v>5.4</v>
      </c>
      <c r="G35" s="4">
        <v>6.5510000000000002</v>
      </c>
      <c r="H35" s="4">
        <v>6.5629999999999997</v>
      </c>
      <c r="I35" s="49">
        <f t="shared" si="2"/>
        <v>15.394850000000002</v>
      </c>
      <c r="J35" s="49">
        <f t="shared" si="3"/>
        <v>15.42305</v>
      </c>
      <c r="K35" s="33">
        <f t="shared" si="4"/>
        <v>30.817900000000002</v>
      </c>
      <c r="L35" s="1">
        <f t="shared" si="5"/>
        <v>0.30817900000000004</v>
      </c>
      <c r="M35" s="8">
        <f t="shared" si="6"/>
        <v>35.375400000000006</v>
      </c>
      <c r="N35" s="22">
        <f t="shared" si="7"/>
        <v>35.440200000000004</v>
      </c>
      <c r="O35" s="8">
        <f t="shared" si="8"/>
        <v>70.815600000000018</v>
      </c>
      <c r="P35">
        <f t="shared" si="9"/>
        <v>0.70815600000000023</v>
      </c>
      <c r="Q35" s="69">
        <v>1.5</v>
      </c>
      <c r="R35" s="8">
        <f t="shared" si="0"/>
        <v>46.226849999999999</v>
      </c>
      <c r="S35" s="30">
        <f t="shared" si="10"/>
        <v>4.622685E-2</v>
      </c>
      <c r="T35">
        <f t="shared" si="12"/>
        <v>106.22340000000003</v>
      </c>
      <c r="U35">
        <f t="shared" si="11"/>
        <v>0.10622340000000002</v>
      </c>
    </row>
    <row r="36" spans="2:21" x14ac:dyDescent="0.3">
      <c r="B36" s="31" t="s">
        <v>12</v>
      </c>
      <c r="C36" s="4" t="s">
        <v>11</v>
      </c>
      <c r="D36" s="21">
        <v>34.200000000000003</v>
      </c>
      <c r="E36" s="6">
        <v>6.55</v>
      </c>
      <c r="F36" s="6">
        <f t="shared" si="1"/>
        <v>7.25</v>
      </c>
      <c r="G36" s="4">
        <v>7.0869999999999997</v>
      </c>
      <c r="H36" s="4">
        <v>6.9169999999999998</v>
      </c>
      <c r="I36" s="49">
        <f t="shared" si="2"/>
        <v>23.209924999999998</v>
      </c>
      <c r="J36" s="49">
        <f t="shared" si="3"/>
        <v>22.653174999999997</v>
      </c>
      <c r="K36" s="33">
        <f t="shared" si="4"/>
        <v>45.863099999999996</v>
      </c>
      <c r="L36" s="1">
        <f t="shared" si="5"/>
        <v>0.45863099999999996</v>
      </c>
      <c r="M36" s="8">
        <f t="shared" si="6"/>
        <v>51.380749999999999</v>
      </c>
      <c r="N36" s="22">
        <f t="shared" si="7"/>
        <v>50.148249999999997</v>
      </c>
      <c r="O36" s="8">
        <f t="shared" si="8"/>
        <v>101.529</v>
      </c>
      <c r="P36">
        <f t="shared" si="9"/>
        <v>1.01529</v>
      </c>
      <c r="Q36" s="69">
        <v>1.5</v>
      </c>
      <c r="R36" s="8">
        <f t="shared" si="0"/>
        <v>68.79464999999999</v>
      </c>
      <c r="S36" s="30">
        <f t="shared" si="10"/>
        <v>6.8794649999999985E-2</v>
      </c>
      <c r="T36">
        <f t="shared" si="12"/>
        <v>152.29349999999999</v>
      </c>
      <c r="U36">
        <f t="shared" si="11"/>
        <v>0.1522935</v>
      </c>
    </row>
    <row r="37" spans="2:21" x14ac:dyDescent="0.3">
      <c r="B37" s="31" t="s">
        <v>12</v>
      </c>
      <c r="C37" s="4" t="s">
        <v>11</v>
      </c>
      <c r="D37" s="21">
        <v>35</v>
      </c>
      <c r="E37" s="6">
        <v>4.4000000000000004</v>
      </c>
      <c r="F37" s="6">
        <f t="shared" si="1"/>
        <v>5.1000000000000005</v>
      </c>
      <c r="G37" s="4">
        <v>7.4930000000000003</v>
      </c>
      <c r="H37" s="4">
        <v>7.8419999999999996</v>
      </c>
      <c r="I37" s="49">
        <f t="shared" si="2"/>
        <v>16.4846</v>
      </c>
      <c r="J37" s="33">
        <f t="shared" si="3"/>
        <v>17.252400000000002</v>
      </c>
      <c r="K37" s="33">
        <f t="shared" si="4"/>
        <v>33.737000000000002</v>
      </c>
      <c r="L37" s="1">
        <f t="shared" si="5"/>
        <v>0.33737</v>
      </c>
      <c r="M37" s="8">
        <f t="shared" si="6"/>
        <v>38.214300000000009</v>
      </c>
      <c r="N37" s="22">
        <f t="shared" si="7"/>
        <v>39.994199999999999</v>
      </c>
      <c r="O37" s="8">
        <f t="shared" si="8"/>
        <v>78.208500000000015</v>
      </c>
      <c r="P37">
        <f t="shared" si="9"/>
        <v>0.78208500000000014</v>
      </c>
      <c r="Q37" s="69">
        <v>1.5</v>
      </c>
      <c r="R37" s="8">
        <f t="shared" si="0"/>
        <v>50.605500000000006</v>
      </c>
      <c r="S37" s="30">
        <f t="shared" si="10"/>
        <v>5.0605500000000005E-2</v>
      </c>
      <c r="T37">
        <f t="shared" si="12"/>
        <v>117.31275000000002</v>
      </c>
      <c r="U37">
        <f t="shared" si="11"/>
        <v>0.11731275000000002</v>
      </c>
    </row>
    <row r="38" spans="2:21" x14ac:dyDescent="0.3">
      <c r="B38" s="31" t="s">
        <v>12</v>
      </c>
      <c r="C38" s="4" t="s">
        <v>11</v>
      </c>
      <c r="D38" s="21">
        <v>39.1</v>
      </c>
      <c r="E38" s="6">
        <v>7.2</v>
      </c>
      <c r="F38" s="6">
        <f t="shared" si="1"/>
        <v>7.9</v>
      </c>
      <c r="G38" s="4">
        <v>7.5910000000000002</v>
      </c>
      <c r="H38" s="4">
        <v>7.19</v>
      </c>
      <c r="I38" s="49">
        <f t="shared" si="2"/>
        <v>27.3276</v>
      </c>
      <c r="J38" s="33">
        <f t="shared" si="3"/>
        <v>25.884</v>
      </c>
      <c r="K38" s="33">
        <f t="shared" si="4"/>
        <v>53.211600000000004</v>
      </c>
      <c r="L38" s="1">
        <f t="shared" si="5"/>
        <v>0.53211600000000003</v>
      </c>
      <c r="M38" s="8">
        <f t="shared" si="6"/>
        <v>59.968900000000005</v>
      </c>
      <c r="N38" s="22">
        <f t="shared" si="7"/>
        <v>56.801000000000009</v>
      </c>
      <c r="O38" s="8">
        <f t="shared" si="8"/>
        <v>116.76990000000001</v>
      </c>
      <c r="P38">
        <f t="shared" si="9"/>
        <v>1.167699</v>
      </c>
      <c r="Q38" s="69">
        <v>1.5</v>
      </c>
      <c r="R38" s="8">
        <f t="shared" si="0"/>
        <v>79.817400000000006</v>
      </c>
      <c r="S38" s="30">
        <f t="shared" si="10"/>
        <v>7.9817400000000011E-2</v>
      </c>
      <c r="T38">
        <f t="shared" si="12"/>
        <v>175.15485000000001</v>
      </c>
      <c r="U38">
        <f t="shared" si="11"/>
        <v>0.17515485</v>
      </c>
    </row>
    <row r="39" spans="2:21" x14ac:dyDescent="0.3">
      <c r="B39" s="31" t="s">
        <v>12</v>
      </c>
      <c r="C39" s="4" t="s">
        <v>11</v>
      </c>
      <c r="D39" s="21">
        <v>57</v>
      </c>
      <c r="E39" s="4">
        <v>11.4</v>
      </c>
      <c r="F39" s="6">
        <f t="shared" si="1"/>
        <v>12.1</v>
      </c>
      <c r="G39" s="4">
        <v>8.3759999999999994</v>
      </c>
      <c r="H39" s="4">
        <v>8.4429999999999996</v>
      </c>
      <c r="I39" s="49">
        <f t="shared" si="2"/>
        <v>47.743200000000002</v>
      </c>
      <c r="J39" s="33">
        <f t="shared" si="3"/>
        <v>48.125099999999996</v>
      </c>
      <c r="K39" s="33">
        <f t="shared" si="4"/>
        <v>95.868300000000005</v>
      </c>
      <c r="L39" s="1">
        <f t="shared" si="5"/>
        <v>0.95868300000000006</v>
      </c>
      <c r="M39" s="8">
        <f t="shared" si="6"/>
        <v>101.3496</v>
      </c>
      <c r="N39" s="22">
        <f t="shared" si="7"/>
        <v>102.16029999999999</v>
      </c>
      <c r="O39" s="8">
        <f t="shared" si="8"/>
        <v>203.50989999999999</v>
      </c>
      <c r="P39">
        <f t="shared" si="9"/>
        <v>2.0350989999999998</v>
      </c>
      <c r="Q39" s="69">
        <v>1.5</v>
      </c>
      <c r="R39" s="8">
        <f t="shared" si="0"/>
        <v>143.80245000000002</v>
      </c>
      <c r="S39" s="30">
        <f t="shared" si="10"/>
        <v>0.14380245000000003</v>
      </c>
      <c r="T39">
        <f t="shared" si="12"/>
        <v>305.26484999999997</v>
      </c>
      <c r="U39">
        <f t="shared" si="11"/>
        <v>0.30526484999999998</v>
      </c>
    </row>
    <row r="40" spans="2:21" x14ac:dyDescent="0.3">
      <c r="B40" s="31" t="s">
        <v>12</v>
      </c>
      <c r="C40" s="4" t="s">
        <v>11</v>
      </c>
      <c r="D40" s="21">
        <v>64</v>
      </c>
      <c r="E40" s="6">
        <v>12.1</v>
      </c>
      <c r="F40" s="6">
        <f t="shared" si="1"/>
        <v>12.799999999999999</v>
      </c>
      <c r="G40" s="4">
        <v>10.840999999999999</v>
      </c>
      <c r="H40" s="4">
        <v>9.3659999999999997</v>
      </c>
      <c r="I40" s="49">
        <f t="shared" si="2"/>
        <v>65.588049999999996</v>
      </c>
      <c r="J40" s="33">
        <f t="shared" si="3"/>
        <v>56.664299999999997</v>
      </c>
      <c r="K40" s="33">
        <f t="shared" si="4"/>
        <v>122.25234999999999</v>
      </c>
      <c r="L40" s="1">
        <f t="shared" si="5"/>
        <v>1.2225234999999999</v>
      </c>
      <c r="M40" s="8">
        <f t="shared" si="6"/>
        <v>138.76479999999998</v>
      </c>
      <c r="N40" s="22">
        <f t="shared" si="7"/>
        <v>119.88479999999998</v>
      </c>
      <c r="O40" s="8">
        <f t="shared" si="8"/>
        <v>258.64959999999996</v>
      </c>
      <c r="P40">
        <f t="shared" si="9"/>
        <v>2.5864959999999995</v>
      </c>
      <c r="Q40" s="69">
        <v>1.5</v>
      </c>
      <c r="R40" s="8">
        <f t="shared" si="0"/>
        <v>183.378525</v>
      </c>
      <c r="S40" s="30">
        <f t="shared" si="10"/>
        <v>0.18337852499999999</v>
      </c>
      <c r="T40">
        <f t="shared" si="12"/>
        <v>387.97439999999995</v>
      </c>
      <c r="U40">
        <f t="shared" si="11"/>
        <v>0.38797439999999994</v>
      </c>
    </row>
    <row r="41" spans="2:21" x14ac:dyDescent="0.3">
      <c r="B41" s="9" t="s">
        <v>14</v>
      </c>
      <c r="C41" s="4" t="s">
        <v>11</v>
      </c>
      <c r="D41" s="21">
        <v>20.5</v>
      </c>
      <c r="E41" s="21">
        <v>3.3</v>
      </c>
      <c r="F41" s="6">
        <f t="shared" si="1"/>
        <v>4</v>
      </c>
      <c r="G41" s="4">
        <v>2.3929999999999998</v>
      </c>
      <c r="H41" s="4">
        <v>1.7509999999999999</v>
      </c>
      <c r="I41" s="49">
        <f t="shared" si="2"/>
        <v>3.9484499999999993</v>
      </c>
      <c r="J41" s="33">
        <f t="shared" si="3"/>
        <v>2.8891499999999999</v>
      </c>
      <c r="K41" s="33">
        <f t="shared" si="4"/>
        <v>6.8375999999999992</v>
      </c>
      <c r="L41" s="1">
        <f t="shared" si="5"/>
        <v>6.8375999999999992E-2</v>
      </c>
      <c r="M41" s="8">
        <f>G41*F41</f>
        <v>9.5719999999999992</v>
      </c>
      <c r="N41" s="22">
        <f>H41*F41</f>
        <v>7.0039999999999996</v>
      </c>
      <c r="O41" s="8">
        <f t="shared" si="8"/>
        <v>16.576000000000001</v>
      </c>
      <c r="P41">
        <f t="shared" si="9"/>
        <v>0.16576000000000002</v>
      </c>
      <c r="Q41" s="69">
        <v>0.1</v>
      </c>
      <c r="R41" s="8">
        <f t="shared" si="0"/>
        <v>0.68375999999999992</v>
      </c>
      <c r="S41" s="30">
        <f t="shared" si="10"/>
        <v>6.8375999999999995E-4</v>
      </c>
      <c r="T41">
        <f t="shared" si="12"/>
        <v>1.6576000000000002</v>
      </c>
      <c r="U41">
        <f t="shared" si="11"/>
        <v>1.6576000000000002E-3</v>
      </c>
    </row>
    <row r="42" spans="2:21" x14ac:dyDescent="0.3">
      <c r="B42" s="9" t="s">
        <v>14</v>
      </c>
      <c r="C42" s="4" t="s">
        <v>11</v>
      </c>
      <c r="D42" s="21">
        <v>20.5</v>
      </c>
      <c r="E42" s="5">
        <v>3</v>
      </c>
      <c r="F42" s="6">
        <f t="shared" si="1"/>
        <v>3.7</v>
      </c>
      <c r="G42" s="6">
        <v>1.84</v>
      </c>
      <c r="H42" s="4">
        <v>2.1190000000000002</v>
      </c>
      <c r="I42" s="49">
        <f t="shared" si="2"/>
        <v>2.7600000000000002</v>
      </c>
      <c r="J42" s="33">
        <f t="shared" si="3"/>
        <v>3.1785000000000005</v>
      </c>
      <c r="K42" s="33">
        <f t="shared" si="4"/>
        <v>5.9385000000000012</v>
      </c>
      <c r="L42" s="1">
        <f t="shared" si="5"/>
        <v>5.9385000000000014E-2</v>
      </c>
      <c r="M42" s="8">
        <f t="shared" si="6"/>
        <v>6.8080000000000007</v>
      </c>
      <c r="N42" s="22">
        <f t="shared" si="7"/>
        <v>7.8403000000000009</v>
      </c>
      <c r="O42" s="8">
        <f t="shared" si="8"/>
        <v>14.648300000000003</v>
      </c>
      <c r="P42">
        <f t="shared" si="9"/>
        <v>0.14648300000000003</v>
      </c>
      <c r="Q42" s="69">
        <v>0.1</v>
      </c>
      <c r="R42" s="8">
        <f t="shared" si="0"/>
        <v>0.5938500000000001</v>
      </c>
      <c r="S42" s="30">
        <f t="shared" si="10"/>
        <v>5.9385000000000015E-4</v>
      </c>
      <c r="T42">
        <f t="shared" si="12"/>
        <v>1.4648300000000003</v>
      </c>
      <c r="U42">
        <f t="shared" si="11"/>
        <v>1.4648300000000003E-3</v>
      </c>
    </row>
    <row r="43" spans="2:21" x14ac:dyDescent="0.3">
      <c r="B43" s="9" t="s">
        <v>14</v>
      </c>
      <c r="C43" s="4" t="s">
        <v>11</v>
      </c>
      <c r="D43" s="21">
        <v>20.7</v>
      </c>
      <c r="E43" s="4">
        <v>2.99</v>
      </c>
      <c r="F43" s="6">
        <f t="shared" si="1"/>
        <v>3.6900000000000004</v>
      </c>
      <c r="G43" s="4">
        <v>1.706</v>
      </c>
      <c r="H43" s="6">
        <v>1.52</v>
      </c>
      <c r="I43" s="49">
        <f t="shared" si="2"/>
        <v>2.5504700000000002</v>
      </c>
      <c r="J43" s="33">
        <f t="shared" si="3"/>
        <v>2.2724000000000002</v>
      </c>
      <c r="K43" s="33">
        <f t="shared" si="4"/>
        <v>4.82287</v>
      </c>
      <c r="L43" s="1">
        <f t="shared" si="5"/>
        <v>4.8228699999999999E-2</v>
      </c>
      <c r="M43" s="8">
        <f t="shared" si="6"/>
        <v>6.2951400000000008</v>
      </c>
      <c r="N43" s="22">
        <f t="shared" si="7"/>
        <v>5.6088000000000005</v>
      </c>
      <c r="O43" s="8">
        <f t="shared" si="8"/>
        <v>11.903940000000002</v>
      </c>
      <c r="P43">
        <f t="shared" si="9"/>
        <v>0.11903940000000002</v>
      </c>
      <c r="Q43" s="69">
        <v>0.1</v>
      </c>
      <c r="R43" s="8">
        <f t="shared" si="0"/>
        <v>0.48228700000000002</v>
      </c>
      <c r="S43" s="30">
        <f t="shared" si="10"/>
        <v>4.8228700000000003E-4</v>
      </c>
      <c r="T43">
        <f t="shared" si="12"/>
        <v>1.1903940000000002</v>
      </c>
      <c r="U43">
        <f t="shared" si="11"/>
        <v>1.1903940000000002E-3</v>
      </c>
    </row>
    <row r="44" spans="2:21" x14ac:dyDescent="0.3">
      <c r="B44" s="9" t="s">
        <v>14</v>
      </c>
      <c r="C44" s="4" t="s">
        <v>11</v>
      </c>
      <c r="D44" s="21">
        <v>20</v>
      </c>
      <c r="E44" s="21">
        <v>3.3</v>
      </c>
      <c r="F44" s="6">
        <f t="shared" si="1"/>
        <v>4</v>
      </c>
      <c r="G44" s="4">
        <v>1.994</v>
      </c>
      <c r="H44" s="4">
        <v>1.857</v>
      </c>
      <c r="I44" s="49">
        <f t="shared" si="2"/>
        <v>3.2900999999999998</v>
      </c>
      <c r="J44" s="33">
        <f t="shared" si="3"/>
        <v>3.0640499999999999</v>
      </c>
      <c r="K44" s="33">
        <f t="shared" si="4"/>
        <v>6.3541499999999997</v>
      </c>
      <c r="L44" s="1">
        <f t="shared" si="5"/>
        <v>6.3541500000000001E-2</v>
      </c>
      <c r="M44" s="8">
        <f t="shared" si="6"/>
        <v>7.976</v>
      </c>
      <c r="N44" s="22">
        <f t="shared" si="7"/>
        <v>7.4279999999999999</v>
      </c>
      <c r="O44" s="8">
        <f t="shared" si="8"/>
        <v>15.404</v>
      </c>
      <c r="P44">
        <f t="shared" si="9"/>
        <v>0.15404000000000001</v>
      </c>
      <c r="Q44" s="69">
        <v>0.1</v>
      </c>
      <c r="R44" s="8">
        <f t="shared" si="0"/>
        <v>0.63541500000000006</v>
      </c>
      <c r="S44" s="30">
        <f t="shared" si="10"/>
        <v>6.3541500000000007E-4</v>
      </c>
      <c r="T44">
        <f t="shared" si="12"/>
        <v>1.5404</v>
      </c>
      <c r="U44">
        <f t="shared" si="11"/>
        <v>1.5403999999999999E-3</v>
      </c>
    </row>
    <row r="45" spans="2:21" x14ac:dyDescent="0.3">
      <c r="B45" s="9" t="s">
        <v>14</v>
      </c>
      <c r="C45" s="4" t="s">
        <v>11</v>
      </c>
      <c r="D45" s="21">
        <v>23</v>
      </c>
      <c r="E45" s="21">
        <v>4.1500000000000004</v>
      </c>
      <c r="F45" s="6">
        <f t="shared" si="1"/>
        <v>4.8500000000000005</v>
      </c>
      <c r="G45" s="6">
        <v>2.36</v>
      </c>
      <c r="H45" s="6">
        <v>2.2400000000000002</v>
      </c>
      <c r="I45" s="49">
        <f t="shared" si="2"/>
        <v>4.8970000000000002</v>
      </c>
      <c r="J45" s="33">
        <f t="shared" si="3"/>
        <v>4.6480000000000006</v>
      </c>
      <c r="K45" s="33">
        <f t="shared" si="4"/>
        <v>9.5450000000000017</v>
      </c>
      <c r="L45" s="1">
        <f t="shared" si="5"/>
        <v>9.5450000000000021E-2</v>
      </c>
      <c r="M45" s="8">
        <f t="shared" si="6"/>
        <v>11.446000000000002</v>
      </c>
      <c r="N45" s="22">
        <f t="shared" si="7"/>
        <v>10.864000000000003</v>
      </c>
      <c r="O45" s="8">
        <f t="shared" si="8"/>
        <v>22.310000000000002</v>
      </c>
      <c r="P45">
        <f t="shared" si="9"/>
        <v>0.22310000000000002</v>
      </c>
      <c r="Q45" s="69">
        <v>0.1</v>
      </c>
      <c r="R45" s="8">
        <f t="shared" si="0"/>
        <v>0.95450000000000024</v>
      </c>
      <c r="S45" s="30">
        <f t="shared" si="10"/>
        <v>9.5450000000000027E-4</v>
      </c>
      <c r="T45">
        <f t="shared" si="12"/>
        <v>2.2310000000000003</v>
      </c>
      <c r="U45">
        <f t="shared" si="11"/>
        <v>2.2310000000000003E-3</v>
      </c>
    </row>
    <row r="46" spans="2:21" x14ac:dyDescent="0.3">
      <c r="B46" s="9" t="s">
        <v>14</v>
      </c>
      <c r="C46" s="4" t="s">
        <v>11</v>
      </c>
      <c r="D46" s="21">
        <v>23</v>
      </c>
      <c r="E46" s="21">
        <v>4.6500000000000004</v>
      </c>
      <c r="F46" s="6">
        <f t="shared" si="1"/>
        <v>5.3500000000000005</v>
      </c>
      <c r="G46" s="4">
        <v>1.6759999999999999</v>
      </c>
      <c r="H46" s="1">
        <v>1.8560000000000001</v>
      </c>
      <c r="I46" s="49">
        <f t="shared" si="2"/>
        <v>3.8967000000000001</v>
      </c>
      <c r="J46" s="33">
        <f>(E46/2)*H46</f>
        <v>4.3152000000000008</v>
      </c>
      <c r="K46" s="33">
        <f>SUM(I46:J46)</f>
        <v>8.2119</v>
      </c>
      <c r="L46" s="1">
        <f t="shared" si="5"/>
        <v>8.2118999999999998E-2</v>
      </c>
      <c r="M46" s="8">
        <f t="shared" si="6"/>
        <v>8.9665999999999997</v>
      </c>
      <c r="N46" s="22">
        <f t="shared" si="7"/>
        <v>9.9296000000000006</v>
      </c>
      <c r="O46" s="8">
        <f t="shared" si="8"/>
        <v>18.8962</v>
      </c>
      <c r="P46">
        <f t="shared" si="9"/>
        <v>0.18896199999999999</v>
      </c>
      <c r="Q46" s="69">
        <v>0.1</v>
      </c>
      <c r="R46" s="8">
        <f t="shared" si="0"/>
        <v>0.82119000000000009</v>
      </c>
      <c r="S46" s="30">
        <f t="shared" si="10"/>
        <v>8.2119000000000007E-4</v>
      </c>
      <c r="T46">
        <f t="shared" si="12"/>
        <v>1.8896200000000001</v>
      </c>
      <c r="U46">
        <f t="shared" si="11"/>
        <v>1.8896200000000001E-3</v>
      </c>
    </row>
    <row r="47" spans="2:21" x14ac:dyDescent="0.3">
      <c r="B47" s="9" t="s">
        <v>14</v>
      </c>
      <c r="C47" s="4" t="s">
        <v>11</v>
      </c>
      <c r="D47" s="21">
        <v>23.5</v>
      </c>
      <c r="E47" s="21">
        <v>4.8</v>
      </c>
      <c r="F47" s="6">
        <f t="shared" si="1"/>
        <v>5.5</v>
      </c>
      <c r="G47" s="4">
        <v>2.2839999999999998</v>
      </c>
      <c r="H47" s="6">
        <v>2.68</v>
      </c>
      <c r="I47" s="49">
        <f t="shared" si="2"/>
        <v>5.4815999999999994</v>
      </c>
      <c r="J47" s="33">
        <f t="shared" si="3"/>
        <v>6.4320000000000004</v>
      </c>
      <c r="K47" s="33">
        <f t="shared" si="4"/>
        <v>11.913599999999999</v>
      </c>
      <c r="L47" s="1">
        <f t="shared" si="5"/>
        <v>0.11913599999999999</v>
      </c>
      <c r="M47" s="8">
        <f t="shared" si="6"/>
        <v>12.561999999999999</v>
      </c>
      <c r="N47" s="22">
        <f t="shared" si="7"/>
        <v>14.74</v>
      </c>
      <c r="O47" s="8">
        <f t="shared" si="8"/>
        <v>27.302</v>
      </c>
      <c r="P47">
        <f t="shared" si="9"/>
        <v>0.27301999999999998</v>
      </c>
      <c r="Q47" s="69">
        <v>0.1</v>
      </c>
      <c r="R47" s="8">
        <f t="shared" si="0"/>
        <v>1.19136</v>
      </c>
      <c r="S47" s="30">
        <f t="shared" si="10"/>
        <v>1.19136E-3</v>
      </c>
      <c r="T47">
        <f t="shared" si="12"/>
        <v>2.7302</v>
      </c>
      <c r="U47">
        <f t="shared" si="11"/>
        <v>2.7301999999999999E-3</v>
      </c>
    </row>
    <row r="48" spans="2:21" x14ac:dyDescent="0.3">
      <c r="B48" s="9" t="s">
        <v>14</v>
      </c>
      <c r="C48" s="4" t="s">
        <v>11</v>
      </c>
      <c r="D48" s="21">
        <v>24</v>
      </c>
      <c r="E48" s="21">
        <v>4.45</v>
      </c>
      <c r="F48" s="6">
        <f t="shared" si="1"/>
        <v>5.15</v>
      </c>
      <c r="G48" s="4">
        <v>2.2389999999999999</v>
      </c>
      <c r="H48" s="4">
        <v>1.9870000000000001</v>
      </c>
      <c r="I48" s="49">
        <f t="shared" si="2"/>
        <v>4.9817749999999998</v>
      </c>
      <c r="J48" s="33">
        <f t="shared" si="3"/>
        <v>4.4210750000000001</v>
      </c>
      <c r="K48" s="33">
        <f t="shared" si="4"/>
        <v>9.4028500000000008</v>
      </c>
      <c r="L48" s="1">
        <f t="shared" si="5"/>
        <v>9.4028500000000015E-2</v>
      </c>
      <c r="M48" s="8">
        <f t="shared" si="6"/>
        <v>11.530850000000001</v>
      </c>
      <c r="N48" s="22">
        <f t="shared" si="7"/>
        <v>10.23305</v>
      </c>
      <c r="O48" s="8">
        <f t="shared" si="8"/>
        <v>21.7639</v>
      </c>
      <c r="P48">
        <f t="shared" si="9"/>
        <v>0.217639</v>
      </c>
      <c r="Q48" s="69">
        <v>0.1</v>
      </c>
      <c r="R48" s="8">
        <f t="shared" si="0"/>
        <v>0.94028500000000015</v>
      </c>
      <c r="S48" s="30">
        <f t="shared" si="10"/>
        <v>9.4028500000000012E-4</v>
      </c>
      <c r="T48">
        <f t="shared" si="12"/>
        <v>2.17639</v>
      </c>
      <c r="U48">
        <f t="shared" si="11"/>
        <v>2.1763899999999998E-3</v>
      </c>
    </row>
    <row r="49" spans="1:21" x14ac:dyDescent="0.3">
      <c r="B49" s="9" t="s">
        <v>14</v>
      </c>
      <c r="C49" s="4" t="s">
        <v>11</v>
      </c>
      <c r="D49" s="21">
        <v>25.4</v>
      </c>
      <c r="E49" s="21">
        <v>5.8</v>
      </c>
      <c r="F49" s="6">
        <f t="shared" si="1"/>
        <v>6.5</v>
      </c>
      <c r="G49" s="4">
        <v>2.8860000000000001</v>
      </c>
      <c r="H49" s="4">
        <v>2.6659999999999999</v>
      </c>
      <c r="I49" s="49">
        <f t="shared" si="2"/>
        <v>8.3694000000000006</v>
      </c>
      <c r="J49" s="33">
        <f t="shared" si="3"/>
        <v>7.7313999999999998</v>
      </c>
      <c r="K49" s="33">
        <f t="shared" si="4"/>
        <v>16.1008</v>
      </c>
      <c r="L49" s="1">
        <f t="shared" si="5"/>
        <v>0.16100799999999998</v>
      </c>
      <c r="M49" s="8">
        <f t="shared" si="6"/>
        <v>18.759</v>
      </c>
      <c r="N49" s="22">
        <f t="shared" si="7"/>
        <v>17.329000000000001</v>
      </c>
      <c r="O49" s="8">
        <f t="shared" si="8"/>
        <v>36.088000000000001</v>
      </c>
      <c r="P49">
        <f t="shared" si="9"/>
        <v>0.36088000000000003</v>
      </c>
      <c r="Q49" s="69">
        <v>0.1</v>
      </c>
      <c r="R49" s="8">
        <f t="shared" si="0"/>
        <v>1.61008</v>
      </c>
      <c r="S49" s="30">
        <f t="shared" si="10"/>
        <v>1.6100800000000001E-3</v>
      </c>
      <c r="T49">
        <f t="shared" si="12"/>
        <v>3.6088000000000005</v>
      </c>
      <c r="U49">
        <f t="shared" si="11"/>
        <v>3.6088000000000005E-3</v>
      </c>
    </row>
    <row r="50" spans="1:21" x14ac:dyDescent="0.3">
      <c r="B50" s="9" t="s">
        <v>14</v>
      </c>
      <c r="C50" s="4" t="s">
        <v>11</v>
      </c>
      <c r="D50" s="21">
        <v>23.5</v>
      </c>
      <c r="E50" s="21">
        <v>5.4</v>
      </c>
      <c r="F50" s="6">
        <f t="shared" si="1"/>
        <v>6.1000000000000005</v>
      </c>
      <c r="G50" s="4">
        <v>2.6659999999999999</v>
      </c>
      <c r="H50" s="4">
        <v>2.0150000000000001</v>
      </c>
      <c r="I50" s="49">
        <f t="shared" si="2"/>
        <v>7.1981999999999999</v>
      </c>
      <c r="J50" s="33">
        <f t="shared" si="3"/>
        <v>5.440500000000001</v>
      </c>
      <c r="K50" s="33">
        <f t="shared" si="4"/>
        <v>12.6387</v>
      </c>
      <c r="L50" s="1">
        <f t="shared" si="5"/>
        <v>0.126387</v>
      </c>
      <c r="M50" s="8">
        <f t="shared" si="6"/>
        <v>16.262600000000003</v>
      </c>
      <c r="N50" s="22">
        <f t="shared" si="7"/>
        <v>12.291500000000001</v>
      </c>
      <c r="O50" s="8">
        <f t="shared" si="8"/>
        <v>28.554100000000005</v>
      </c>
      <c r="P50">
        <f t="shared" si="9"/>
        <v>0.28554100000000004</v>
      </c>
      <c r="Q50" s="69">
        <v>0.1</v>
      </c>
      <c r="R50" s="8">
        <f t="shared" si="0"/>
        <v>1.26387</v>
      </c>
      <c r="S50" s="30">
        <f t="shared" si="10"/>
        <v>1.2638700000000001E-3</v>
      </c>
      <c r="T50">
        <f t="shared" si="12"/>
        <v>2.8554100000000009</v>
      </c>
      <c r="U50">
        <f t="shared" si="11"/>
        <v>2.8554100000000009E-3</v>
      </c>
    </row>
    <row r="51" spans="1:21" x14ac:dyDescent="0.3">
      <c r="B51" s="9" t="s">
        <v>14</v>
      </c>
      <c r="C51" s="4" t="s">
        <v>11</v>
      </c>
      <c r="D51" s="21">
        <v>26</v>
      </c>
      <c r="E51" s="21">
        <v>4.9000000000000004</v>
      </c>
      <c r="F51" s="6">
        <f t="shared" si="1"/>
        <v>5.6000000000000005</v>
      </c>
      <c r="G51" s="4">
        <v>2.4359999999999999</v>
      </c>
      <c r="H51" s="4">
        <v>1.911</v>
      </c>
      <c r="I51" s="49">
        <f t="shared" si="2"/>
        <v>5.9682000000000004</v>
      </c>
      <c r="J51" s="33">
        <f t="shared" si="3"/>
        <v>4.6819500000000005</v>
      </c>
      <c r="K51" s="33">
        <f t="shared" si="4"/>
        <v>10.65015</v>
      </c>
      <c r="L51" s="1">
        <f t="shared" si="5"/>
        <v>0.1065015</v>
      </c>
      <c r="M51" s="8">
        <f t="shared" si="6"/>
        <v>13.6416</v>
      </c>
      <c r="N51" s="22">
        <f t="shared" si="7"/>
        <v>10.701600000000001</v>
      </c>
      <c r="O51" s="8">
        <f t="shared" si="8"/>
        <v>24.343200000000003</v>
      </c>
      <c r="P51">
        <f t="shared" si="9"/>
        <v>0.24343200000000004</v>
      </c>
      <c r="Q51" s="69">
        <v>0.1</v>
      </c>
      <c r="R51" s="8">
        <f t="shared" si="0"/>
        <v>1.065015</v>
      </c>
      <c r="S51" s="30">
        <f t="shared" si="10"/>
        <v>1.0650150000000001E-3</v>
      </c>
      <c r="T51">
        <f t="shared" si="12"/>
        <v>2.4343200000000005</v>
      </c>
      <c r="U51">
        <f t="shared" si="11"/>
        <v>2.4343200000000007E-3</v>
      </c>
    </row>
    <row r="52" spans="1:21" x14ac:dyDescent="0.3">
      <c r="B52" s="31" t="s">
        <v>14</v>
      </c>
      <c r="C52" s="4" t="s">
        <v>11</v>
      </c>
      <c r="D52" s="21">
        <v>22.7</v>
      </c>
      <c r="E52" s="21">
        <v>5.6</v>
      </c>
      <c r="F52" s="6">
        <f t="shared" si="1"/>
        <v>6.3</v>
      </c>
      <c r="G52" s="4">
        <v>2.0569999999999999</v>
      </c>
      <c r="H52" s="4">
        <v>1.837</v>
      </c>
      <c r="I52" s="49">
        <f t="shared" si="2"/>
        <v>5.7595999999999998</v>
      </c>
      <c r="J52" s="33">
        <f t="shared" si="3"/>
        <v>5.1435999999999993</v>
      </c>
      <c r="K52" s="33">
        <f t="shared" si="4"/>
        <v>10.903199999999998</v>
      </c>
      <c r="L52" s="1">
        <f t="shared" si="5"/>
        <v>0.10903199999999998</v>
      </c>
      <c r="M52" s="8">
        <f t="shared" si="6"/>
        <v>12.959099999999999</v>
      </c>
      <c r="N52" s="22">
        <f t="shared" si="7"/>
        <v>11.5731</v>
      </c>
      <c r="O52" s="8">
        <f t="shared" si="8"/>
        <v>24.5322</v>
      </c>
      <c r="P52">
        <f t="shared" si="9"/>
        <v>0.24532199999999998</v>
      </c>
      <c r="Q52" s="69">
        <v>0.1</v>
      </c>
      <c r="R52" s="8">
        <f t="shared" si="0"/>
        <v>1.09032</v>
      </c>
      <c r="S52" s="30">
        <f t="shared" si="10"/>
        <v>1.0903199999999999E-3</v>
      </c>
      <c r="T52">
        <f t="shared" si="12"/>
        <v>2.45322</v>
      </c>
      <c r="U52">
        <f t="shared" si="11"/>
        <v>2.4532199999999999E-3</v>
      </c>
    </row>
    <row r="53" spans="1:21" x14ac:dyDescent="0.3">
      <c r="B53" s="9" t="s">
        <v>14</v>
      </c>
      <c r="C53" s="4" t="s">
        <v>11</v>
      </c>
      <c r="D53" s="21">
        <v>28.5</v>
      </c>
      <c r="E53" s="21">
        <v>7.6</v>
      </c>
      <c r="F53" s="6">
        <f t="shared" si="1"/>
        <v>8.2999999999999989</v>
      </c>
      <c r="G53" s="4">
        <v>2.8039999999999998</v>
      </c>
      <c r="H53" s="4">
        <v>3.1739999999999999</v>
      </c>
      <c r="I53" s="49">
        <f t="shared" si="2"/>
        <v>10.655199999999999</v>
      </c>
      <c r="J53" s="33">
        <f t="shared" si="3"/>
        <v>12.061199999999999</v>
      </c>
      <c r="K53" s="33">
        <f t="shared" si="4"/>
        <v>22.7164</v>
      </c>
      <c r="L53" s="1">
        <f t="shared" si="5"/>
        <v>0.227164</v>
      </c>
      <c r="M53" s="8">
        <f t="shared" si="6"/>
        <v>23.273199999999996</v>
      </c>
      <c r="N53" s="22">
        <f t="shared" si="7"/>
        <v>26.344199999999997</v>
      </c>
      <c r="O53" s="8">
        <f t="shared" si="8"/>
        <v>49.617399999999989</v>
      </c>
      <c r="P53">
        <f t="shared" si="9"/>
        <v>0.49617399999999989</v>
      </c>
      <c r="Q53" s="69">
        <v>0.1</v>
      </c>
      <c r="R53" s="8">
        <f t="shared" si="0"/>
        <v>2.2716400000000001</v>
      </c>
      <c r="S53" s="30">
        <f t="shared" si="10"/>
        <v>2.2716400000000001E-3</v>
      </c>
      <c r="T53">
        <f t="shared" si="12"/>
        <v>4.9617399999999989</v>
      </c>
      <c r="U53">
        <f t="shared" si="11"/>
        <v>4.9617399999999992E-3</v>
      </c>
    </row>
    <row r="54" spans="1:21" x14ac:dyDescent="0.3">
      <c r="B54" t="s">
        <v>37</v>
      </c>
      <c r="C54" s="1" t="s">
        <v>11</v>
      </c>
      <c r="D54" s="1">
        <v>20</v>
      </c>
      <c r="E54" s="1">
        <v>2.7</v>
      </c>
      <c r="F54" s="6">
        <f t="shared" si="1"/>
        <v>3.4000000000000004</v>
      </c>
      <c r="G54" s="4">
        <v>2.5329999999999999</v>
      </c>
      <c r="H54" s="4">
        <v>1.895</v>
      </c>
      <c r="I54" s="49">
        <f t="shared" si="2"/>
        <v>3.4195500000000001</v>
      </c>
      <c r="J54" s="33">
        <f t="shared" si="3"/>
        <v>2.5582500000000001</v>
      </c>
      <c r="K54" s="33">
        <f t="shared" si="4"/>
        <v>5.9778000000000002</v>
      </c>
      <c r="L54" s="1">
        <f t="shared" si="5"/>
        <v>5.9778000000000005E-2</v>
      </c>
      <c r="M54" s="8">
        <f t="shared" si="6"/>
        <v>8.6122000000000014</v>
      </c>
      <c r="N54" s="22">
        <f t="shared" si="7"/>
        <v>6.4430000000000005</v>
      </c>
      <c r="O54" s="8">
        <f t="shared" si="8"/>
        <v>15.055200000000003</v>
      </c>
      <c r="P54">
        <f t="shared" si="9"/>
        <v>0.15055200000000002</v>
      </c>
      <c r="Q54" s="69">
        <v>0.1</v>
      </c>
      <c r="R54" s="5">
        <f t="shared" si="0"/>
        <v>0.59778000000000009</v>
      </c>
      <c r="S54" s="30">
        <f t="shared" si="10"/>
        <v>5.9778000000000012E-4</v>
      </c>
      <c r="T54">
        <f t="shared" si="12"/>
        <v>1.5055200000000004</v>
      </c>
      <c r="U54">
        <f t="shared" si="11"/>
        <v>1.5055200000000004E-3</v>
      </c>
    </row>
    <row r="55" spans="1:21" x14ac:dyDescent="0.3">
      <c r="B55" t="s">
        <v>37</v>
      </c>
      <c r="C55" s="1" t="s">
        <v>11</v>
      </c>
      <c r="D55" s="1">
        <v>21</v>
      </c>
      <c r="E55" s="1">
        <v>3.1</v>
      </c>
      <c r="F55" s="6">
        <f t="shared" si="1"/>
        <v>3.8</v>
      </c>
      <c r="G55" s="4">
        <v>1.944</v>
      </c>
      <c r="H55" s="4">
        <v>1.7669999999999999</v>
      </c>
      <c r="I55" s="49">
        <f t="shared" si="2"/>
        <v>3.0131999999999999</v>
      </c>
      <c r="J55" s="33">
        <f t="shared" si="3"/>
        <v>2.7388499999999998</v>
      </c>
      <c r="K55" s="33">
        <f t="shared" si="4"/>
        <v>5.7520499999999997</v>
      </c>
      <c r="L55" s="1">
        <f t="shared" si="5"/>
        <v>5.7520499999999995E-2</v>
      </c>
      <c r="M55" s="8">
        <f t="shared" si="6"/>
        <v>7.3871999999999991</v>
      </c>
      <c r="N55" s="22">
        <f t="shared" si="7"/>
        <v>6.714599999999999</v>
      </c>
      <c r="O55" s="8">
        <f t="shared" si="8"/>
        <v>14.101799999999997</v>
      </c>
      <c r="P55">
        <f t="shared" si="9"/>
        <v>0.14101799999999998</v>
      </c>
      <c r="Q55" s="69">
        <v>0.1</v>
      </c>
      <c r="R55" s="5">
        <f t="shared" si="0"/>
        <v>0.57520499999999997</v>
      </c>
      <c r="S55" s="30">
        <f t="shared" si="10"/>
        <v>5.7520499999999997E-4</v>
      </c>
      <c r="T55">
        <f t="shared" si="12"/>
        <v>1.4101799999999998</v>
      </c>
      <c r="U55">
        <f t="shared" si="11"/>
        <v>1.4101799999999998E-3</v>
      </c>
    </row>
    <row r="56" spans="1:21" x14ac:dyDescent="0.3">
      <c r="B56" t="s">
        <v>37</v>
      </c>
      <c r="C56" s="1" t="s">
        <v>11</v>
      </c>
      <c r="D56" s="1">
        <v>23.2</v>
      </c>
      <c r="E56" s="1">
        <v>3.35</v>
      </c>
      <c r="F56" s="6">
        <f t="shared" si="1"/>
        <v>4.05</v>
      </c>
      <c r="G56" s="6">
        <v>2.57</v>
      </c>
      <c r="H56" s="4">
        <v>1.8759999999999999</v>
      </c>
      <c r="I56" s="49">
        <f t="shared" si="2"/>
        <v>4.3047499999999994</v>
      </c>
      <c r="J56" s="33">
        <f t="shared" si="3"/>
        <v>3.1423000000000001</v>
      </c>
      <c r="K56" s="33">
        <f t="shared" si="4"/>
        <v>7.4470499999999991</v>
      </c>
      <c r="L56" s="1">
        <f t="shared" si="5"/>
        <v>7.4470499999999995E-2</v>
      </c>
      <c r="M56" s="8">
        <f t="shared" si="6"/>
        <v>10.408499999999998</v>
      </c>
      <c r="N56" s="22">
        <f t="shared" si="7"/>
        <v>7.5977999999999994</v>
      </c>
      <c r="O56" s="8">
        <f t="shared" si="8"/>
        <v>18.006299999999996</v>
      </c>
      <c r="P56">
        <f t="shared" si="9"/>
        <v>0.18006299999999997</v>
      </c>
      <c r="Q56" s="69">
        <v>0.1</v>
      </c>
      <c r="R56" s="5">
        <f t="shared" si="0"/>
        <v>0.74470499999999995</v>
      </c>
      <c r="S56" s="30">
        <f t="shared" si="10"/>
        <v>7.4470499999999991E-4</v>
      </c>
      <c r="T56">
        <f t="shared" si="12"/>
        <v>1.8006299999999997</v>
      </c>
      <c r="U56">
        <f t="shared" si="11"/>
        <v>1.8006299999999997E-3</v>
      </c>
    </row>
    <row r="57" spans="1:21" x14ac:dyDescent="0.3">
      <c r="B57" t="s">
        <v>37</v>
      </c>
      <c r="C57" s="1" t="s">
        <v>11</v>
      </c>
      <c r="D57" s="1">
        <v>23.5</v>
      </c>
      <c r="E57" s="1">
        <v>3.4</v>
      </c>
      <c r="F57" s="6">
        <f t="shared" si="1"/>
        <v>4.0999999999999996</v>
      </c>
      <c r="G57" s="4">
        <v>2.278</v>
      </c>
      <c r="H57" s="4">
        <v>1.603</v>
      </c>
      <c r="I57" s="49">
        <f t="shared" si="2"/>
        <v>3.8725999999999998</v>
      </c>
      <c r="J57" s="33">
        <f t="shared" si="3"/>
        <v>2.7250999999999999</v>
      </c>
      <c r="K57" s="33">
        <f t="shared" si="4"/>
        <v>6.5976999999999997</v>
      </c>
      <c r="L57" s="1">
        <f t="shared" si="5"/>
        <v>6.5976999999999994E-2</v>
      </c>
      <c r="M57" s="8">
        <f t="shared" si="6"/>
        <v>9.3397999999999985</v>
      </c>
      <c r="N57" s="22">
        <f t="shared" si="7"/>
        <v>6.5722999999999994</v>
      </c>
      <c r="O57" s="8">
        <f t="shared" si="8"/>
        <v>15.912099999999999</v>
      </c>
      <c r="P57">
        <f t="shared" si="9"/>
        <v>0.15912099999999998</v>
      </c>
      <c r="Q57" s="69">
        <v>0.1</v>
      </c>
      <c r="R57" s="5">
        <f t="shared" si="0"/>
        <v>0.65976999999999997</v>
      </c>
      <c r="S57" s="30">
        <f t="shared" si="10"/>
        <v>6.5976999999999995E-4</v>
      </c>
      <c r="T57">
        <f t="shared" si="12"/>
        <v>1.59121</v>
      </c>
      <c r="U57">
        <f t="shared" si="11"/>
        <v>1.59121E-3</v>
      </c>
    </row>
    <row r="58" spans="1:21" x14ac:dyDescent="0.3">
      <c r="B58" t="s">
        <v>37</v>
      </c>
      <c r="C58" s="1" t="s">
        <v>11</v>
      </c>
      <c r="D58" s="1">
        <v>23.5</v>
      </c>
      <c r="E58" s="1">
        <v>3.4</v>
      </c>
      <c r="F58" s="6">
        <f t="shared" si="1"/>
        <v>4.0999999999999996</v>
      </c>
      <c r="G58" s="4">
        <v>2.3679999999999999</v>
      </c>
      <c r="H58" s="4">
        <v>1.8340000000000001</v>
      </c>
      <c r="I58" s="49">
        <f t="shared" si="2"/>
        <v>4.0255999999999998</v>
      </c>
      <c r="J58" s="33">
        <f t="shared" si="3"/>
        <v>3.1177999999999999</v>
      </c>
      <c r="K58" s="33">
        <f t="shared" si="4"/>
        <v>7.1433999999999997</v>
      </c>
      <c r="L58" s="1">
        <f t="shared" si="5"/>
        <v>7.1433999999999997E-2</v>
      </c>
      <c r="M58" s="8">
        <f t="shared" si="6"/>
        <v>9.7087999999999983</v>
      </c>
      <c r="N58" s="22">
        <f t="shared" si="7"/>
        <v>7.5194000000000001</v>
      </c>
      <c r="O58" s="8">
        <f t="shared" si="8"/>
        <v>17.228199999999998</v>
      </c>
      <c r="P58">
        <f t="shared" si="9"/>
        <v>0.17228199999999996</v>
      </c>
      <c r="Q58" s="69">
        <v>0.1</v>
      </c>
      <c r="R58" s="5">
        <f t="shared" si="0"/>
        <v>0.71433999999999997</v>
      </c>
      <c r="S58" s="30">
        <f t="shared" si="10"/>
        <v>7.1433999999999994E-4</v>
      </c>
      <c r="T58">
        <f t="shared" si="12"/>
        <v>1.7228199999999998</v>
      </c>
      <c r="U58">
        <f t="shared" si="11"/>
        <v>1.7228199999999997E-3</v>
      </c>
    </row>
    <row r="59" spans="1:21" x14ac:dyDescent="0.3">
      <c r="B59" t="s">
        <v>37</v>
      </c>
      <c r="C59" s="1" t="s">
        <v>11</v>
      </c>
      <c r="D59" s="1">
        <v>24.5</v>
      </c>
      <c r="E59" s="1">
        <v>3.5</v>
      </c>
      <c r="F59" s="6">
        <f t="shared" si="1"/>
        <v>4.2</v>
      </c>
      <c r="G59" s="4">
        <v>2.5089999999999999</v>
      </c>
      <c r="H59" s="4">
        <v>1.7689999999999999</v>
      </c>
      <c r="I59" s="49">
        <f t="shared" si="2"/>
        <v>4.3907499999999997</v>
      </c>
      <c r="J59" s="33">
        <f t="shared" si="3"/>
        <v>3.0957499999999998</v>
      </c>
      <c r="K59" s="33">
        <f t="shared" si="4"/>
        <v>7.4864999999999995</v>
      </c>
      <c r="L59" s="1">
        <f t="shared" si="5"/>
        <v>7.4865000000000001E-2</v>
      </c>
      <c r="M59" s="8">
        <f t="shared" si="6"/>
        <v>10.537800000000001</v>
      </c>
      <c r="N59" s="22">
        <f t="shared" si="7"/>
        <v>7.4298000000000002</v>
      </c>
      <c r="O59" s="8">
        <f t="shared" si="8"/>
        <v>17.967600000000001</v>
      </c>
      <c r="P59">
        <f t="shared" si="9"/>
        <v>0.179676</v>
      </c>
      <c r="Q59" s="69">
        <v>0.1</v>
      </c>
      <c r="R59" s="5">
        <f t="shared" si="0"/>
        <v>0.74865000000000004</v>
      </c>
      <c r="S59" s="30">
        <f t="shared" si="10"/>
        <v>7.4865000000000001E-4</v>
      </c>
      <c r="T59">
        <f t="shared" si="12"/>
        <v>1.7967600000000001</v>
      </c>
      <c r="U59">
        <f t="shared" si="11"/>
        <v>1.7967600000000001E-3</v>
      </c>
    </row>
    <row r="60" spans="1:21" x14ac:dyDescent="0.3">
      <c r="B60" t="s">
        <v>37</v>
      </c>
      <c r="C60" s="1" t="s">
        <v>11</v>
      </c>
      <c r="D60" s="1">
        <v>25.5</v>
      </c>
      <c r="E60" s="1">
        <v>4.1500000000000004</v>
      </c>
      <c r="F60" s="6">
        <f t="shared" si="1"/>
        <v>4.8500000000000005</v>
      </c>
      <c r="G60" s="4">
        <v>3.5019999999999998</v>
      </c>
      <c r="H60" s="4">
        <v>2.1890000000000001</v>
      </c>
      <c r="I60" s="49">
        <f t="shared" si="2"/>
        <v>7.2666500000000003</v>
      </c>
      <c r="J60" s="33">
        <f t="shared" si="3"/>
        <v>4.5421750000000003</v>
      </c>
      <c r="K60" s="33">
        <f t="shared" si="4"/>
        <v>11.808825000000001</v>
      </c>
      <c r="L60" s="1">
        <f t="shared" si="5"/>
        <v>0.11808825000000001</v>
      </c>
      <c r="M60" s="8">
        <f t="shared" si="6"/>
        <v>16.9847</v>
      </c>
      <c r="N60" s="22">
        <f t="shared" si="7"/>
        <v>10.616650000000002</v>
      </c>
      <c r="O60" s="8">
        <f t="shared" si="8"/>
        <v>27.601350000000004</v>
      </c>
      <c r="P60">
        <f t="shared" si="9"/>
        <v>0.27601350000000002</v>
      </c>
      <c r="Q60" s="69">
        <v>0.1</v>
      </c>
      <c r="R60" s="5">
        <f t="shared" si="0"/>
        <v>1.1808825000000001</v>
      </c>
      <c r="S60" s="30">
        <f t="shared" si="10"/>
        <v>1.1808825E-3</v>
      </c>
      <c r="T60">
        <f t="shared" si="12"/>
        <v>2.7601350000000004</v>
      </c>
      <c r="U60">
        <f t="shared" si="11"/>
        <v>2.7601350000000004E-3</v>
      </c>
    </row>
    <row r="61" spans="1:21" x14ac:dyDescent="0.3">
      <c r="B61" t="s">
        <v>37</v>
      </c>
      <c r="C61" s="1" t="s">
        <v>11</v>
      </c>
      <c r="D61" s="1">
        <v>26</v>
      </c>
      <c r="E61" s="1">
        <v>4.3499999999999996</v>
      </c>
      <c r="F61" s="6">
        <f t="shared" si="1"/>
        <v>5.05</v>
      </c>
      <c r="G61" s="4">
        <v>2.302</v>
      </c>
      <c r="H61" s="4">
        <v>1.2969999999999999</v>
      </c>
      <c r="I61" s="49">
        <f t="shared" si="2"/>
        <v>5.00685</v>
      </c>
      <c r="J61" s="33">
        <f t="shared" si="3"/>
        <v>2.8209749999999998</v>
      </c>
      <c r="K61" s="33">
        <f t="shared" si="4"/>
        <v>7.8278249999999998</v>
      </c>
      <c r="L61" s="1">
        <f t="shared" si="5"/>
        <v>7.8278249999999994E-2</v>
      </c>
      <c r="M61" s="8">
        <f>G61*F61</f>
        <v>11.6251</v>
      </c>
      <c r="N61" s="22">
        <f t="shared" si="7"/>
        <v>6.5498499999999993</v>
      </c>
      <c r="O61" s="8">
        <f t="shared" si="8"/>
        <v>18.174949999999999</v>
      </c>
      <c r="P61">
        <f t="shared" si="9"/>
        <v>0.18174949999999998</v>
      </c>
      <c r="Q61" s="69">
        <v>0.1</v>
      </c>
      <c r="R61" s="5">
        <f t="shared" si="0"/>
        <v>0.78278250000000005</v>
      </c>
      <c r="S61" s="30">
        <f t="shared" si="10"/>
        <v>7.8278250000000005E-4</v>
      </c>
      <c r="T61">
        <f>O61*Q61</f>
        <v>1.8174950000000001</v>
      </c>
      <c r="U61">
        <f>T61/1000</f>
        <v>1.8174950000000001E-3</v>
      </c>
    </row>
    <row r="62" spans="1:21" x14ac:dyDescent="0.3">
      <c r="A62" s="1"/>
      <c r="B62" s="2" t="s">
        <v>15</v>
      </c>
      <c r="C62" s="1" t="s">
        <v>7</v>
      </c>
      <c r="D62" s="1">
        <v>21.7</v>
      </c>
      <c r="E62" s="1">
        <v>2.2999999999999998</v>
      </c>
      <c r="F62" s="6" t="s">
        <v>159</v>
      </c>
      <c r="G62" s="73">
        <v>7.3140000000000001</v>
      </c>
      <c r="H62" s="1">
        <v>6.3490000000000002</v>
      </c>
      <c r="I62" s="1">
        <f>G62*(E62/2)</f>
        <v>8.4110999999999994</v>
      </c>
      <c r="J62" s="1">
        <f>H62*(E62/2)</f>
        <v>7.3013499999999993</v>
      </c>
      <c r="K62" s="1">
        <f>SUM(I62:J62)</f>
        <v>15.712449999999999</v>
      </c>
      <c r="L62" s="1">
        <f>K62/100</f>
        <v>0.1571245</v>
      </c>
      <c r="M62" s="8"/>
      <c r="N62" s="22"/>
      <c r="O62" s="8"/>
      <c r="R62" s="5"/>
      <c r="S62" s="30"/>
    </row>
    <row r="63" spans="1:21" x14ac:dyDescent="0.3">
      <c r="A63" s="4"/>
      <c r="B63" s="9" t="s">
        <v>15</v>
      </c>
      <c r="C63" s="4" t="s">
        <v>7</v>
      </c>
      <c r="D63" s="4">
        <v>22.5</v>
      </c>
      <c r="E63" s="4">
        <v>3.15</v>
      </c>
      <c r="F63" s="6" t="s">
        <v>159</v>
      </c>
      <c r="G63" s="73">
        <v>7.1449999999999996</v>
      </c>
      <c r="H63" s="4">
        <v>6.23</v>
      </c>
      <c r="I63" s="1">
        <f t="shared" ref="I63:I76" si="13">G63*(E63/2)</f>
        <v>11.253374999999998</v>
      </c>
      <c r="J63" s="1">
        <f t="shared" ref="J63:J76" si="14">H63*(E63/2)</f>
        <v>9.8122500000000006</v>
      </c>
      <c r="K63" s="1">
        <f t="shared" ref="K63:K76" si="15">SUM(I63:J63)</f>
        <v>21.065624999999997</v>
      </c>
      <c r="L63" s="1">
        <f t="shared" ref="L63:L76" si="16">K63/100</f>
        <v>0.21065624999999996</v>
      </c>
      <c r="M63" s="8"/>
      <c r="N63" s="22"/>
      <c r="O63" s="8"/>
      <c r="R63" s="5"/>
      <c r="S63" s="30"/>
    </row>
    <row r="64" spans="1:21" x14ac:dyDescent="0.3">
      <c r="A64" s="4"/>
      <c r="B64" s="9" t="s">
        <v>15</v>
      </c>
      <c r="C64" s="4" t="s">
        <v>7</v>
      </c>
      <c r="D64" s="4">
        <v>25.2</v>
      </c>
      <c r="E64" s="4">
        <v>3.85</v>
      </c>
      <c r="F64" s="6" t="s">
        <v>159</v>
      </c>
      <c r="G64" s="73">
        <v>6.4729999999999999</v>
      </c>
      <c r="H64" s="4">
        <v>6.8789999999999996</v>
      </c>
      <c r="I64" s="1">
        <f t="shared" si="13"/>
        <v>12.460525000000001</v>
      </c>
      <c r="J64" s="1">
        <f t="shared" si="14"/>
        <v>13.242075</v>
      </c>
      <c r="K64" s="1">
        <f t="shared" si="15"/>
        <v>25.7026</v>
      </c>
      <c r="L64" s="1">
        <f t="shared" si="16"/>
        <v>0.25702599999999998</v>
      </c>
      <c r="M64" s="8"/>
      <c r="N64" s="22"/>
      <c r="O64" s="8"/>
      <c r="R64" s="5"/>
      <c r="S64" s="30"/>
    </row>
    <row r="65" spans="1:19" x14ac:dyDescent="0.3">
      <c r="A65" s="4"/>
      <c r="B65" s="9" t="s">
        <v>15</v>
      </c>
      <c r="C65" s="4" t="s">
        <v>7</v>
      </c>
      <c r="D65" s="4">
        <v>33.5</v>
      </c>
      <c r="E65" s="4">
        <v>6</v>
      </c>
      <c r="F65" s="6" t="s">
        <v>159</v>
      </c>
      <c r="G65" s="73">
        <v>8.2070000000000007</v>
      </c>
      <c r="H65" s="4">
        <v>8</v>
      </c>
      <c r="I65" s="1">
        <f t="shared" si="13"/>
        <v>24.621000000000002</v>
      </c>
      <c r="J65" s="1">
        <f t="shared" si="14"/>
        <v>24</v>
      </c>
      <c r="K65" s="1">
        <f t="shared" si="15"/>
        <v>48.621000000000002</v>
      </c>
      <c r="L65" s="1">
        <f t="shared" si="16"/>
        <v>0.48621000000000003</v>
      </c>
      <c r="M65" s="8"/>
      <c r="N65" s="22"/>
      <c r="O65" s="8"/>
      <c r="R65" s="5"/>
      <c r="S65" s="30"/>
    </row>
    <row r="66" spans="1:19" x14ac:dyDescent="0.3">
      <c r="A66" s="4"/>
      <c r="B66" s="9" t="s">
        <v>15</v>
      </c>
      <c r="C66" s="4" t="s">
        <v>11</v>
      </c>
      <c r="D66" s="4">
        <v>36</v>
      </c>
      <c r="E66" s="4">
        <v>6.45</v>
      </c>
      <c r="F66" s="6" t="s">
        <v>159</v>
      </c>
      <c r="G66" s="73">
        <v>8.4570000000000007</v>
      </c>
      <c r="H66" s="4">
        <v>8.3439999999999994</v>
      </c>
      <c r="I66" s="1">
        <f t="shared" si="13"/>
        <v>27.273825000000002</v>
      </c>
      <c r="J66" s="1">
        <f t="shared" si="14"/>
        <v>26.909399999999998</v>
      </c>
      <c r="K66" s="1">
        <f t="shared" si="15"/>
        <v>54.183225</v>
      </c>
      <c r="L66" s="1">
        <f t="shared" si="16"/>
        <v>0.54183225000000002</v>
      </c>
      <c r="M66" s="8"/>
      <c r="N66" s="22"/>
      <c r="O66" s="8"/>
      <c r="R66" s="5"/>
      <c r="S66" s="30"/>
    </row>
    <row r="67" spans="1:19" x14ac:dyDescent="0.3">
      <c r="A67" s="4"/>
      <c r="B67" s="9" t="s">
        <v>15</v>
      </c>
      <c r="C67" s="4" t="s">
        <v>7</v>
      </c>
      <c r="D67" s="4">
        <v>29</v>
      </c>
      <c r="E67" s="4">
        <v>5.3</v>
      </c>
      <c r="F67" s="6" t="s">
        <v>159</v>
      </c>
      <c r="G67" s="73">
        <v>7.3109999999999999</v>
      </c>
      <c r="H67" s="4">
        <v>6.7949999999999999</v>
      </c>
      <c r="I67" s="1">
        <f t="shared" si="13"/>
        <v>19.37415</v>
      </c>
      <c r="J67" s="1">
        <f t="shared" si="14"/>
        <v>18.00675</v>
      </c>
      <c r="K67" s="1">
        <f t="shared" si="15"/>
        <v>37.380899999999997</v>
      </c>
      <c r="L67" s="1">
        <f t="shared" si="16"/>
        <v>0.37380899999999995</v>
      </c>
      <c r="M67" s="8"/>
      <c r="N67" s="22"/>
      <c r="O67" s="8"/>
      <c r="R67" s="5"/>
      <c r="S67" s="30"/>
    </row>
    <row r="68" spans="1:19" x14ac:dyDescent="0.3">
      <c r="A68" s="4"/>
      <c r="B68" s="9" t="s">
        <v>15</v>
      </c>
      <c r="C68" s="4" t="s">
        <v>7</v>
      </c>
      <c r="D68" s="4">
        <v>21.5</v>
      </c>
      <c r="E68" s="4">
        <v>2.65</v>
      </c>
      <c r="F68" s="6" t="s">
        <v>159</v>
      </c>
      <c r="G68" s="73">
        <v>6.4569999999999999</v>
      </c>
      <c r="H68" s="4">
        <v>5.2629999999999999</v>
      </c>
      <c r="I68" s="1">
        <f t="shared" si="13"/>
        <v>8.5555249999999994</v>
      </c>
      <c r="J68" s="1">
        <f t="shared" si="14"/>
        <v>6.9734749999999996</v>
      </c>
      <c r="K68" s="1">
        <f t="shared" si="15"/>
        <v>15.529</v>
      </c>
      <c r="L68" s="1">
        <f t="shared" si="16"/>
        <v>0.15529000000000001</v>
      </c>
      <c r="M68" s="1"/>
      <c r="N68" s="1"/>
      <c r="P68" s="4"/>
      <c r="R68" s="5"/>
      <c r="S68" s="30"/>
    </row>
    <row r="69" spans="1:19" x14ac:dyDescent="0.3">
      <c r="A69" s="1"/>
      <c r="B69" s="7" t="s">
        <v>15</v>
      </c>
      <c r="C69" s="4" t="s">
        <v>7</v>
      </c>
      <c r="D69" s="5">
        <v>22.5</v>
      </c>
      <c r="E69" s="5">
        <v>3.7</v>
      </c>
      <c r="F69" s="6" t="s">
        <v>159</v>
      </c>
      <c r="G69" s="73">
        <v>6.9530000000000003</v>
      </c>
      <c r="H69" s="4">
        <v>5.2539999999999996</v>
      </c>
      <c r="I69" s="1">
        <f t="shared" si="13"/>
        <v>12.863050000000001</v>
      </c>
      <c r="J69" s="1">
        <f t="shared" si="14"/>
        <v>9.7198999999999991</v>
      </c>
      <c r="K69" s="1">
        <f t="shared" si="15"/>
        <v>22.58295</v>
      </c>
      <c r="L69" s="1">
        <f t="shared" si="16"/>
        <v>0.22582950000000002</v>
      </c>
      <c r="M69" s="8"/>
      <c r="N69" s="1"/>
      <c r="O69" s="8"/>
      <c r="P69" s="1"/>
      <c r="Q69" s="1"/>
      <c r="R69" s="5"/>
      <c r="S69" s="30"/>
    </row>
    <row r="70" spans="1:19" x14ac:dyDescent="0.3">
      <c r="A70" s="1"/>
      <c r="B70" s="7" t="s">
        <v>15</v>
      </c>
      <c r="C70" s="4" t="s">
        <v>7</v>
      </c>
      <c r="D70" s="5">
        <v>22.5</v>
      </c>
      <c r="E70" s="5">
        <v>3</v>
      </c>
      <c r="F70" s="6" t="s">
        <v>159</v>
      </c>
      <c r="G70" s="73">
        <v>7.4029999999999996</v>
      </c>
      <c r="H70" s="4">
        <v>6</v>
      </c>
      <c r="I70" s="1">
        <f t="shared" si="13"/>
        <v>11.1045</v>
      </c>
      <c r="J70" s="1">
        <f t="shared" si="14"/>
        <v>9</v>
      </c>
      <c r="K70" s="1">
        <f t="shared" si="15"/>
        <v>20.104500000000002</v>
      </c>
      <c r="L70" s="1">
        <f t="shared" si="16"/>
        <v>0.20104500000000003</v>
      </c>
      <c r="M70" s="8"/>
      <c r="N70" s="1"/>
      <c r="O70" s="8"/>
      <c r="P70" s="1"/>
      <c r="Q70" s="1"/>
      <c r="R70" s="5"/>
      <c r="S70" s="30"/>
    </row>
    <row r="71" spans="1:19" x14ac:dyDescent="0.3">
      <c r="A71" s="1"/>
      <c r="B71" s="7" t="s">
        <v>15</v>
      </c>
      <c r="C71" s="4" t="s">
        <v>7</v>
      </c>
      <c r="D71" s="5">
        <v>23.1</v>
      </c>
      <c r="E71" s="5">
        <v>4.4000000000000004</v>
      </c>
      <c r="F71" s="6" t="s">
        <v>159</v>
      </c>
      <c r="G71" s="73">
        <v>5.9189999999999996</v>
      </c>
      <c r="H71" s="4">
        <v>6.569</v>
      </c>
      <c r="I71" s="1">
        <f t="shared" si="13"/>
        <v>13.021800000000001</v>
      </c>
      <c r="J71" s="1">
        <f t="shared" si="14"/>
        <v>14.4518</v>
      </c>
      <c r="K71" s="1">
        <f t="shared" si="15"/>
        <v>27.473600000000001</v>
      </c>
      <c r="L71" s="1">
        <f t="shared" si="16"/>
        <v>0.27473600000000004</v>
      </c>
      <c r="M71" s="8"/>
      <c r="N71" s="1"/>
      <c r="O71" s="8"/>
      <c r="P71" s="1"/>
      <c r="Q71" s="1"/>
      <c r="R71" s="5"/>
      <c r="S71" s="30"/>
    </row>
    <row r="72" spans="1:19" x14ac:dyDescent="0.3">
      <c r="A72" s="1"/>
      <c r="B72" s="7" t="s">
        <v>15</v>
      </c>
      <c r="C72" s="4" t="s">
        <v>7</v>
      </c>
      <c r="D72" s="5">
        <v>24</v>
      </c>
      <c r="E72" s="5">
        <v>5.55</v>
      </c>
      <c r="F72" s="6" t="s">
        <v>159</v>
      </c>
      <c r="G72" s="73">
        <v>4.7869999999999999</v>
      </c>
      <c r="H72" s="4">
        <v>5.9710000000000001</v>
      </c>
      <c r="I72" s="1">
        <f t="shared" si="13"/>
        <v>13.283925</v>
      </c>
      <c r="J72" s="1">
        <f t="shared" si="14"/>
        <v>16.569524999999999</v>
      </c>
      <c r="K72" s="1">
        <f t="shared" si="15"/>
        <v>29.853449999999999</v>
      </c>
      <c r="L72" s="1">
        <f t="shared" si="16"/>
        <v>0.29853449999999998</v>
      </c>
      <c r="M72" s="8"/>
      <c r="N72" s="1"/>
      <c r="O72" s="8"/>
      <c r="P72" s="1"/>
      <c r="Q72" s="1"/>
      <c r="R72" s="5"/>
      <c r="S72" s="30"/>
    </row>
    <row r="73" spans="1:19" x14ac:dyDescent="0.3">
      <c r="A73" s="1"/>
      <c r="B73" s="7" t="s">
        <v>15</v>
      </c>
      <c r="C73" s="4" t="s">
        <v>7</v>
      </c>
      <c r="D73" s="5">
        <v>24</v>
      </c>
      <c r="E73" s="5">
        <v>4.3</v>
      </c>
      <c r="F73" s="6" t="s">
        <v>159</v>
      </c>
      <c r="G73" s="73">
        <v>6.2469999999999999</v>
      </c>
      <c r="H73" s="4">
        <v>6.5590000000000002</v>
      </c>
      <c r="I73" s="1">
        <f t="shared" si="13"/>
        <v>13.431049999999999</v>
      </c>
      <c r="J73" s="1">
        <f t="shared" si="14"/>
        <v>14.101849999999999</v>
      </c>
      <c r="K73" s="1">
        <f t="shared" si="15"/>
        <v>27.532899999999998</v>
      </c>
      <c r="L73" s="1">
        <f t="shared" si="16"/>
        <v>0.27532899999999999</v>
      </c>
      <c r="M73" s="8"/>
      <c r="N73" s="1"/>
      <c r="O73" s="8"/>
      <c r="P73" s="1"/>
      <c r="Q73" s="1"/>
      <c r="R73" s="5"/>
      <c r="S73" s="30"/>
    </row>
    <row r="74" spans="1:19" x14ac:dyDescent="0.3">
      <c r="A74" s="1"/>
      <c r="B74" s="7" t="s">
        <v>15</v>
      </c>
      <c r="C74" s="4" t="s">
        <v>7</v>
      </c>
      <c r="D74" s="5">
        <v>25.1</v>
      </c>
      <c r="E74" s="5">
        <v>5.05</v>
      </c>
      <c r="F74" s="6" t="s">
        <v>159</v>
      </c>
      <c r="G74" s="73">
        <v>5.9169999999999998</v>
      </c>
      <c r="H74" s="4">
        <v>5.4880000000000004</v>
      </c>
      <c r="I74" s="1">
        <f t="shared" si="13"/>
        <v>14.940424999999999</v>
      </c>
      <c r="J74" s="1">
        <f t="shared" si="14"/>
        <v>13.857200000000001</v>
      </c>
      <c r="K74" s="1">
        <f t="shared" si="15"/>
        <v>28.797625</v>
      </c>
      <c r="L74" s="1">
        <f t="shared" si="16"/>
        <v>0.28797624999999999</v>
      </c>
      <c r="M74" s="8"/>
      <c r="N74" s="1"/>
      <c r="O74" s="8"/>
      <c r="P74" s="1"/>
      <c r="Q74" s="1"/>
      <c r="R74" s="5"/>
      <c r="S74" s="30"/>
    </row>
    <row r="75" spans="1:19" x14ac:dyDescent="0.3">
      <c r="A75" s="1"/>
      <c r="B75" s="7" t="s">
        <v>15</v>
      </c>
      <c r="C75" s="4" t="s">
        <v>7</v>
      </c>
      <c r="D75" s="5">
        <v>29.5</v>
      </c>
      <c r="E75" s="5">
        <v>7.55</v>
      </c>
      <c r="F75" s="6" t="s">
        <v>159</v>
      </c>
      <c r="G75" s="73">
        <v>7.0940000000000003</v>
      </c>
      <c r="H75" s="4">
        <v>8.2739999999999991</v>
      </c>
      <c r="I75" s="1">
        <f t="shared" si="13"/>
        <v>26.77985</v>
      </c>
      <c r="J75" s="1">
        <f t="shared" si="14"/>
        <v>31.234349999999996</v>
      </c>
      <c r="K75" s="1">
        <f t="shared" si="15"/>
        <v>58.014199999999995</v>
      </c>
      <c r="L75" s="1">
        <f t="shared" si="16"/>
        <v>0.58014199999999994</v>
      </c>
      <c r="M75" s="8"/>
      <c r="N75" s="1"/>
      <c r="O75" s="8"/>
      <c r="P75" s="1"/>
      <c r="Q75" s="1"/>
      <c r="R75" s="5"/>
      <c r="S75" s="30"/>
    </row>
    <row r="76" spans="1:19" x14ac:dyDescent="0.3">
      <c r="A76" s="1"/>
      <c r="B76" s="7" t="s">
        <v>15</v>
      </c>
      <c r="C76" s="4" t="s">
        <v>7</v>
      </c>
      <c r="D76" s="5">
        <v>27</v>
      </c>
      <c r="E76" s="5">
        <v>3.7</v>
      </c>
      <c r="F76" s="6" t="s">
        <v>159</v>
      </c>
      <c r="G76" s="73">
        <v>6.7389999999999999</v>
      </c>
      <c r="H76" s="1">
        <v>6.9459999999999997</v>
      </c>
      <c r="I76" s="1">
        <f t="shared" si="13"/>
        <v>12.46715</v>
      </c>
      <c r="J76" s="1">
        <f t="shared" si="14"/>
        <v>12.850099999999999</v>
      </c>
      <c r="K76" s="1">
        <f t="shared" si="15"/>
        <v>25.317250000000001</v>
      </c>
      <c r="L76" s="1">
        <f t="shared" si="16"/>
        <v>0.25317250000000002</v>
      </c>
      <c r="M76" s="8"/>
      <c r="N76" s="1"/>
      <c r="O76" s="8"/>
      <c r="P76" s="1"/>
      <c r="Q76" s="1"/>
      <c r="R76" s="5"/>
      <c r="S76" s="30"/>
    </row>
    <row r="77" spans="1:19" x14ac:dyDescent="0.3">
      <c r="A77" s="4"/>
      <c r="B77" s="3" t="s">
        <v>15</v>
      </c>
      <c r="C77" s="4" t="s">
        <v>7</v>
      </c>
      <c r="D77" s="5">
        <v>29.1</v>
      </c>
      <c r="E77" s="6">
        <v>8.4</v>
      </c>
      <c r="F77" s="6" t="s">
        <v>159</v>
      </c>
      <c r="G77" s="6">
        <v>6.44</v>
      </c>
      <c r="H77" s="4">
        <v>8.35</v>
      </c>
      <c r="I77" s="4">
        <f>G77*(E77/2)</f>
        <v>27.048000000000002</v>
      </c>
      <c r="J77" s="4">
        <f>H77*(E77/2)</f>
        <v>35.07</v>
      </c>
      <c r="K77" s="4">
        <f>SUM(I77:J77)</f>
        <v>62.118000000000002</v>
      </c>
      <c r="L77" s="4">
        <f>K77/100</f>
        <v>0.62118000000000007</v>
      </c>
      <c r="M77" s="8"/>
      <c r="N77" s="1"/>
      <c r="O77" s="8"/>
      <c r="P77" s="1"/>
      <c r="Q77" s="1"/>
      <c r="R77" s="5"/>
      <c r="S77" s="30"/>
    </row>
    <row r="78" spans="1:19" x14ac:dyDescent="0.3">
      <c r="A78" s="4"/>
      <c r="B78" s="3" t="s">
        <v>15</v>
      </c>
      <c r="C78" s="4" t="s">
        <v>7</v>
      </c>
      <c r="D78" s="5">
        <v>34.200000000000003</v>
      </c>
      <c r="E78" s="6">
        <v>12.9</v>
      </c>
      <c r="F78" s="6" t="s">
        <v>159</v>
      </c>
      <c r="G78" s="6">
        <v>8.16</v>
      </c>
      <c r="H78" s="4">
        <v>8.5</v>
      </c>
      <c r="I78" s="4">
        <f t="shared" ref="I78:I83" si="17">G78*(E78/2)</f>
        <v>52.632000000000005</v>
      </c>
      <c r="J78" s="4">
        <f t="shared" ref="J78:J83" si="18">H78*(E78/2)</f>
        <v>54.825000000000003</v>
      </c>
      <c r="K78" s="4">
        <f t="shared" ref="K78:K83" si="19">SUM(I78:J78)</f>
        <v>107.45700000000001</v>
      </c>
      <c r="L78" s="4">
        <f t="shared" ref="L78:L83" si="20">K78/100</f>
        <v>1.07457</v>
      </c>
      <c r="M78" s="8"/>
      <c r="N78" s="1"/>
      <c r="O78" s="8"/>
      <c r="P78" s="1"/>
      <c r="Q78" s="1"/>
      <c r="R78" s="5"/>
      <c r="S78" s="30"/>
    </row>
    <row r="79" spans="1:19" x14ac:dyDescent="0.3">
      <c r="A79" s="4"/>
      <c r="B79" s="3" t="s">
        <v>15</v>
      </c>
      <c r="C79" s="4" t="s">
        <v>7</v>
      </c>
      <c r="D79" s="5">
        <v>25</v>
      </c>
      <c r="E79" s="6">
        <v>9</v>
      </c>
      <c r="F79" s="6" t="s">
        <v>159</v>
      </c>
      <c r="G79" s="6">
        <v>6.57</v>
      </c>
      <c r="H79" s="4">
        <v>7.26</v>
      </c>
      <c r="I79" s="4">
        <f t="shared" si="17"/>
        <v>29.565000000000001</v>
      </c>
      <c r="J79" s="4">
        <f t="shared" si="18"/>
        <v>32.67</v>
      </c>
      <c r="K79" s="4">
        <f t="shared" si="19"/>
        <v>62.234999999999999</v>
      </c>
      <c r="L79" s="4">
        <f t="shared" si="20"/>
        <v>0.62234999999999996</v>
      </c>
      <c r="M79" s="8"/>
      <c r="N79" s="1"/>
      <c r="O79" s="8"/>
      <c r="P79" s="1"/>
      <c r="Q79" s="1"/>
      <c r="R79" s="5"/>
      <c r="S79" s="30"/>
    </row>
    <row r="80" spans="1:19" x14ac:dyDescent="0.3">
      <c r="A80" s="4"/>
      <c r="B80" s="3" t="s">
        <v>15</v>
      </c>
      <c r="C80" s="4" t="s">
        <v>11</v>
      </c>
      <c r="D80" s="5">
        <v>34.5</v>
      </c>
      <c r="E80" s="6">
        <v>14.6</v>
      </c>
      <c r="F80" s="6" t="s">
        <v>159</v>
      </c>
      <c r="G80" s="6">
        <v>7.33</v>
      </c>
      <c r="H80" s="4">
        <v>8.59</v>
      </c>
      <c r="I80" s="4">
        <f t="shared" si="17"/>
        <v>53.509</v>
      </c>
      <c r="J80" s="4">
        <f t="shared" si="18"/>
        <v>62.707000000000001</v>
      </c>
      <c r="K80" s="4">
        <f t="shared" si="19"/>
        <v>116.21600000000001</v>
      </c>
      <c r="L80" s="4">
        <f t="shared" si="20"/>
        <v>1.1621600000000001</v>
      </c>
      <c r="M80" s="8"/>
      <c r="N80" s="1"/>
      <c r="O80" s="8"/>
      <c r="P80" s="1"/>
      <c r="Q80" s="1"/>
      <c r="R80" s="5"/>
      <c r="S80" s="30"/>
    </row>
    <row r="81" spans="1:19" x14ac:dyDescent="0.3">
      <c r="A81" s="4"/>
      <c r="B81" s="3" t="s">
        <v>15</v>
      </c>
      <c r="C81" s="4" t="s">
        <v>7</v>
      </c>
      <c r="D81" s="5">
        <v>26.3</v>
      </c>
      <c r="E81" s="6">
        <v>11.950000000000001</v>
      </c>
      <c r="F81" s="6" t="s">
        <v>159</v>
      </c>
      <c r="G81" s="6">
        <v>6.24</v>
      </c>
      <c r="H81" s="4">
        <v>6.36</v>
      </c>
      <c r="I81" s="4">
        <f t="shared" si="17"/>
        <v>37.284000000000006</v>
      </c>
      <c r="J81" s="4">
        <f t="shared" si="18"/>
        <v>38.001000000000005</v>
      </c>
      <c r="K81" s="4">
        <f t="shared" si="19"/>
        <v>75.285000000000011</v>
      </c>
      <c r="L81" s="4">
        <f t="shared" si="20"/>
        <v>0.75285000000000013</v>
      </c>
      <c r="M81" s="8"/>
      <c r="N81" s="1"/>
      <c r="O81" s="8"/>
      <c r="P81" s="1"/>
      <c r="Q81" s="1"/>
      <c r="R81" s="5"/>
      <c r="S81" s="30"/>
    </row>
    <row r="82" spans="1:19" x14ac:dyDescent="0.3">
      <c r="A82" s="4"/>
      <c r="B82" s="3" t="s">
        <v>15</v>
      </c>
      <c r="C82" s="4" t="s">
        <v>11</v>
      </c>
      <c r="D82" s="5">
        <v>37.5</v>
      </c>
      <c r="E82" s="6">
        <v>14.450000000000001</v>
      </c>
      <c r="F82" s="6" t="s">
        <v>159</v>
      </c>
      <c r="G82" s="6">
        <v>8.8800000000000008</v>
      </c>
      <c r="H82" s="4">
        <v>8.94</v>
      </c>
      <c r="I82" s="4">
        <f t="shared" si="17"/>
        <v>64.158000000000015</v>
      </c>
      <c r="J82" s="4">
        <f t="shared" si="18"/>
        <v>64.591499999999996</v>
      </c>
      <c r="K82" s="4">
        <f t="shared" si="19"/>
        <v>128.74950000000001</v>
      </c>
      <c r="L82" s="4">
        <f t="shared" si="20"/>
        <v>1.2874950000000001</v>
      </c>
      <c r="M82" s="8"/>
      <c r="N82" s="1"/>
      <c r="O82" s="8"/>
      <c r="P82" s="1"/>
      <c r="Q82" s="1"/>
      <c r="R82" s="5"/>
      <c r="S82" s="30"/>
    </row>
    <row r="83" spans="1:19" x14ac:dyDescent="0.3">
      <c r="A83" s="4"/>
      <c r="B83" s="3" t="s">
        <v>15</v>
      </c>
      <c r="C83" s="4" t="s">
        <v>11</v>
      </c>
      <c r="D83" s="5">
        <v>34</v>
      </c>
      <c r="E83" s="6">
        <v>17.350000000000001</v>
      </c>
      <c r="F83" s="6" t="s">
        <v>159</v>
      </c>
      <c r="G83" s="6">
        <v>8.82</v>
      </c>
      <c r="H83" s="4">
        <v>7.58</v>
      </c>
      <c r="I83" s="4">
        <f t="shared" si="17"/>
        <v>76.513500000000008</v>
      </c>
      <c r="J83" s="4">
        <f t="shared" si="18"/>
        <v>65.756500000000003</v>
      </c>
      <c r="K83" s="4">
        <f t="shared" si="19"/>
        <v>142.27000000000001</v>
      </c>
      <c r="L83" s="4">
        <f t="shared" si="20"/>
        <v>1.4227000000000001</v>
      </c>
      <c r="M83" s="8"/>
      <c r="N83" s="1"/>
      <c r="O83" s="8"/>
      <c r="P83" s="1"/>
      <c r="Q83" s="1"/>
      <c r="R83" s="5"/>
      <c r="S83" s="30"/>
    </row>
    <row r="84" spans="1:19" x14ac:dyDescent="0.3">
      <c r="M84" s="4"/>
      <c r="Q84" s="4"/>
    </row>
    <row r="85" spans="1:19" x14ac:dyDescent="0.3">
      <c r="M85" s="4"/>
      <c r="Q85" s="4"/>
    </row>
    <row r="86" spans="1:19" x14ac:dyDescent="0.3">
      <c r="M86" s="4"/>
      <c r="Q86" s="4"/>
    </row>
    <row r="87" spans="1:19" x14ac:dyDescent="0.3">
      <c r="M87" s="4"/>
      <c r="Q87" s="4"/>
    </row>
    <row r="88" spans="1:19" x14ac:dyDescent="0.3">
      <c r="M88" s="4"/>
      <c r="Q88" s="4"/>
    </row>
    <row r="89" spans="1:19" x14ac:dyDescent="0.3">
      <c r="M89" s="4"/>
      <c r="Q89" s="4"/>
    </row>
    <row r="90" spans="1:19" x14ac:dyDescent="0.3">
      <c r="M90" s="4"/>
      <c r="Q90" s="4"/>
    </row>
  </sheetData>
  <autoFilter ref="B10:U8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10" workbookViewId="0"/>
  </sheetViews>
  <sheetFormatPr defaultRowHeight="14.4" x14ac:dyDescent="0.3"/>
  <cols>
    <col min="1" max="1" width="16.33203125" customWidth="1"/>
    <col min="3" max="4" width="10.44140625" style="1" customWidth="1"/>
    <col min="5" max="5" width="19.44140625" style="1" bestFit="1" customWidth="1"/>
    <col min="6" max="6" width="19" style="1" customWidth="1"/>
    <col min="7" max="7" width="19.44140625" style="1" bestFit="1" customWidth="1"/>
    <col min="8" max="8" width="19.5546875" style="1" bestFit="1" customWidth="1"/>
    <col min="9" max="9" width="15.44140625" style="1" bestFit="1" customWidth="1"/>
    <col min="10" max="10" width="17.5546875" style="1" bestFit="1" customWidth="1"/>
    <col min="11" max="11" width="16" style="1" bestFit="1" customWidth="1"/>
    <col min="12" max="12" width="15.6640625" style="1" bestFit="1" customWidth="1"/>
    <col min="13" max="13" width="13.5546875" style="1" customWidth="1"/>
    <col min="14" max="14" width="10.44140625" style="1" customWidth="1"/>
    <col min="15" max="15" width="10.109375" style="1" customWidth="1"/>
    <col min="16" max="16" width="12.5546875" style="1" customWidth="1"/>
    <col min="17" max="17" width="11" customWidth="1"/>
    <col min="18" max="18" width="10.109375" customWidth="1"/>
    <col min="19" max="19" width="14.109375" customWidth="1"/>
    <col min="20" max="20" width="11.109375" customWidth="1"/>
  </cols>
  <sheetData>
    <row r="1" spans="1:20" x14ac:dyDescent="0.3">
      <c r="A1" t="s">
        <v>168</v>
      </c>
    </row>
    <row r="2" spans="1:20" x14ac:dyDescent="0.3">
      <c r="A2" t="s">
        <v>196</v>
      </c>
    </row>
    <row r="4" spans="1:20" x14ac:dyDescent="0.3">
      <c r="L4" s="140" t="s">
        <v>280</v>
      </c>
      <c r="M4" s="141"/>
      <c r="N4" s="141"/>
      <c r="O4" s="141"/>
    </row>
    <row r="5" spans="1:20" x14ac:dyDescent="0.3">
      <c r="A5" t="s">
        <v>0</v>
      </c>
      <c r="B5" t="s">
        <v>1</v>
      </c>
      <c r="C5" s="1" t="s">
        <v>61</v>
      </c>
      <c r="D5" s="1" t="s">
        <v>3</v>
      </c>
      <c r="E5" s="1" t="s">
        <v>108</v>
      </c>
      <c r="F5" s="1" t="s">
        <v>109</v>
      </c>
      <c r="G5" s="1" t="s">
        <v>110</v>
      </c>
      <c r="H5" s="1" t="s">
        <v>111</v>
      </c>
      <c r="I5" s="1" t="s">
        <v>112</v>
      </c>
      <c r="J5" s="1" t="s">
        <v>113</v>
      </c>
      <c r="K5" s="1" t="s">
        <v>114</v>
      </c>
      <c r="L5" s="141" t="s">
        <v>115</v>
      </c>
      <c r="M5" s="141" t="s">
        <v>116</v>
      </c>
      <c r="N5" s="141" t="s">
        <v>117</v>
      </c>
      <c r="O5" s="141" t="s">
        <v>118</v>
      </c>
      <c r="P5" s="1" t="s">
        <v>259</v>
      </c>
      <c r="Q5" t="s">
        <v>260</v>
      </c>
      <c r="R5" t="s">
        <v>261</v>
      </c>
      <c r="S5" t="s">
        <v>262</v>
      </c>
      <c r="T5" t="s">
        <v>263</v>
      </c>
    </row>
    <row r="6" spans="1:20" x14ac:dyDescent="0.3">
      <c r="A6" t="s">
        <v>6</v>
      </c>
      <c r="B6" t="s">
        <v>7</v>
      </c>
      <c r="C6" s="1">
        <v>32.5</v>
      </c>
      <c r="D6" s="1">
        <v>6.25</v>
      </c>
      <c r="E6" s="1">
        <v>6.95</v>
      </c>
      <c r="F6" s="1">
        <v>7.0339999999999998</v>
      </c>
      <c r="G6" s="1">
        <v>6.6820000000000004</v>
      </c>
      <c r="H6" s="1">
        <v>21.981249999999999</v>
      </c>
      <c r="I6" s="1">
        <v>20.881250000000001</v>
      </c>
      <c r="J6" s="1">
        <v>42.862499999999997</v>
      </c>
      <c r="K6" s="1">
        <v>0.42862499999999998</v>
      </c>
      <c r="L6" s="141">
        <v>48.886299999999999</v>
      </c>
      <c r="M6" s="141">
        <v>46.439900000000002</v>
      </c>
      <c r="N6" s="141">
        <v>95.3262</v>
      </c>
      <c r="O6" s="141">
        <v>0.95326200000000005</v>
      </c>
    </row>
    <row r="7" spans="1:20" x14ac:dyDescent="0.3">
      <c r="A7" t="s">
        <v>6</v>
      </c>
      <c r="B7" t="s">
        <v>7</v>
      </c>
      <c r="C7" s="1">
        <v>36.5</v>
      </c>
      <c r="D7" s="1">
        <v>10.24</v>
      </c>
      <c r="E7" s="1">
        <v>10.94</v>
      </c>
      <c r="F7" s="1">
        <v>9.1430000000000007</v>
      </c>
      <c r="G7" s="1">
        <v>8.8079999999999998</v>
      </c>
      <c r="H7" s="1">
        <v>46.812160000000006</v>
      </c>
      <c r="I7" s="1">
        <v>45.096960000000003</v>
      </c>
      <c r="J7" s="1">
        <v>91.909120000000001</v>
      </c>
      <c r="K7" s="1">
        <v>0.9190912</v>
      </c>
      <c r="L7" s="141">
        <v>100.02442000000001</v>
      </c>
      <c r="M7" s="141">
        <v>96.359519999999989</v>
      </c>
      <c r="N7" s="141">
        <v>196.38394</v>
      </c>
      <c r="O7" s="141">
        <v>1.9638393999999999</v>
      </c>
    </row>
    <row r="8" spans="1:20" x14ac:dyDescent="0.3">
      <c r="A8" t="s">
        <v>6</v>
      </c>
      <c r="B8" t="s">
        <v>7</v>
      </c>
      <c r="C8" s="1">
        <v>30.5</v>
      </c>
      <c r="D8" s="1">
        <v>9.5</v>
      </c>
      <c r="E8" s="1">
        <v>10.199999999999999</v>
      </c>
      <c r="F8" s="1">
        <v>5.6840000000000002</v>
      </c>
      <c r="G8" s="1">
        <v>6.0739999999999998</v>
      </c>
      <c r="H8" s="1">
        <v>26.999000000000002</v>
      </c>
      <c r="I8" s="1">
        <v>28.851499999999998</v>
      </c>
      <c r="J8" s="1">
        <v>55.850499999999997</v>
      </c>
      <c r="K8" s="1">
        <v>0.55850499999999992</v>
      </c>
      <c r="L8" s="141">
        <v>57.976799999999997</v>
      </c>
      <c r="M8" s="141">
        <v>61.954799999999992</v>
      </c>
      <c r="N8" s="141">
        <v>119.93159999999999</v>
      </c>
      <c r="O8" s="141">
        <v>1.1993159999999998</v>
      </c>
    </row>
    <row r="9" spans="1:20" x14ac:dyDescent="0.3">
      <c r="A9" t="s">
        <v>6</v>
      </c>
      <c r="B9" t="s">
        <v>7</v>
      </c>
      <c r="C9" s="1">
        <v>37.1</v>
      </c>
      <c r="D9" s="1">
        <v>8</v>
      </c>
      <c r="E9" s="1">
        <v>8.6999999999999993</v>
      </c>
      <c r="F9" s="1">
        <v>8.5440000000000005</v>
      </c>
      <c r="G9" s="1">
        <v>8.6630000000000003</v>
      </c>
      <c r="H9" s="1">
        <v>34.176000000000002</v>
      </c>
      <c r="I9" s="1">
        <v>34.652000000000001</v>
      </c>
      <c r="J9" s="1">
        <v>68.828000000000003</v>
      </c>
      <c r="K9" s="1">
        <v>0.68828</v>
      </c>
      <c r="L9" s="141">
        <v>74.332799999999992</v>
      </c>
      <c r="M9" s="141">
        <v>75.368099999999998</v>
      </c>
      <c r="N9" s="141">
        <v>149.70089999999999</v>
      </c>
      <c r="O9" s="141">
        <v>1.4970089999999998</v>
      </c>
    </row>
    <row r="10" spans="1:20" x14ac:dyDescent="0.3">
      <c r="A10" t="s">
        <v>6</v>
      </c>
      <c r="B10" t="s">
        <v>11</v>
      </c>
      <c r="C10" s="1">
        <v>35.5</v>
      </c>
      <c r="D10" s="1">
        <v>9.6</v>
      </c>
      <c r="E10" s="1">
        <v>10.299999999999999</v>
      </c>
      <c r="F10" s="1">
        <v>6.891</v>
      </c>
      <c r="G10" s="1">
        <v>6.5830000000000002</v>
      </c>
      <c r="H10" s="1">
        <v>33.076799999999999</v>
      </c>
      <c r="I10" s="1">
        <v>31.598399999999998</v>
      </c>
      <c r="J10" s="1">
        <v>64.67519999999999</v>
      </c>
      <c r="K10" s="1">
        <v>0.64675199999999988</v>
      </c>
      <c r="L10" s="141">
        <v>70.9773</v>
      </c>
      <c r="M10" s="141">
        <v>67.804899999999989</v>
      </c>
      <c r="N10" s="141">
        <v>138.78219999999999</v>
      </c>
      <c r="O10" s="141">
        <v>1.3878219999999999</v>
      </c>
    </row>
    <row r="11" spans="1:20" x14ac:dyDescent="0.3">
      <c r="A11" t="s">
        <v>6</v>
      </c>
      <c r="B11" t="s">
        <v>11</v>
      </c>
      <c r="C11" s="1">
        <v>46</v>
      </c>
      <c r="D11" s="1">
        <v>11.75</v>
      </c>
      <c r="E11" s="1">
        <v>12.45</v>
      </c>
      <c r="F11" s="1">
        <v>9.1189999999999998</v>
      </c>
      <c r="G11" s="1">
        <v>7.883</v>
      </c>
      <c r="H11" s="1">
        <v>53.574124999999995</v>
      </c>
      <c r="I11" s="1">
        <v>46.312624999999997</v>
      </c>
      <c r="J11" s="1">
        <v>99.886749999999992</v>
      </c>
      <c r="K11" s="1">
        <v>0.99886749999999991</v>
      </c>
      <c r="L11" s="141">
        <v>113.53155</v>
      </c>
      <c r="M11" s="141">
        <v>98.143349999999998</v>
      </c>
      <c r="N11" s="141">
        <v>211.67489999999998</v>
      </c>
      <c r="O11" s="141">
        <v>2.116749</v>
      </c>
    </row>
    <row r="12" spans="1:20" x14ac:dyDescent="0.3">
      <c r="A12" t="s">
        <v>6</v>
      </c>
      <c r="B12" t="s">
        <v>7</v>
      </c>
      <c r="C12" s="1">
        <v>30</v>
      </c>
      <c r="D12" s="1">
        <v>5.55</v>
      </c>
      <c r="E12" s="1">
        <v>6.25</v>
      </c>
      <c r="F12" s="1">
        <v>7.2480000000000002</v>
      </c>
      <c r="G12" s="1">
        <v>6.9320000000000004</v>
      </c>
      <c r="H12" s="1">
        <v>20.113199999999999</v>
      </c>
      <c r="I12" s="1">
        <v>19.2363</v>
      </c>
      <c r="J12" s="1">
        <v>39.349499999999999</v>
      </c>
      <c r="K12" s="1">
        <v>0.39349499999999998</v>
      </c>
      <c r="L12" s="141">
        <v>45.300000000000004</v>
      </c>
      <c r="M12" s="141">
        <v>43.325000000000003</v>
      </c>
      <c r="N12" s="141">
        <v>88.625</v>
      </c>
      <c r="O12" s="141">
        <v>0.88624999999999998</v>
      </c>
    </row>
    <row r="13" spans="1:20" x14ac:dyDescent="0.3">
      <c r="A13" t="s">
        <v>6</v>
      </c>
      <c r="B13" t="s">
        <v>11</v>
      </c>
      <c r="C13" s="1">
        <v>44</v>
      </c>
      <c r="D13" s="1">
        <v>11.25</v>
      </c>
      <c r="E13" s="1">
        <v>11.95</v>
      </c>
      <c r="F13" s="1">
        <v>8.4920000000000009</v>
      </c>
      <c r="G13" s="1">
        <v>8.0640000000000001</v>
      </c>
      <c r="H13" s="1">
        <v>47.767500000000005</v>
      </c>
      <c r="I13" s="1">
        <v>45.36</v>
      </c>
      <c r="J13" s="1">
        <v>93.127499999999998</v>
      </c>
      <c r="K13" s="1">
        <v>0.93127499999999996</v>
      </c>
      <c r="L13" s="141">
        <v>101.4794</v>
      </c>
      <c r="M13" s="141">
        <v>96.364799999999988</v>
      </c>
      <c r="N13" s="141">
        <v>197.8442</v>
      </c>
      <c r="O13" s="141">
        <v>1.978442</v>
      </c>
    </row>
    <row r="14" spans="1:20" x14ac:dyDescent="0.3">
      <c r="A14" t="s">
        <v>6</v>
      </c>
      <c r="B14" t="s">
        <v>7</v>
      </c>
      <c r="C14" s="1">
        <v>24.5</v>
      </c>
      <c r="D14" s="1">
        <v>4.5</v>
      </c>
      <c r="E14" s="1">
        <v>5.2</v>
      </c>
      <c r="F14" s="1">
        <v>5.7359999999999998</v>
      </c>
      <c r="G14" s="1">
        <v>6.367</v>
      </c>
      <c r="H14" s="1">
        <v>12.905999999999999</v>
      </c>
      <c r="I14" s="1">
        <v>14.325749999999999</v>
      </c>
      <c r="J14" s="1">
        <v>27.231749999999998</v>
      </c>
      <c r="K14" s="1">
        <v>0.27231749999999999</v>
      </c>
      <c r="L14" s="141">
        <v>29.827200000000001</v>
      </c>
      <c r="M14" s="141">
        <v>33.108400000000003</v>
      </c>
      <c r="N14" s="141">
        <v>62.935600000000008</v>
      </c>
      <c r="O14" s="141">
        <v>0.62935600000000003</v>
      </c>
    </row>
    <row r="15" spans="1:20" x14ac:dyDescent="0.3">
      <c r="A15" t="s">
        <v>6</v>
      </c>
      <c r="B15" t="s">
        <v>7</v>
      </c>
      <c r="C15" s="1">
        <v>35</v>
      </c>
      <c r="D15" s="1">
        <v>11.1</v>
      </c>
      <c r="E15" s="1">
        <v>11.799999999999999</v>
      </c>
      <c r="F15" s="1">
        <v>7.5720000000000001</v>
      </c>
      <c r="G15" s="1">
        <v>7.4669999999999996</v>
      </c>
      <c r="H15" s="1">
        <v>42.0246</v>
      </c>
      <c r="I15" s="1">
        <v>41.441849999999995</v>
      </c>
      <c r="J15" s="1">
        <v>83.466449999999995</v>
      </c>
      <c r="K15" s="1">
        <v>0.83466449999999992</v>
      </c>
      <c r="L15" s="141">
        <v>89.349599999999995</v>
      </c>
      <c r="M15" s="141">
        <v>88.110599999999991</v>
      </c>
      <c r="N15" s="141">
        <v>177.46019999999999</v>
      </c>
      <c r="O15" s="141">
        <v>1.7746019999999998</v>
      </c>
    </row>
    <row r="16" spans="1:20" x14ac:dyDescent="0.3">
      <c r="A16" t="s">
        <v>6</v>
      </c>
      <c r="B16" t="s">
        <v>7</v>
      </c>
      <c r="C16" s="1">
        <v>41.5</v>
      </c>
      <c r="D16" s="1">
        <v>14.2</v>
      </c>
      <c r="E16" s="1">
        <v>14.899999999999999</v>
      </c>
      <c r="F16" s="1">
        <v>8.76</v>
      </c>
      <c r="G16" s="1">
        <v>8.3290000000000006</v>
      </c>
      <c r="H16" s="1">
        <v>62.195999999999998</v>
      </c>
      <c r="I16" s="1">
        <v>59.135899999999999</v>
      </c>
      <c r="J16" s="1">
        <v>121.33189999999999</v>
      </c>
      <c r="K16" s="1">
        <v>1.2133189999999998</v>
      </c>
      <c r="L16" s="141">
        <v>130.52399999999997</v>
      </c>
      <c r="M16" s="141">
        <v>124.10209999999999</v>
      </c>
      <c r="N16" s="141">
        <v>254.62609999999995</v>
      </c>
      <c r="O16" s="141">
        <v>2.5462609999999994</v>
      </c>
    </row>
    <row r="17" spans="1:20" x14ac:dyDescent="0.3">
      <c r="A17" t="s">
        <v>6</v>
      </c>
      <c r="B17" t="s">
        <v>7</v>
      </c>
      <c r="C17" s="1">
        <v>24</v>
      </c>
      <c r="D17" s="1">
        <v>7.9</v>
      </c>
      <c r="E17" s="1">
        <v>8.6</v>
      </c>
      <c r="F17" s="1">
        <v>6.399</v>
      </c>
      <c r="G17" s="1">
        <v>6.2450000000000001</v>
      </c>
      <c r="H17" s="1">
        <v>25.276050000000001</v>
      </c>
      <c r="I17" s="1">
        <v>24.667750000000002</v>
      </c>
      <c r="J17" s="1">
        <v>49.943800000000003</v>
      </c>
      <c r="K17" s="1">
        <v>0.49943800000000005</v>
      </c>
      <c r="L17" s="141">
        <v>55.031399999999998</v>
      </c>
      <c r="M17" s="141">
        <v>53.707000000000001</v>
      </c>
      <c r="N17" s="141">
        <v>108.7384</v>
      </c>
      <c r="O17" s="141">
        <v>1.0873839999999999</v>
      </c>
    </row>
    <row r="18" spans="1:20" x14ac:dyDescent="0.3">
      <c r="A18" t="s">
        <v>6</v>
      </c>
      <c r="B18" t="s">
        <v>7</v>
      </c>
      <c r="C18" s="1">
        <v>32</v>
      </c>
      <c r="D18" s="1">
        <v>5.85</v>
      </c>
      <c r="E18" s="1">
        <v>6.55</v>
      </c>
      <c r="F18" s="1">
        <v>7.0149999999999997</v>
      </c>
      <c r="G18" s="1">
        <v>7.548</v>
      </c>
      <c r="H18" s="1">
        <v>20.518874999999998</v>
      </c>
      <c r="I18" s="1">
        <v>22.0779</v>
      </c>
      <c r="J18" s="1">
        <v>42.596774999999994</v>
      </c>
      <c r="K18" s="1">
        <v>0.42596774999999992</v>
      </c>
      <c r="L18" s="141">
        <v>45.948249999999994</v>
      </c>
      <c r="M18" s="141">
        <v>49.439399999999999</v>
      </c>
      <c r="N18" s="141">
        <v>95.387649999999994</v>
      </c>
      <c r="O18" s="141">
        <v>0.95387649999999991</v>
      </c>
    </row>
    <row r="19" spans="1:20" x14ac:dyDescent="0.3">
      <c r="A19" t="s">
        <v>6</v>
      </c>
      <c r="B19" t="s">
        <v>11</v>
      </c>
      <c r="C19" s="1">
        <v>41</v>
      </c>
      <c r="D19" s="1">
        <v>9.15</v>
      </c>
      <c r="E19" s="1">
        <v>9.85</v>
      </c>
      <c r="F19" s="1">
        <v>8.2479999999999993</v>
      </c>
      <c r="G19" s="1">
        <v>6.9409999999999998</v>
      </c>
      <c r="H19" s="1">
        <v>37.7346</v>
      </c>
      <c r="I19" s="1">
        <v>31.755075000000001</v>
      </c>
      <c r="J19" s="1">
        <v>69.489675000000005</v>
      </c>
      <c r="K19" s="1">
        <v>0.69489675000000006</v>
      </c>
      <c r="L19" s="141">
        <v>81.242799999999988</v>
      </c>
      <c r="M19" s="141">
        <v>68.368849999999995</v>
      </c>
      <c r="N19" s="141">
        <v>149.61165</v>
      </c>
      <c r="O19" s="141">
        <v>1.4961165000000001</v>
      </c>
    </row>
    <row r="20" spans="1:20" x14ac:dyDescent="0.3">
      <c r="A20" t="s">
        <v>6</v>
      </c>
      <c r="B20" t="s">
        <v>7</v>
      </c>
      <c r="C20" s="1">
        <v>33.5</v>
      </c>
      <c r="D20" s="1">
        <v>4.75</v>
      </c>
      <c r="E20" s="1">
        <v>5.45</v>
      </c>
      <c r="F20" s="1">
        <v>8.19</v>
      </c>
      <c r="G20" s="1">
        <v>7.0309999999999997</v>
      </c>
      <c r="H20" s="1">
        <v>19.451249999999998</v>
      </c>
      <c r="I20" s="1">
        <v>16.698625</v>
      </c>
      <c r="J20" s="1">
        <v>36.149874999999994</v>
      </c>
      <c r="K20" s="1">
        <v>0.36149874999999992</v>
      </c>
      <c r="L20" s="141">
        <v>44.6355</v>
      </c>
      <c r="M20" s="141">
        <v>38.318950000000001</v>
      </c>
      <c r="N20" s="141">
        <v>82.954450000000008</v>
      </c>
      <c r="O20" s="141">
        <v>0.82954450000000013</v>
      </c>
    </row>
    <row r="21" spans="1:20" x14ac:dyDescent="0.3">
      <c r="A21" s="37"/>
      <c r="B21" s="37"/>
      <c r="C21" s="50"/>
      <c r="D21" s="50"/>
      <c r="E21" s="50"/>
      <c r="F21" s="50"/>
      <c r="G21" s="50"/>
      <c r="H21" s="50"/>
      <c r="I21" s="50"/>
      <c r="J21" s="50"/>
      <c r="K21" s="50"/>
      <c r="L21" s="142"/>
      <c r="M21" s="142"/>
      <c r="N21" s="142"/>
      <c r="O21" s="142"/>
      <c r="P21" s="50"/>
      <c r="Q21" s="37"/>
      <c r="R21" s="37"/>
      <c r="S21" s="37"/>
      <c r="T21" s="37"/>
    </row>
    <row r="22" spans="1:20" x14ac:dyDescent="0.3">
      <c r="L22" s="141"/>
      <c r="M22" s="141"/>
      <c r="N22" s="141"/>
      <c r="O22" s="141"/>
    </row>
    <row r="24" spans="1:20" x14ac:dyDescent="0.3">
      <c r="F24" s="88" t="s">
        <v>169</v>
      </c>
    </row>
    <row r="25" spans="1:20" ht="15" thickBot="1" x14ac:dyDescent="0.35">
      <c r="A25" s="51"/>
      <c r="C25" s="45" t="s">
        <v>61</v>
      </c>
      <c r="D25" s="45" t="s">
        <v>118</v>
      </c>
      <c r="F25" s="52"/>
      <c r="G25" s="53"/>
      <c r="H25" s="53"/>
      <c r="I25" s="54"/>
    </row>
    <row r="26" spans="1:20" ht="15" thickTop="1" x14ac:dyDescent="0.3">
      <c r="A26" s="43"/>
      <c r="C26" s="46">
        <v>32.5</v>
      </c>
      <c r="D26" s="46">
        <v>0.95326200000000005</v>
      </c>
      <c r="F26" s="55" t="s">
        <v>170</v>
      </c>
      <c r="G26" s="50"/>
      <c r="H26" s="50"/>
      <c r="I26" s="57"/>
    </row>
    <row r="27" spans="1:20" x14ac:dyDescent="0.3">
      <c r="A27" s="43"/>
      <c r="C27" s="47">
        <v>36.5</v>
      </c>
      <c r="D27" s="47">
        <v>1.9638393999999999</v>
      </c>
      <c r="F27" s="58"/>
      <c r="G27" s="50"/>
      <c r="H27" s="50"/>
      <c r="I27" s="57"/>
    </row>
    <row r="28" spans="1:20" x14ac:dyDescent="0.3">
      <c r="A28" s="43"/>
      <c r="C28" s="46">
        <v>30.5</v>
      </c>
      <c r="D28" s="46">
        <v>1.1993159999999998</v>
      </c>
      <c r="F28" s="58" t="s">
        <v>132</v>
      </c>
      <c r="G28" s="50" t="s">
        <v>133</v>
      </c>
      <c r="H28" s="50"/>
      <c r="I28" s="57"/>
    </row>
    <row r="29" spans="1:20" x14ac:dyDescent="0.3">
      <c r="A29" s="43"/>
      <c r="C29" s="47">
        <v>37.1</v>
      </c>
      <c r="D29" s="47">
        <v>1.4970089999999998</v>
      </c>
      <c r="F29" s="58">
        <v>36.9</v>
      </c>
      <c r="G29" s="89">
        <f>F29*0.041574</f>
        <v>1.5340806</v>
      </c>
      <c r="H29" s="50"/>
      <c r="I29" s="57"/>
    </row>
    <row r="30" spans="1:20" x14ac:dyDescent="0.3">
      <c r="A30" s="43"/>
      <c r="C30" s="46">
        <v>35.5</v>
      </c>
      <c r="D30" s="46">
        <v>1.3878219999999999</v>
      </c>
      <c r="F30" s="59"/>
      <c r="G30" s="60"/>
      <c r="H30" s="61"/>
      <c r="I30" s="62"/>
    </row>
    <row r="31" spans="1:20" x14ac:dyDescent="0.3">
      <c r="A31" s="43"/>
      <c r="C31" s="47">
        <v>46</v>
      </c>
      <c r="D31" s="47">
        <v>2.116749</v>
      </c>
      <c r="G31" s="8"/>
    </row>
    <row r="32" spans="1:20" x14ac:dyDescent="0.3">
      <c r="A32" s="43"/>
      <c r="C32" s="46">
        <v>30</v>
      </c>
      <c r="D32" s="46">
        <v>0.88624999999999998</v>
      </c>
      <c r="F32" s="87"/>
      <c r="G32" s="56"/>
      <c r="H32" s="50"/>
      <c r="I32" s="50"/>
    </row>
    <row r="33" spans="1:20" x14ac:dyDescent="0.3">
      <c r="A33" s="43"/>
      <c r="C33" s="47">
        <v>44</v>
      </c>
      <c r="D33" s="47">
        <v>1.978442</v>
      </c>
      <c r="F33" s="87"/>
      <c r="G33" s="56"/>
      <c r="H33" s="50"/>
      <c r="I33" s="50"/>
    </row>
    <row r="34" spans="1:20" x14ac:dyDescent="0.3">
      <c r="A34" s="43"/>
      <c r="C34" s="46">
        <v>24.5</v>
      </c>
      <c r="D34" s="46">
        <v>0.62935600000000003</v>
      </c>
      <c r="F34" s="50"/>
      <c r="G34" s="56"/>
      <c r="H34" s="50"/>
      <c r="I34" s="50"/>
    </row>
    <row r="35" spans="1:20" x14ac:dyDescent="0.3">
      <c r="A35" s="43"/>
      <c r="C35" s="47">
        <v>35</v>
      </c>
      <c r="D35" s="47">
        <v>1.7746019999999998</v>
      </c>
      <c r="F35" s="50"/>
      <c r="G35" s="56"/>
      <c r="H35" s="50"/>
      <c r="I35" s="50"/>
    </row>
    <row r="36" spans="1:20" x14ac:dyDescent="0.3">
      <c r="A36" s="43"/>
      <c r="C36" s="46">
        <v>41.5</v>
      </c>
      <c r="D36" s="46">
        <v>2.5462609999999994</v>
      </c>
      <c r="F36" s="50"/>
      <c r="G36" s="56"/>
      <c r="H36" s="56"/>
      <c r="I36" s="50"/>
    </row>
    <row r="37" spans="1:20" x14ac:dyDescent="0.3">
      <c r="A37" s="43"/>
      <c r="C37" s="47">
        <v>24</v>
      </c>
      <c r="D37" s="47">
        <v>1.0873839999999999</v>
      </c>
    </row>
    <row r="38" spans="1:20" x14ac:dyDescent="0.3">
      <c r="A38" s="43"/>
      <c r="C38" s="46">
        <v>32</v>
      </c>
      <c r="D38" s="46">
        <v>0.95387649999999991</v>
      </c>
    </row>
    <row r="39" spans="1:20" x14ac:dyDescent="0.3">
      <c r="A39" s="43"/>
      <c r="C39" s="47">
        <v>41</v>
      </c>
      <c r="D39" s="47">
        <v>1.4961165000000001</v>
      </c>
    </row>
    <row r="40" spans="1:20" x14ac:dyDescent="0.3">
      <c r="A40" s="43"/>
      <c r="C40" s="46">
        <v>33.5</v>
      </c>
      <c r="D40" s="46">
        <v>0.82954450000000013</v>
      </c>
    </row>
    <row r="41" spans="1:20" x14ac:dyDescent="0.3">
      <c r="A41" s="15"/>
    </row>
    <row r="42" spans="1:20" x14ac:dyDescent="0.3">
      <c r="A42" s="15"/>
    </row>
    <row r="44" spans="1:20" x14ac:dyDescent="0.3">
      <c r="A44" t="s">
        <v>271</v>
      </c>
    </row>
    <row r="45" spans="1:20" x14ac:dyDescent="0.3">
      <c r="A45" s="9"/>
      <c r="B45" s="4"/>
      <c r="C45" s="4"/>
      <c r="G45" s="4"/>
      <c r="H45" s="4"/>
    </row>
    <row r="46" spans="1:20" x14ac:dyDescent="0.3">
      <c r="A46" s="9" t="s">
        <v>0</v>
      </c>
      <c r="B46" s="4" t="s">
        <v>1</v>
      </c>
      <c r="C46" s="4" t="s">
        <v>61</v>
      </c>
      <c r="D46" s="4" t="s">
        <v>134</v>
      </c>
      <c r="E46" s="4" t="s">
        <v>135</v>
      </c>
      <c r="F46" s="110" t="s">
        <v>269</v>
      </c>
      <c r="G46" s="4" t="s">
        <v>272</v>
      </c>
      <c r="H46" s="4" t="s">
        <v>273</v>
      </c>
      <c r="I46" s="1" t="s">
        <v>274</v>
      </c>
      <c r="J46" s="1" t="s">
        <v>275</v>
      </c>
      <c r="K46" s="1" t="s">
        <v>276</v>
      </c>
      <c r="L46" s="1" t="s">
        <v>277</v>
      </c>
      <c r="P46" s="29"/>
      <c r="Q46" s="1"/>
      <c r="R46" s="1"/>
      <c r="S46" s="1"/>
      <c r="T46" s="29"/>
    </row>
    <row r="47" spans="1:20" x14ac:dyDescent="0.3">
      <c r="A47" s="3" t="s">
        <v>6</v>
      </c>
      <c r="B47" s="4" t="s">
        <v>7</v>
      </c>
      <c r="C47" s="21">
        <v>32.5</v>
      </c>
      <c r="D47" s="6">
        <v>6.25</v>
      </c>
      <c r="E47" s="6">
        <f>D47+0.7</f>
        <v>6.95</v>
      </c>
      <c r="F47" s="113">
        <f>E47*1.5</f>
        <v>10.425000000000001</v>
      </c>
      <c r="G47" s="4">
        <v>7.0339999999999998</v>
      </c>
      <c r="H47" s="4">
        <v>6.6820000000000004</v>
      </c>
      <c r="I47" s="49">
        <f>(F47/2)*G47</f>
        <v>36.664725000000004</v>
      </c>
      <c r="J47" s="33">
        <f>(F47/2)*H47</f>
        <v>34.829925000000003</v>
      </c>
      <c r="K47" s="33">
        <f>SUM(I47:J47)</f>
        <v>71.494650000000007</v>
      </c>
      <c r="L47" s="1">
        <f>K47/100</f>
        <v>0.71494650000000004</v>
      </c>
      <c r="M47" s="8"/>
      <c r="N47" s="22"/>
      <c r="O47" s="8"/>
      <c r="Q47" s="8"/>
      <c r="R47" s="30"/>
    </row>
    <row r="48" spans="1:20" x14ac:dyDescent="0.3">
      <c r="A48" s="3" t="s">
        <v>6</v>
      </c>
      <c r="B48" s="4" t="s">
        <v>7</v>
      </c>
      <c r="C48" s="21">
        <v>36.5</v>
      </c>
      <c r="D48" s="6">
        <v>10.24</v>
      </c>
      <c r="E48" s="6">
        <f t="shared" ref="E48:E61" si="0">D48+0.7</f>
        <v>10.94</v>
      </c>
      <c r="F48" s="113">
        <f>E48*1.5</f>
        <v>16.41</v>
      </c>
      <c r="G48" s="4">
        <v>9.1430000000000007</v>
      </c>
      <c r="H48" s="4">
        <v>8.8079999999999998</v>
      </c>
      <c r="I48" s="49">
        <f t="shared" ref="I48:I61" si="1">(F48/2)*G48</f>
        <v>75.018315000000001</v>
      </c>
      <c r="J48" s="33">
        <f t="shared" ref="J48:J61" si="2">(F48/2)*H48</f>
        <v>72.269639999999995</v>
      </c>
      <c r="K48" s="33">
        <f t="shared" ref="K48:K61" si="3">SUM(I48:J48)</f>
        <v>147.28795500000001</v>
      </c>
      <c r="L48" s="1">
        <f t="shared" ref="L48:L61" si="4">K48/100</f>
        <v>1.47287955</v>
      </c>
      <c r="M48" s="8"/>
      <c r="N48" s="22"/>
      <c r="O48" s="8"/>
      <c r="Q48" s="8"/>
      <c r="R48" s="30"/>
    </row>
    <row r="49" spans="1:18" x14ac:dyDescent="0.3">
      <c r="A49" s="3" t="s">
        <v>6</v>
      </c>
      <c r="B49" s="4" t="s">
        <v>7</v>
      </c>
      <c r="C49" s="21">
        <v>30.5</v>
      </c>
      <c r="D49" s="6">
        <v>9.5</v>
      </c>
      <c r="E49" s="6">
        <f t="shared" si="0"/>
        <v>10.199999999999999</v>
      </c>
      <c r="F49" s="113">
        <f t="shared" ref="F49:F61" si="5">E49*1.5</f>
        <v>15.299999999999999</v>
      </c>
      <c r="G49" s="4">
        <v>5.6840000000000002</v>
      </c>
      <c r="H49" s="4">
        <v>6.0739999999999998</v>
      </c>
      <c r="I49" s="49">
        <f t="shared" si="1"/>
        <v>43.482599999999998</v>
      </c>
      <c r="J49" s="33">
        <f t="shared" si="2"/>
        <v>46.466099999999997</v>
      </c>
      <c r="K49" s="33">
        <f t="shared" si="3"/>
        <v>89.948700000000002</v>
      </c>
      <c r="L49" s="1">
        <f t="shared" si="4"/>
        <v>0.89948700000000004</v>
      </c>
      <c r="M49" s="8"/>
      <c r="N49" s="22"/>
      <c r="O49" s="8"/>
      <c r="Q49" s="8"/>
      <c r="R49" s="30"/>
    </row>
    <row r="50" spans="1:18" x14ac:dyDescent="0.3">
      <c r="A50" s="3" t="s">
        <v>6</v>
      </c>
      <c r="B50" s="4" t="s">
        <v>7</v>
      </c>
      <c r="C50" s="21">
        <v>37.1</v>
      </c>
      <c r="D50" s="6">
        <v>8</v>
      </c>
      <c r="E50" s="6">
        <f t="shared" si="0"/>
        <v>8.6999999999999993</v>
      </c>
      <c r="F50" s="113">
        <f t="shared" si="5"/>
        <v>13.049999999999999</v>
      </c>
      <c r="G50" s="4">
        <v>8.5440000000000005</v>
      </c>
      <c r="H50" s="4">
        <v>8.6630000000000003</v>
      </c>
      <c r="I50" s="49">
        <f t="shared" si="1"/>
        <v>55.749600000000001</v>
      </c>
      <c r="J50" s="33">
        <f t="shared" si="2"/>
        <v>56.526074999999999</v>
      </c>
      <c r="K50" s="33">
        <f t="shared" si="3"/>
        <v>112.27567500000001</v>
      </c>
      <c r="L50" s="1">
        <f t="shared" si="4"/>
        <v>1.12275675</v>
      </c>
      <c r="M50" s="8"/>
      <c r="N50" s="22"/>
      <c r="O50" s="8"/>
      <c r="Q50" s="8"/>
      <c r="R50" s="30"/>
    </row>
    <row r="51" spans="1:18" x14ac:dyDescent="0.3">
      <c r="A51" s="3" t="s">
        <v>6</v>
      </c>
      <c r="B51" s="4" t="s">
        <v>11</v>
      </c>
      <c r="C51" s="21">
        <v>35.5</v>
      </c>
      <c r="D51" s="6">
        <v>9.6</v>
      </c>
      <c r="E51" s="6">
        <f t="shared" si="0"/>
        <v>10.299999999999999</v>
      </c>
      <c r="F51" s="113">
        <f t="shared" si="5"/>
        <v>15.45</v>
      </c>
      <c r="G51" s="4">
        <v>6.891</v>
      </c>
      <c r="H51" s="4">
        <v>6.5830000000000002</v>
      </c>
      <c r="I51" s="49">
        <f t="shared" si="1"/>
        <v>53.232974999999996</v>
      </c>
      <c r="J51" s="33">
        <f t="shared" si="2"/>
        <v>50.853675000000003</v>
      </c>
      <c r="K51" s="33">
        <f t="shared" si="3"/>
        <v>104.08664999999999</v>
      </c>
      <c r="L51" s="1">
        <f t="shared" si="4"/>
        <v>1.0408664999999999</v>
      </c>
      <c r="M51" s="8"/>
      <c r="N51" s="22"/>
      <c r="O51" s="8"/>
      <c r="Q51" s="8"/>
      <c r="R51" s="30"/>
    </row>
    <row r="52" spans="1:18" x14ac:dyDescent="0.3">
      <c r="A52" s="9" t="s">
        <v>6</v>
      </c>
      <c r="B52" s="4" t="s">
        <v>11</v>
      </c>
      <c r="C52" s="21">
        <v>46</v>
      </c>
      <c r="D52" s="4">
        <v>11.75</v>
      </c>
      <c r="E52" s="6">
        <f t="shared" si="0"/>
        <v>12.45</v>
      </c>
      <c r="F52" s="113">
        <f t="shared" si="5"/>
        <v>18.674999999999997</v>
      </c>
      <c r="G52" s="4">
        <v>9.1189999999999998</v>
      </c>
      <c r="H52" s="4">
        <v>7.883</v>
      </c>
      <c r="I52" s="49">
        <f t="shared" si="1"/>
        <v>85.148662499999986</v>
      </c>
      <c r="J52" s="33">
        <f t="shared" si="2"/>
        <v>73.607512499999984</v>
      </c>
      <c r="K52" s="33">
        <f t="shared" si="3"/>
        <v>158.75617499999998</v>
      </c>
      <c r="L52" s="1">
        <f t="shared" si="4"/>
        <v>1.5875617499999999</v>
      </c>
      <c r="M52" s="8"/>
      <c r="N52" s="22"/>
      <c r="O52" s="8"/>
      <c r="Q52" s="8"/>
      <c r="R52" s="30"/>
    </row>
    <row r="53" spans="1:18" x14ac:dyDescent="0.3">
      <c r="A53" s="9" t="s">
        <v>6</v>
      </c>
      <c r="B53" s="4" t="s">
        <v>7</v>
      </c>
      <c r="C53" s="21">
        <v>30</v>
      </c>
      <c r="D53" s="4">
        <v>5.55</v>
      </c>
      <c r="E53" s="6">
        <f t="shared" si="0"/>
        <v>6.25</v>
      </c>
      <c r="F53" s="113">
        <f t="shared" si="5"/>
        <v>9.375</v>
      </c>
      <c r="G53" s="4">
        <v>7.2480000000000002</v>
      </c>
      <c r="H53" s="4">
        <v>6.9320000000000004</v>
      </c>
      <c r="I53" s="49">
        <f t="shared" si="1"/>
        <v>33.975000000000001</v>
      </c>
      <c r="J53" s="33">
        <f t="shared" si="2"/>
        <v>32.493749999999999</v>
      </c>
      <c r="K53" s="33">
        <f t="shared" si="3"/>
        <v>66.46875</v>
      </c>
      <c r="L53" s="1">
        <f t="shared" si="4"/>
        <v>0.66468749999999999</v>
      </c>
      <c r="M53" s="8"/>
      <c r="N53" s="22"/>
      <c r="O53" s="8"/>
      <c r="Q53" s="8"/>
      <c r="R53" s="30"/>
    </row>
    <row r="54" spans="1:18" x14ac:dyDescent="0.3">
      <c r="A54" s="9" t="s">
        <v>6</v>
      </c>
      <c r="B54" s="4" t="s">
        <v>11</v>
      </c>
      <c r="C54" s="21">
        <v>44</v>
      </c>
      <c r="D54" s="4">
        <v>11.25</v>
      </c>
      <c r="E54" s="6">
        <f t="shared" si="0"/>
        <v>11.95</v>
      </c>
      <c r="F54" s="113">
        <f t="shared" si="5"/>
        <v>17.924999999999997</v>
      </c>
      <c r="G54" s="4">
        <v>8.4920000000000009</v>
      </c>
      <c r="H54" s="4">
        <v>8.0640000000000001</v>
      </c>
      <c r="I54" s="49">
        <f t="shared" si="1"/>
        <v>76.109549999999999</v>
      </c>
      <c r="J54" s="33">
        <f t="shared" si="2"/>
        <v>72.273599999999988</v>
      </c>
      <c r="K54" s="33">
        <f t="shared" si="3"/>
        <v>148.38315</v>
      </c>
      <c r="L54" s="1">
        <f t="shared" si="4"/>
        <v>1.4838315</v>
      </c>
      <c r="M54" s="8"/>
      <c r="N54" s="22"/>
      <c r="O54" s="8"/>
      <c r="Q54" s="8"/>
      <c r="R54" s="30"/>
    </row>
    <row r="55" spans="1:18" x14ac:dyDescent="0.3">
      <c r="A55" s="9" t="s">
        <v>6</v>
      </c>
      <c r="B55" s="4" t="s">
        <v>7</v>
      </c>
      <c r="C55" s="21">
        <v>24.5</v>
      </c>
      <c r="D55" s="4">
        <v>4.5</v>
      </c>
      <c r="E55" s="6">
        <f t="shared" si="0"/>
        <v>5.2</v>
      </c>
      <c r="F55" s="113">
        <f t="shared" si="5"/>
        <v>7.8000000000000007</v>
      </c>
      <c r="G55" s="4">
        <v>5.7359999999999998</v>
      </c>
      <c r="H55" s="4">
        <v>6.367</v>
      </c>
      <c r="I55" s="49">
        <f t="shared" si="1"/>
        <v>22.3704</v>
      </c>
      <c r="J55" s="33">
        <f t="shared" si="2"/>
        <v>24.831300000000002</v>
      </c>
      <c r="K55" s="33">
        <f t="shared" si="3"/>
        <v>47.201700000000002</v>
      </c>
      <c r="L55" s="1">
        <f t="shared" si="4"/>
        <v>0.47201700000000002</v>
      </c>
      <c r="M55" s="8"/>
      <c r="N55" s="22"/>
      <c r="O55" s="8"/>
      <c r="Q55" s="8"/>
      <c r="R55" s="30"/>
    </row>
    <row r="56" spans="1:18" x14ac:dyDescent="0.3">
      <c r="A56" s="9" t="s">
        <v>6</v>
      </c>
      <c r="B56" s="4" t="s">
        <v>7</v>
      </c>
      <c r="C56" s="21">
        <v>35</v>
      </c>
      <c r="D56" s="4">
        <v>11.1</v>
      </c>
      <c r="E56" s="6">
        <f t="shared" si="0"/>
        <v>11.799999999999999</v>
      </c>
      <c r="F56" s="113">
        <f t="shared" si="5"/>
        <v>17.7</v>
      </c>
      <c r="G56" s="4">
        <v>7.5720000000000001</v>
      </c>
      <c r="H56" s="4">
        <v>7.4669999999999996</v>
      </c>
      <c r="I56" s="49">
        <f t="shared" si="1"/>
        <v>67.012199999999993</v>
      </c>
      <c r="J56" s="33">
        <f t="shared" si="2"/>
        <v>66.082949999999997</v>
      </c>
      <c r="K56" s="33">
        <f t="shared" si="3"/>
        <v>133.09514999999999</v>
      </c>
      <c r="L56" s="1">
        <f t="shared" si="4"/>
        <v>1.3309514999999998</v>
      </c>
      <c r="M56" s="8"/>
      <c r="N56" s="22"/>
      <c r="O56" s="8"/>
      <c r="Q56" s="8"/>
      <c r="R56" s="30"/>
    </row>
    <row r="57" spans="1:18" x14ac:dyDescent="0.3">
      <c r="A57" s="9" t="s">
        <v>6</v>
      </c>
      <c r="B57" s="4" t="s">
        <v>7</v>
      </c>
      <c r="C57" s="21">
        <v>41.5</v>
      </c>
      <c r="D57" s="4">
        <v>14.2</v>
      </c>
      <c r="E57" s="6">
        <f t="shared" si="0"/>
        <v>14.899999999999999</v>
      </c>
      <c r="F57" s="113">
        <f t="shared" si="5"/>
        <v>22.349999999999998</v>
      </c>
      <c r="G57" s="4">
        <v>8.76</v>
      </c>
      <c r="H57" s="4">
        <v>8.3290000000000006</v>
      </c>
      <c r="I57" s="49">
        <f t="shared" si="1"/>
        <v>97.892999999999986</v>
      </c>
      <c r="J57" s="33">
        <f t="shared" si="2"/>
        <v>93.076574999999991</v>
      </c>
      <c r="K57" s="33">
        <f t="shared" si="3"/>
        <v>190.96957499999996</v>
      </c>
      <c r="L57" s="1">
        <f t="shared" si="4"/>
        <v>1.9096957499999996</v>
      </c>
      <c r="M57" s="8"/>
      <c r="N57" s="22"/>
      <c r="O57" s="8"/>
      <c r="Q57" s="8"/>
      <c r="R57" s="30"/>
    </row>
    <row r="58" spans="1:18" x14ac:dyDescent="0.3">
      <c r="A58" s="9" t="s">
        <v>6</v>
      </c>
      <c r="B58" s="4" t="s">
        <v>7</v>
      </c>
      <c r="C58" s="21">
        <v>24</v>
      </c>
      <c r="D58" s="4">
        <v>7.9</v>
      </c>
      <c r="E58" s="6">
        <f t="shared" si="0"/>
        <v>8.6</v>
      </c>
      <c r="F58" s="113">
        <f t="shared" si="5"/>
        <v>12.899999999999999</v>
      </c>
      <c r="G58" s="4">
        <v>6.399</v>
      </c>
      <c r="H58" s="4">
        <v>6.2450000000000001</v>
      </c>
      <c r="I58" s="49">
        <f t="shared" si="1"/>
        <v>41.273549999999993</v>
      </c>
      <c r="J58" s="33">
        <f t="shared" si="2"/>
        <v>40.280249999999995</v>
      </c>
      <c r="K58" s="33">
        <f t="shared" si="3"/>
        <v>81.553799999999995</v>
      </c>
      <c r="L58" s="1">
        <f t="shared" si="4"/>
        <v>0.81553799999999999</v>
      </c>
      <c r="M58" s="8"/>
      <c r="N58" s="22"/>
      <c r="O58" s="8"/>
      <c r="Q58" s="8"/>
      <c r="R58" s="30"/>
    </row>
    <row r="59" spans="1:18" x14ac:dyDescent="0.3">
      <c r="A59" s="9" t="s">
        <v>6</v>
      </c>
      <c r="B59" s="4" t="s">
        <v>7</v>
      </c>
      <c r="C59" s="21">
        <v>32</v>
      </c>
      <c r="D59" s="4">
        <v>5.85</v>
      </c>
      <c r="E59" s="6">
        <f t="shared" si="0"/>
        <v>6.55</v>
      </c>
      <c r="F59" s="113">
        <f t="shared" si="5"/>
        <v>9.8249999999999993</v>
      </c>
      <c r="G59" s="4">
        <v>7.0149999999999997</v>
      </c>
      <c r="H59" s="4">
        <v>7.548</v>
      </c>
      <c r="I59" s="49">
        <f t="shared" si="1"/>
        <v>34.461187499999994</v>
      </c>
      <c r="J59" s="33">
        <f t="shared" si="2"/>
        <v>37.079549999999998</v>
      </c>
      <c r="K59" s="33">
        <f t="shared" si="3"/>
        <v>71.540737499999992</v>
      </c>
      <c r="L59" s="1">
        <f t="shared" si="4"/>
        <v>0.71540737499999996</v>
      </c>
      <c r="M59" s="8"/>
      <c r="N59" s="22"/>
      <c r="O59" s="8"/>
      <c r="Q59" s="8"/>
      <c r="R59" s="30"/>
    </row>
    <row r="60" spans="1:18" x14ac:dyDescent="0.3">
      <c r="A60" s="9" t="s">
        <v>6</v>
      </c>
      <c r="B60" s="4" t="s">
        <v>11</v>
      </c>
      <c r="C60" s="21">
        <v>41</v>
      </c>
      <c r="D60" s="4">
        <v>9.15</v>
      </c>
      <c r="E60" s="6">
        <f t="shared" si="0"/>
        <v>9.85</v>
      </c>
      <c r="F60" s="113">
        <f t="shared" si="5"/>
        <v>14.774999999999999</v>
      </c>
      <c r="G60" s="4">
        <v>8.2479999999999993</v>
      </c>
      <c r="H60" s="4">
        <v>6.9409999999999998</v>
      </c>
      <c r="I60" s="49">
        <f t="shared" si="1"/>
        <v>60.932099999999991</v>
      </c>
      <c r="J60" s="33">
        <f t="shared" si="2"/>
        <v>51.276637499999993</v>
      </c>
      <c r="K60" s="33">
        <f t="shared" si="3"/>
        <v>112.20873749999998</v>
      </c>
      <c r="L60" s="1">
        <f t="shared" si="4"/>
        <v>1.1220873749999998</v>
      </c>
      <c r="M60" s="8"/>
      <c r="N60" s="22"/>
      <c r="O60" s="8"/>
      <c r="Q60" s="8"/>
      <c r="R60" s="30"/>
    </row>
    <row r="61" spans="1:18" x14ac:dyDescent="0.3">
      <c r="A61" s="9" t="s">
        <v>6</v>
      </c>
      <c r="B61" s="4" t="s">
        <v>7</v>
      </c>
      <c r="C61" s="21">
        <v>33.5</v>
      </c>
      <c r="D61" s="4">
        <v>4.75</v>
      </c>
      <c r="E61" s="6">
        <f t="shared" si="0"/>
        <v>5.45</v>
      </c>
      <c r="F61" s="113">
        <f t="shared" si="5"/>
        <v>8.1750000000000007</v>
      </c>
      <c r="G61" s="6">
        <v>8.19</v>
      </c>
      <c r="H61" s="4">
        <v>7.0309999999999997</v>
      </c>
      <c r="I61" s="49">
        <f t="shared" si="1"/>
        <v>33.476624999999999</v>
      </c>
      <c r="J61" s="33">
        <f t="shared" si="2"/>
        <v>28.739212500000001</v>
      </c>
      <c r="K61" s="33">
        <f t="shared" si="3"/>
        <v>62.215837499999999</v>
      </c>
      <c r="L61" s="1">
        <f t="shared" si="4"/>
        <v>0.62215837500000004</v>
      </c>
      <c r="M61" s="8"/>
      <c r="N61" s="22"/>
      <c r="O61" s="8"/>
      <c r="Q61" s="8"/>
      <c r="R61" s="30"/>
    </row>
    <row r="67" spans="3:7" x14ac:dyDescent="0.3">
      <c r="C67" s="1" t="s">
        <v>61</v>
      </c>
      <c r="D67" s="1" t="s">
        <v>118</v>
      </c>
      <c r="F67" s="2" t="s">
        <v>268</v>
      </c>
    </row>
    <row r="68" spans="3:7" x14ac:dyDescent="0.3">
      <c r="C68" s="1">
        <v>32.5</v>
      </c>
      <c r="D68" s="1">
        <v>0.71494650000000004</v>
      </c>
      <c r="F68" s="2" t="s">
        <v>270</v>
      </c>
    </row>
    <row r="69" spans="3:7" x14ac:dyDescent="0.3">
      <c r="C69" s="1">
        <v>36.5</v>
      </c>
      <c r="D69" s="1">
        <v>1.47287955</v>
      </c>
    </row>
    <row r="70" spans="3:7" x14ac:dyDescent="0.3">
      <c r="C70" s="1">
        <v>30.5</v>
      </c>
      <c r="D70" s="1">
        <v>0.89948700000000004</v>
      </c>
      <c r="F70" s="136" t="s">
        <v>266</v>
      </c>
      <c r="G70" s="134" t="s">
        <v>264</v>
      </c>
    </row>
    <row r="71" spans="3:7" x14ac:dyDescent="0.3">
      <c r="C71" s="1">
        <v>37.1</v>
      </c>
      <c r="D71" s="1">
        <v>1.12275675</v>
      </c>
      <c r="F71" s="137" t="s">
        <v>267</v>
      </c>
      <c r="G71" s="135" t="s">
        <v>265</v>
      </c>
    </row>
    <row r="72" spans="3:7" x14ac:dyDescent="0.3">
      <c r="C72" s="1">
        <v>35.5</v>
      </c>
      <c r="D72" s="1">
        <v>1.0408664999999999</v>
      </c>
      <c r="F72" s="138">
        <v>42</v>
      </c>
      <c r="G72" s="91">
        <f>F72*0.0312</f>
        <v>1.3104</v>
      </c>
    </row>
    <row r="73" spans="3:7" x14ac:dyDescent="0.3">
      <c r="C73" s="1">
        <v>46</v>
      </c>
      <c r="D73" s="1">
        <v>1.5875617499999999</v>
      </c>
    </row>
    <row r="74" spans="3:7" x14ac:dyDescent="0.3">
      <c r="C74" s="1">
        <v>30</v>
      </c>
      <c r="D74" s="1">
        <v>0.66468749999999999</v>
      </c>
    </row>
    <row r="75" spans="3:7" x14ac:dyDescent="0.3">
      <c r="C75" s="1">
        <v>44</v>
      </c>
      <c r="D75" s="1">
        <v>1.4838315</v>
      </c>
    </row>
    <row r="76" spans="3:7" x14ac:dyDescent="0.3">
      <c r="C76" s="1">
        <v>24.5</v>
      </c>
      <c r="D76" s="1">
        <v>0.47201700000000002</v>
      </c>
    </row>
    <row r="77" spans="3:7" x14ac:dyDescent="0.3">
      <c r="C77" s="1">
        <v>35</v>
      </c>
      <c r="D77" s="1">
        <v>1.3309514999999998</v>
      </c>
    </row>
    <row r="78" spans="3:7" x14ac:dyDescent="0.3">
      <c r="C78" s="1">
        <v>41.5</v>
      </c>
      <c r="D78" s="1">
        <v>1.9096957499999996</v>
      </c>
    </row>
    <row r="79" spans="3:7" x14ac:dyDescent="0.3">
      <c r="C79" s="1">
        <v>24</v>
      </c>
      <c r="D79" s="1">
        <v>0.81553799999999999</v>
      </c>
    </row>
    <row r="80" spans="3:7" x14ac:dyDescent="0.3">
      <c r="C80" s="1">
        <v>32</v>
      </c>
      <c r="D80" s="1">
        <v>0.71540737499999996</v>
      </c>
    </row>
    <row r="81" spans="3:4" x14ac:dyDescent="0.3">
      <c r="C81" s="1">
        <v>41</v>
      </c>
      <c r="D81" s="1">
        <v>1.1220873749999998</v>
      </c>
    </row>
    <row r="82" spans="3:4" x14ac:dyDescent="0.3">
      <c r="C82" s="1">
        <v>33.5</v>
      </c>
      <c r="D82" s="1">
        <v>0.62215837500000004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G62" sqref="G62"/>
    </sheetView>
  </sheetViews>
  <sheetFormatPr defaultRowHeight="14.4" x14ac:dyDescent="0.3"/>
  <cols>
    <col min="1" max="1" width="10" customWidth="1"/>
    <col min="4" max="5" width="15.109375" bestFit="1" customWidth="1"/>
    <col min="6" max="6" width="17" customWidth="1"/>
    <col min="7" max="7" width="19.44140625" bestFit="1" customWidth="1"/>
    <col min="8" max="8" width="19.5546875" bestFit="1" customWidth="1"/>
    <col min="9" max="9" width="15.44140625" bestFit="1" customWidth="1"/>
    <col min="10" max="10" width="17.5546875" bestFit="1" customWidth="1"/>
    <col min="11" max="11" width="16" bestFit="1" customWidth="1"/>
    <col min="12" max="12" width="15.109375" bestFit="1" customWidth="1"/>
    <col min="13" max="13" width="13.5546875" customWidth="1"/>
    <col min="14" max="14" width="10.44140625" customWidth="1"/>
    <col min="15" max="15" width="10.109375" customWidth="1"/>
    <col min="16" max="16" width="12.5546875" style="1" customWidth="1"/>
    <col min="17" max="17" width="11" customWidth="1"/>
    <col min="18" max="18" width="10.109375" customWidth="1"/>
    <col min="19" max="19" width="14.109375" customWidth="1"/>
    <col min="20" max="20" width="11.109375" customWidth="1"/>
  </cols>
  <sheetData>
    <row r="1" spans="1:20" x14ac:dyDescent="0.3">
      <c r="A1" t="s">
        <v>171</v>
      </c>
    </row>
    <row r="2" spans="1:20" x14ac:dyDescent="0.3">
      <c r="A2" t="s">
        <v>197</v>
      </c>
    </row>
    <row r="3" spans="1:20" x14ac:dyDescent="0.3">
      <c r="L3" s="140" t="s">
        <v>280</v>
      </c>
      <c r="M3" s="139"/>
      <c r="N3" s="139"/>
      <c r="O3" s="139"/>
    </row>
    <row r="4" spans="1:20" x14ac:dyDescent="0.3">
      <c r="A4" t="s">
        <v>0</v>
      </c>
      <c r="B4" t="s">
        <v>1</v>
      </c>
      <c r="C4" t="s">
        <v>61</v>
      </c>
      <c r="D4" t="s">
        <v>3</v>
      </c>
      <c r="E4" t="s">
        <v>108</v>
      </c>
      <c r="F4" t="s">
        <v>109</v>
      </c>
      <c r="G4" t="s">
        <v>110</v>
      </c>
      <c r="H4" t="s">
        <v>111</v>
      </c>
      <c r="I4" t="s">
        <v>112</v>
      </c>
      <c r="J4" t="s">
        <v>113</v>
      </c>
      <c r="K4" t="s">
        <v>114</v>
      </c>
      <c r="L4" s="139" t="s">
        <v>115</v>
      </c>
      <c r="M4" s="139" t="s">
        <v>116</v>
      </c>
      <c r="N4" s="139" t="s">
        <v>117</v>
      </c>
      <c r="O4" s="139" t="s">
        <v>118</v>
      </c>
      <c r="P4" s="1" t="s">
        <v>259</v>
      </c>
      <c r="Q4" t="s">
        <v>260</v>
      </c>
      <c r="R4" t="s">
        <v>261</v>
      </c>
      <c r="S4" t="s">
        <v>262</v>
      </c>
      <c r="T4" t="s">
        <v>263</v>
      </c>
    </row>
    <row r="5" spans="1:20" x14ac:dyDescent="0.3">
      <c r="A5" t="s">
        <v>12</v>
      </c>
      <c r="B5" t="s">
        <v>11</v>
      </c>
      <c r="C5">
        <v>64</v>
      </c>
      <c r="D5">
        <v>12.1</v>
      </c>
      <c r="E5">
        <v>12.799999999999999</v>
      </c>
      <c r="F5">
        <v>10.840999999999999</v>
      </c>
      <c r="G5">
        <v>9.3659999999999997</v>
      </c>
      <c r="H5">
        <v>65.588049999999996</v>
      </c>
      <c r="I5">
        <v>56.664299999999997</v>
      </c>
      <c r="J5">
        <v>122.25234999999999</v>
      </c>
      <c r="K5">
        <v>1.2225234999999999</v>
      </c>
      <c r="L5" s="139">
        <v>138.76479999999998</v>
      </c>
      <c r="M5" s="139">
        <v>119.88479999999998</v>
      </c>
      <c r="N5" s="139">
        <v>258.64959999999996</v>
      </c>
      <c r="O5" s="139">
        <v>2.5864959999999995</v>
      </c>
    </row>
    <row r="6" spans="1:20" x14ac:dyDescent="0.3">
      <c r="A6" t="s">
        <v>12</v>
      </c>
      <c r="B6" t="s">
        <v>11</v>
      </c>
      <c r="C6">
        <v>57</v>
      </c>
      <c r="D6">
        <v>11.4</v>
      </c>
      <c r="E6">
        <v>12.1</v>
      </c>
      <c r="F6">
        <v>8.3759999999999994</v>
      </c>
      <c r="G6">
        <v>8.4429999999999996</v>
      </c>
      <c r="H6">
        <v>47.743200000000002</v>
      </c>
      <c r="I6">
        <v>48.125099999999996</v>
      </c>
      <c r="J6">
        <v>95.868300000000005</v>
      </c>
      <c r="K6">
        <v>0.95868300000000006</v>
      </c>
      <c r="L6" s="139">
        <v>101.3496</v>
      </c>
      <c r="M6" s="139">
        <v>102.16029999999999</v>
      </c>
      <c r="N6" s="139">
        <v>203.50989999999999</v>
      </c>
      <c r="O6" s="139">
        <v>2.0350989999999998</v>
      </c>
    </row>
    <row r="7" spans="1:20" x14ac:dyDescent="0.3">
      <c r="A7" t="s">
        <v>12</v>
      </c>
      <c r="B7" t="s">
        <v>11</v>
      </c>
      <c r="C7">
        <v>39.1</v>
      </c>
      <c r="D7">
        <v>7.2</v>
      </c>
      <c r="E7">
        <v>7.9</v>
      </c>
      <c r="F7">
        <v>7.5910000000000002</v>
      </c>
      <c r="G7">
        <v>7.19</v>
      </c>
      <c r="H7">
        <v>27.3276</v>
      </c>
      <c r="I7">
        <v>25.884</v>
      </c>
      <c r="J7">
        <v>53.211600000000004</v>
      </c>
      <c r="K7">
        <v>0.53211600000000003</v>
      </c>
      <c r="L7" s="139">
        <v>59.968900000000005</v>
      </c>
      <c r="M7" s="139">
        <v>56.801000000000009</v>
      </c>
      <c r="N7" s="139">
        <v>116.76990000000001</v>
      </c>
      <c r="O7" s="139">
        <v>1.167699</v>
      </c>
    </row>
    <row r="8" spans="1:20" x14ac:dyDescent="0.3">
      <c r="A8" t="s">
        <v>12</v>
      </c>
      <c r="B8" t="s">
        <v>11</v>
      </c>
      <c r="C8">
        <v>35</v>
      </c>
      <c r="D8">
        <v>4.4000000000000004</v>
      </c>
      <c r="E8">
        <v>5.1000000000000005</v>
      </c>
      <c r="F8">
        <v>7.4930000000000003</v>
      </c>
      <c r="G8">
        <v>7.8419999999999996</v>
      </c>
      <c r="H8">
        <v>16.4846</v>
      </c>
      <c r="I8">
        <v>17.252400000000002</v>
      </c>
      <c r="J8">
        <v>33.737000000000002</v>
      </c>
      <c r="K8">
        <v>0.33737</v>
      </c>
      <c r="L8" s="139">
        <v>38.214300000000009</v>
      </c>
      <c r="M8" s="139">
        <v>39.994199999999999</v>
      </c>
      <c r="N8" s="139">
        <v>78.208500000000015</v>
      </c>
      <c r="O8" s="139">
        <v>0.78208500000000014</v>
      </c>
    </row>
    <row r="9" spans="1:20" x14ac:dyDescent="0.3">
      <c r="A9" t="s">
        <v>12</v>
      </c>
      <c r="B9" t="s">
        <v>11</v>
      </c>
      <c r="C9">
        <v>34.200000000000003</v>
      </c>
      <c r="D9">
        <v>6.55</v>
      </c>
      <c r="E9">
        <v>7.25</v>
      </c>
      <c r="F9">
        <v>7.0869999999999997</v>
      </c>
      <c r="G9">
        <v>6.9169999999999998</v>
      </c>
      <c r="H9">
        <v>23.209924999999998</v>
      </c>
      <c r="I9">
        <v>22.653174999999997</v>
      </c>
      <c r="J9">
        <v>45.863099999999996</v>
      </c>
      <c r="K9">
        <v>0.45863099999999996</v>
      </c>
      <c r="L9" s="139">
        <v>51.380749999999999</v>
      </c>
      <c r="M9" s="139">
        <v>50.148249999999997</v>
      </c>
      <c r="N9" s="139">
        <v>101.529</v>
      </c>
      <c r="O9" s="139">
        <v>1.01529</v>
      </c>
    </row>
    <row r="10" spans="1:20" x14ac:dyDescent="0.3">
      <c r="A10" t="s">
        <v>12</v>
      </c>
      <c r="B10" t="s">
        <v>11</v>
      </c>
      <c r="C10">
        <v>27.5</v>
      </c>
      <c r="D10">
        <v>4.7</v>
      </c>
      <c r="E10">
        <v>5.4</v>
      </c>
      <c r="F10">
        <v>6.5510000000000002</v>
      </c>
      <c r="G10">
        <v>6.5629999999999997</v>
      </c>
      <c r="H10">
        <v>15.394850000000002</v>
      </c>
      <c r="I10">
        <v>15.42305</v>
      </c>
      <c r="J10">
        <v>30.817900000000002</v>
      </c>
      <c r="K10">
        <v>0.30817900000000004</v>
      </c>
      <c r="L10" s="139">
        <v>35.375400000000006</v>
      </c>
      <c r="M10" s="139">
        <v>35.440200000000004</v>
      </c>
      <c r="N10" s="139">
        <v>70.815600000000018</v>
      </c>
      <c r="O10" s="139">
        <v>0.70815600000000023</v>
      </c>
    </row>
    <row r="11" spans="1:20" x14ac:dyDescent="0.3">
      <c r="A11" t="s">
        <v>12</v>
      </c>
      <c r="B11" t="s">
        <v>11</v>
      </c>
      <c r="C11">
        <v>25</v>
      </c>
      <c r="D11">
        <v>4.9000000000000004</v>
      </c>
      <c r="E11">
        <v>5.6000000000000005</v>
      </c>
      <c r="F11">
        <v>5.7469999999999999</v>
      </c>
      <c r="G11">
        <v>5.75</v>
      </c>
      <c r="H11">
        <v>14.080150000000001</v>
      </c>
      <c r="I11">
        <v>14.0875</v>
      </c>
      <c r="J11">
        <v>28.167650000000002</v>
      </c>
      <c r="K11">
        <v>0.2816765</v>
      </c>
      <c r="L11" s="139">
        <v>32.183199999999999</v>
      </c>
      <c r="M11" s="139">
        <v>32.200000000000003</v>
      </c>
      <c r="N11" s="139">
        <v>64.383200000000002</v>
      </c>
      <c r="O11" s="139">
        <v>0.64383200000000007</v>
      </c>
    </row>
    <row r="12" spans="1:20" x14ac:dyDescent="0.3">
      <c r="A12" t="s">
        <v>12</v>
      </c>
      <c r="B12" t="s">
        <v>11</v>
      </c>
      <c r="C12">
        <v>31.5</v>
      </c>
      <c r="D12">
        <v>5.05</v>
      </c>
      <c r="E12">
        <v>5.75</v>
      </c>
      <c r="F12">
        <v>7.0439999999999996</v>
      </c>
      <c r="G12">
        <v>6.53</v>
      </c>
      <c r="H12">
        <v>17.786099999999998</v>
      </c>
      <c r="I12">
        <v>16.488250000000001</v>
      </c>
      <c r="J12">
        <v>34.274349999999998</v>
      </c>
      <c r="K12">
        <v>0.34274349999999998</v>
      </c>
      <c r="L12" s="139">
        <v>40.503</v>
      </c>
      <c r="M12" s="139">
        <v>37.547499999999999</v>
      </c>
      <c r="N12" s="139">
        <v>78.0505</v>
      </c>
      <c r="O12" s="139">
        <v>0.780505</v>
      </c>
    </row>
    <row r="13" spans="1:20" x14ac:dyDescent="0.3">
      <c r="A13" t="s">
        <v>12</v>
      </c>
      <c r="B13" t="s">
        <v>11</v>
      </c>
      <c r="C13">
        <v>26</v>
      </c>
      <c r="D13">
        <v>4.55</v>
      </c>
      <c r="E13">
        <v>5.25</v>
      </c>
      <c r="F13">
        <v>6.85</v>
      </c>
      <c r="G13">
        <v>6.72</v>
      </c>
      <c r="H13">
        <v>15.583749999999998</v>
      </c>
      <c r="I13">
        <v>15.287999999999998</v>
      </c>
      <c r="J13">
        <v>30.871749999999999</v>
      </c>
      <c r="K13">
        <v>0.30871749999999998</v>
      </c>
      <c r="L13" s="139">
        <v>35.962499999999999</v>
      </c>
      <c r="M13" s="139">
        <v>35.28</v>
      </c>
      <c r="N13" s="139">
        <v>71.242500000000007</v>
      </c>
      <c r="O13" s="139">
        <v>0.71242500000000009</v>
      </c>
    </row>
    <row r="14" spans="1:20" x14ac:dyDescent="0.3">
      <c r="A14" t="s">
        <v>12</v>
      </c>
      <c r="B14" t="s">
        <v>11</v>
      </c>
      <c r="C14">
        <v>49.5</v>
      </c>
      <c r="D14">
        <v>11.5</v>
      </c>
      <c r="E14">
        <v>12.2</v>
      </c>
      <c r="F14">
        <v>8.673</v>
      </c>
      <c r="G14">
        <v>7.83</v>
      </c>
      <c r="H14">
        <v>49.869750000000003</v>
      </c>
      <c r="I14">
        <v>45.022500000000001</v>
      </c>
      <c r="J14">
        <v>94.892250000000004</v>
      </c>
      <c r="K14">
        <v>0.9489225</v>
      </c>
      <c r="L14" s="139">
        <v>105.81059999999999</v>
      </c>
      <c r="M14" s="139">
        <v>95.525999999999996</v>
      </c>
      <c r="N14" s="139">
        <v>201.33659999999998</v>
      </c>
      <c r="O14" s="139">
        <v>2.0133659999999995</v>
      </c>
    </row>
    <row r="15" spans="1:20" x14ac:dyDescent="0.3">
      <c r="A15" t="s">
        <v>12</v>
      </c>
      <c r="B15" t="s">
        <v>11</v>
      </c>
      <c r="C15">
        <v>38.700000000000003</v>
      </c>
      <c r="D15">
        <v>8.4</v>
      </c>
      <c r="E15">
        <v>9.1</v>
      </c>
      <c r="F15">
        <v>7.7640000000000002</v>
      </c>
      <c r="G15">
        <v>7.468</v>
      </c>
      <c r="H15">
        <v>32.608800000000002</v>
      </c>
      <c r="I15">
        <v>31.365600000000001</v>
      </c>
      <c r="J15">
        <v>63.974400000000003</v>
      </c>
      <c r="K15">
        <v>0.63974399999999998</v>
      </c>
      <c r="L15" s="139">
        <v>70.6524</v>
      </c>
      <c r="M15" s="139">
        <v>67.958799999999997</v>
      </c>
      <c r="N15" s="139">
        <v>138.6112</v>
      </c>
      <c r="O15" s="139">
        <v>1.386112</v>
      </c>
    </row>
    <row r="16" spans="1:20" x14ac:dyDescent="0.3">
      <c r="A16" t="s">
        <v>12</v>
      </c>
      <c r="B16" t="s">
        <v>11</v>
      </c>
      <c r="C16">
        <v>37</v>
      </c>
      <c r="D16">
        <v>7.35</v>
      </c>
      <c r="E16">
        <v>8.0499999999999989</v>
      </c>
      <c r="F16">
        <v>8.2149999999999999</v>
      </c>
      <c r="G16">
        <v>7.3010000000000002</v>
      </c>
      <c r="H16">
        <v>30.190124999999998</v>
      </c>
      <c r="I16">
        <v>26.831174999999998</v>
      </c>
      <c r="J16">
        <v>57.021299999999997</v>
      </c>
      <c r="K16">
        <v>0.57021299999999997</v>
      </c>
      <c r="L16" s="139">
        <v>66.130749999999992</v>
      </c>
      <c r="M16" s="139">
        <v>58.773049999999991</v>
      </c>
      <c r="N16" s="139">
        <v>124.90379999999999</v>
      </c>
      <c r="O16" s="139">
        <v>1.2490379999999999</v>
      </c>
    </row>
    <row r="17" spans="1:15" x14ac:dyDescent="0.3">
      <c r="A17" t="s">
        <v>12</v>
      </c>
      <c r="B17" t="s">
        <v>11</v>
      </c>
      <c r="C17">
        <v>37</v>
      </c>
      <c r="D17">
        <v>7.5</v>
      </c>
      <c r="E17">
        <v>8.1999999999999993</v>
      </c>
      <c r="F17">
        <v>7.9409999999999998</v>
      </c>
      <c r="G17">
        <v>7.3540000000000001</v>
      </c>
      <c r="H17">
        <v>29.778749999999999</v>
      </c>
      <c r="I17">
        <v>27.577500000000001</v>
      </c>
      <c r="J17">
        <v>57.356250000000003</v>
      </c>
      <c r="K17">
        <v>0.57356249999999998</v>
      </c>
      <c r="L17" s="139">
        <v>65.116199999999992</v>
      </c>
      <c r="M17" s="139">
        <v>60.302799999999998</v>
      </c>
      <c r="N17" s="139">
        <v>125.41899999999998</v>
      </c>
      <c r="O17" s="139">
        <v>1.2541899999999999</v>
      </c>
    </row>
    <row r="18" spans="1:15" x14ac:dyDescent="0.3">
      <c r="A18" t="s">
        <v>12</v>
      </c>
      <c r="B18" t="s">
        <v>11</v>
      </c>
      <c r="C18">
        <v>33.5</v>
      </c>
      <c r="D18">
        <v>6.85</v>
      </c>
      <c r="E18">
        <v>7.55</v>
      </c>
      <c r="F18">
        <v>7.5430000000000001</v>
      </c>
      <c r="G18">
        <v>7.1790000000000003</v>
      </c>
      <c r="H18">
        <v>25.834775</v>
      </c>
      <c r="I18">
        <v>24.588075</v>
      </c>
      <c r="J18">
        <v>50.422849999999997</v>
      </c>
      <c r="K18">
        <v>0.50422849999999997</v>
      </c>
      <c r="L18" s="139">
        <v>56.949649999999998</v>
      </c>
      <c r="M18" s="139">
        <v>54.201450000000001</v>
      </c>
      <c r="N18" s="139">
        <v>111.1511</v>
      </c>
      <c r="O18" s="139">
        <v>1.1115109999999999</v>
      </c>
    </row>
    <row r="19" spans="1:15" x14ac:dyDescent="0.3">
      <c r="A19" t="s">
        <v>12</v>
      </c>
      <c r="B19" t="s">
        <v>11</v>
      </c>
      <c r="C19">
        <v>24.5</v>
      </c>
      <c r="D19">
        <v>4.8499999999999996</v>
      </c>
      <c r="E19">
        <v>5.55</v>
      </c>
      <c r="F19">
        <v>5.58</v>
      </c>
      <c r="G19">
        <v>5.8630000000000004</v>
      </c>
      <c r="H19">
        <v>13.531499999999999</v>
      </c>
      <c r="I19">
        <v>14.217775</v>
      </c>
      <c r="J19">
        <v>27.749274999999997</v>
      </c>
      <c r="K19">
        <v>0.27749274999999995</v>
      </c>
      <c r="L19" s="139">
        <v>30.968999999999998</v>
      </c>
      <c r="M19" s="139">
        <v>32.539650000000002</v>
      </c>
      <c r="N19" s="139">
        <v>63.508650000000003</v>
      </c>
      <c r="O19" s="139">
        <v>0.6350865</v>
      </c>
    </row>
    <row r="20" spans="1:15" x14ac:dyDescent="0.3">
      <c r="L20" s="139"/>
      <c r="M20" s="139"/>
      <c r="N20" s="139"/>
      <c r="O20" s="139"/>
    </row>
    <row r="25" spans="1:15" ht="15" thickBot="1" x14ac:dyDescent="0.35">
      <c r="C25" s="45" t="s">
        <v>61</v>
      </c>
      <c r="D25" s="45" t="s">
        <v>118</v>
      </c>
    </row>
    <row r="26" spans="1:15" ht="15" thickTop="1" x14ac:dyDescent="0.3">
      <c r="C26" s="46">
        <v>64</v>
      </c>
      <c r="D26" s="46">
        <v>2.5864959999999995</v>
      </c>
      <c r="F26" s="63" t="s">
        <v>188</v>
      </c>
      <c r="G26" s="64"/>
      <c r="H26" s="65"/>
    </row>
    <row r="27" spans="1:15" x14ac:dyDescent="0.3">
      <c r="C27" s="47">
        <v>57</v>
      </c>
      <c r="D27" s="47">
        <v>2.0350989999999998</v>
      </c>
      <c r="F27" s="66" t="s">
        <v>143</v>
      </c>
      <c r="G27" s="37"/>
      <c r="H27" s="67"/>
    </row>
    <row r="28" spans="1:15" x14ac:dyDescent="0.3">
      <c r="C28" s="46">
        <v>39.1</v>
      </c>
      <c r="D28" s="46">
        <v>1.167699</v>
      </c>
      <c r="F28" s="66"/>
      <c r="G28" s="37"/>
      <c r="H28" s="67"/>
    </row>
    <row r="29" spans="1:15" x14ac:dyDescent="0.3">
      <c r="C29" s="47">
        <v>35</v>
      </c>
      <c r="D29" s="47">
        <v>0.78208500000000014</v>
      </c>
      <c r="F29" s="55" t="s">
        <v>132</v>
      </c>
      <c r="G29" s="50" t="s">
        <v>144</v>
      </c>
      <c r="H29" s="57" t="s">
        <v>133</v>
      </c>
    </row>
    <row r="30" spans="1:15" x14ac:dyDescent="0.3">
      <c r="C30" s="46">
        <v>34.200000000000003</v>
      </c>
      <c r="D30" s="46">
        <v>1.01529</v>
      </c>
      <c r="F30" s="68">
        <v>40</v>
      </c>
      <c r="G30" s="61">
        <f>0.28488+(0.02*F30)</f>
        <v>1.0848800000000001</v>
      </c>
      <c r="H30" s="62">
        <f>POWER(G30,2)</f>
        <v>1.1769646144000001</v>
      </c>
    </row>
    <row r="31" spans="1:15" x14ac:dyDescent="0.3">
      <c r="C31" s="47">
        <v>27.5</v>
      </c>
      <c r="D31" s="47">
        <v>0.70815600000000023</v>
      </c>
      <c r="F31" s="1"/>
      <c r="G31" s="1"/>
      <c r="H31" s="1"/>
    </row>
    <row r="32" spans="1:15" x14ac:dyDescent="0.3">
      <c r="C32" s="46">
        <v>25</v>
      </c>
      <c r="D32" s="46">
        <v>0.64383200000000007</v>
      </c>
      <c r="F32" s="1"/>
      <c r="G32" s="1"/>
      <c r="H32" s="1"/>
    </row>
    <row r="33" spans="1:20" x14ac:dyDescent="0.3">
      <c r="C33" s="47">
        <v>31.5</v>
      </c>
      <c r="D33" s="47">
        <v>0.780505</v>
      </c>
      <c r="F33" s="90" t="s">
        <v>169</v>
      </c>
      <c r="G33" s="53"/>
      <c r="H33" s="54"/>
    </row>
    <row r="34" spans="1:20" x14ac:dyDescent="0.3">
      <c r="C34" s="46">
        <v>26</v>
      </c>
      <c r="D34" s="46">
        <v>0.71242500000000009</v>
      </c>
      <c r="F34" s="55" t="s">
        <v>172</v>
      </c>
      <c r="G34" s="50"/>
      <c r="H34" s="57"/>
    </row>
    <row r="35" spans="1:20" x14ac:dyDescent="0.3">
      <c r="C35" s="47">
        <v>49.5</v>
      </c>
      <c r="D35" s="47">
        <v>2.0133659999999995</v>
      </c>
      <c r="F35" s="58"/>
      <c r="G35" s="50"/>
      <c r="H35" s="57"/>
    </row>
    <row r="36" spans="1:20" x14ac:dyDescent="0.3">
      <c r="C36" s="46">
        <v>38.700000000000003</v>
      </c>
      <c r="D36" s="46">
        <v>1.386112</v>
      </c>
      <c r="F36" s="58" t="s">
        <v>132</v>
      </c>
      <c r="G36" s="50" t="s">
        <v>154</v>
      </c>
      <c r="H36" s="57"/>
    </row>
    <row r="37" spans="1:20" x14ac:dyDescent="0.3">
      <c r="C37" s="47">
        <v>37</v>
      </c>
      <c r="D37" s="47">
        <v>1.2490379999999999</v>
      </c>
      <c r="F37" s="133">
        <v>42</v>
      </c>
      <c r="G37" s="132">
        <f>F37* 0.033736</f>
        <v>1.4169120000000002</v>
      </c>
      <c r="H37" s="76"/>
    </row>
    <row r="38" spans="1:20" x14ac:dyDescent="0.3">
      <c r="C38" s="46">
        <v>37</v>
      </c>
      <c r="D38" s="46">
        <v>1.2541899999999999</v>
      </c>
    </row>
    <row r="39" spans="1:20" x14ac:dyDescent="0.3">
      <c r="C39" s="47">
        <v>33.5</v>
      </c>
      <c r="D39" s="47">
        <v>1.1115109999999999</v>
      </c>
    </row>
    <row r="40" spans="1:20" x14ac:dyDescent="0.3">
      <c r="C40" s="86">
        <v>24.5</v>
      </c>
      <c r="D40" s="86">
        <v>0.6350865</v>
      </c>
    </row>
    <row r="45" spans="1:20" x14ac:dyDescent="0.3">
      <c r="A45" t="s">
        <v>271</v>
      </c>
    </row>
    <row r="46" spans="1:20" x14ac:dyDescent="0.3">
      <c r="A46" s="9"/>
      <c r="B46" s="4"/>
      <c r="C46" s="4"/>
      <c r="D46" s="4"/>
      <c r="E46" s="4"/>
      <c r="F46" s="110"/>
      <c r="G46" s="4"/>
      <c r="H46" s="4"/>
      <c r="I46" s="1"/>
      <c r="J46" s="1"/>
      <c r="K46" s="1"/>
      <c r="L46" s="1"/>
    </row>
    <row r="47" spans="1:20" x14ac:dyDescent="0.3">
      <c r="A47" s="9" t="s">
        <v>0</v>
      </c>
      <c r="B47" s="4" t="s">
        <v>1</v>
      </c>
      <c r="C47" s="4" t="s">
        <v>61</v>
      </c>
      <c r="D47" s="4" t="s">
        <v>134</v>
      </c>
      <c r="E47" s="4" t="s">
        <v>135</v>
      </c>
      <c r="F47" s="110" t="s">
        <v>269</v>
      </c>
      <c r="G47" s="4" t="s">
        <v>272</v>
      </c>
      <c r="H47" s="4" t="s">
        <v>273</v>
      </c>
      <c r="I47" s="4" t="s">
        <v>274</v>
      </c>
      <c r="J47" s="4" t="s">
        <v>275</v>
      </c>
      <c r="K47" s="1" t="s">
        <v>276</v>
      </c>
      <c r="L47" s="1" t="s">
        <v>277</v>
      </c>
      <c r="M47" s="1"/>
      <c r="N47" s="1"/>
      <c r="O47" s="1"/>
      <c r="P47" s="29"/>
      <c r="Q47" s="1"/>
      <c r="R47" s="1"/>
      <c r="S47" s="1"/>
      <c r="T47" s="29"/>
    </row>
    <row r="48" spans="1:20" x14ac:dyDescent="0.3">
      <c r="A48" s="9" t="s">
        <v>12</v>
      </c>
      <c r="B48" s="4" t="s">
        <v>11</v>
      </c>
      <c r="C48" s="21">
        <v>24.5</v>
      </c>
      <c r="D48" s="4">
        <v>4.8499999999999996</v>
      </c>
      <c r="E48" s="6">
        <f t="shared" ref="E48:E62" si="0">D48+0.7</f>
        <v>5.55</v>
      </c>
      <c r="F48" s="110">
        <f>E48*1.5</f>
        <v>8.3249999999999993</v>
      </c>
      <c r="G48" s="6">
        <v>5.58</v>
      </c>
      <c r="H48" s="4">
        <v>5.8630000000000004</v>
      </c>
      <c r="I48" s="49">
        <f>(F48/2)*G48</f>
        <v>23.226749999999999</v>
      </c>
      <c r="J48" s="33">
        <f>(F48/2)*H48</f>
        <v>24.4047375</v>
      </c>
      <c r="K48" s="33">
        <f>SUM(I48:J48)</f>
        <v>47.631487499999999</v>
      </c>
      <c r="L48" s="1">
        <f>K48/100</f>
        <v>0.47631487499999997</v>
      </c>
      <c r="M48" s="8"/>
      <c r="N48" s="22"/>
      <c r="O48" s="8"/>
      <c r="P48"/>
      <c r="Q48" s="8"/>
      <c r="R48" s="30"/>
    </row>
    <row r="49" spans="1:18" x14ac:dyDescent="0.3">
      <c r="A49" s="9" t="s">
        <v>12</v>
      </c>
      <c r="B49" s="4" t="s">
        <v>11</v>
      </c>
      <c r="C49" s="21">
        <v>33.5</v>
      </c>
      <c r="D49" s="4">
        <v>6.85</v>
      </c>
      <c r="E49" s="6">
        <f t="shared" si="0"/>
        <v>7.55</v>
      </c>
      <c r="F49" s="110">
        <f t="shared" ref="F49:F62" si="1">E49*1.5</f>
        <v>11.324999999999999</v>
      </c>
      <c r="G49" s="4">
        <v>7.5430000000000001</v>
      </c>
      <c r="H49" s="4">
        <v>7.1790000000000003</v>
      </c>
      <c r="I49" s="49">
        <f t="shared" ref="I49:I62" si="2">(F49/2)*G49</f>
        <v>42.712237500000001</v>
      </c>
      <c r="J49" s="33">
        <f t="shared" ref="J49:J62" si="3">(F49/2)*H49</f>
        <v>40.651087499999996</v>
      </c>
      <c r="K49" s="33">
        <f t="shared" ref="K49:K62" si="4">SUM(I49:J49)</f>
        <v>83.363325000000003</v>
      </c>
      <c r="L49" s="1">
        <f t="shared" ref="L49:L62" si="5">K49/100</f>
        <v>0.83363324999999999</v>
      </c>
      <c r="M49" s="8"/>
      <c r="N49" s="22"/>
      <c r="O49" s="8"/>
      <c r="P49"/>
      <c r="Q49" s="8"/>
      <c r="R49" s="30"/>
    </row>
    <row r="50" spans="1:18" x14ac:dyDescent="0.3">
      <c r="A50" s="9" t="s">
        <v>12</v>
      </c>
      <c r="B50" s="4" t="s">
        <v>11</v>
      </c>
      <c r="C50" s="21">
        <v>37</v>
      </c>
      <c r="D50" s="4">
        <v>7.5</v>
      </c>
      <c r="E50" s="6">
        <f t="shared" si="0"/>
        <v>8.1999999999999993</v>
      </c>
      <c r="F50" s="110">
        <f t="shared" si="1"/>
        <v>12.299999999999999</v>
      </c>
      <c r="G50" s="4">
        <v>7.9409999999999998</v>
      </c>
      <c r="H50" s="4">
        <v>7.3540000000000001</v>
      </c>
      <c r="I50" s="49">
        <f t="shared" si="2"/>
        <v>48.837149999999994</v>
      </c>
      <c r="J50" s="33">
        <f t="shared" si="3"/>
        <v>45.2271</v>
      </c>
      <c r="K50" s="33">
        <f t="shared" si="4"/>
        <v>94.064249999999987</v>
      </c>
      <c r="L50" s="1">
        <f t="shared" si="5"/>
        <v>0.94064249999999983</v>
      </c>
      <c r="M50" s="8"/>
      <c r="N50" s="22"/>
      <c r="O50" s="8"/>
      <c r="P50"/>
      <c r="Q50" s="8"/>
      <c r="R50" s="30"/>
    </row>
    <row r="51" spans="1:18" x14ac:dyDescent="0.3">
      <c r="A51" s="9" t="s">
        <v>12</v>
      </c>
      <c r="B51" s="4" t="s">
        <v>11</v>
      </c>
      <c r="C51" s="21">
        <v>37</v>
      </c>
      <c r="D51" s="4">
        <v>7.35</v>
      </c>
      <c r="E51" s="6">
        <f t="shared" si="0"/>
        <v>8.0499999999999989</v>
      </c>
      <c r="F51" s="110">
        <f t="shared" si="1"/>
        <v>12.074999999999999</v>
      </c>
      <c r="G51" s="4">
        <v>8.2149999999999999</v>
      </c>
      <c r="H51" s="4">
        <v>7.3010000000000002</v>
      </c>
      <c r="I51" s="49">
        <f t="shared" si="2"/>
        <v>49.598062499999997</v>
      </c>
      <c r="J51" s="33">
        <f t="shared" si="3"/>
        <v>44.079787500000002</v>
      </c>
      <c r="K51" s="33">
        <f t="shared" si="4"/>
        <v>93.677850000000007</v>
      </c>
      <c r="L51" s="1">
        <f t="shared" si="5"/>
        <v>0.93677850000000007</v>
      </c>
      <c r="M51" s="8"/>
      <c r="N51" s="22"/>
      <c r="O51" s="8"/>
      <c r="P51"/>
      <c r="Q51" s="8"/>
      <c r="R51" s="30"/>
    </row>
    <row r="52" spans="1:18" x14ac:dyDescent="0.3">
      <c r="A52" s="9" t="s">
        <v>12</v>
      </c>
      <c r="B52" s="4" t="s">
        <v>11</v>
      </c>
      <c r="C52" s="21">
        <v>38.700000000000003</v>
      </c>
      <c r="D52" s="4">
        <v>8.4</v>
      </c>
      <c r="E52" s="6">
        <f t="shared" si="0"/>
        <v>9.1</v>
      </c>
      <c r="F52" s="110">
        <f t="shared" si="1"/>
        <v>13.649999999999999</v>
      </c>
      <c r="G52" s="4">
        <v>7.7640000000000002</v>
      </c>
      <c r="H52" s="4">
        <v>7.468</v>
      </c>
      <c r="I52" s="49">
        <f t="shared" si="2"/>
        <v>52.989299999999993</v>
      </c>
      <c r="J52" s="33">
        <f t="shared" si="3"/>
        <v>50.969099999999997</v>
      </c>
      <c r="K52" s="33">
        <f t="shared" si="4"/>
        <v>103.95839999999998</v>
      </c>
      <c r="L52" s="1">
        <f t="shared" si="5"/>
        <v>1.0395839999999998</v>
      </c>
      <c r="M52" s="8"/>
      <c r="N52" s="22"/>
      <c r="O52" s="8"/>
      <c r="P52"/>
      <c r="Q52" s="8"/>
      <c r="R52" s="30"/>
    </row>
    <row r="53" spans="1:18" x14ac:dyDescent="0.3">
      <c r="A53" s="9" t="s">
        <v>12</v>
      </c>
      <c r="B53" s="4" t="s">
        <v>11</v>
      </c>
      <c r="C53" s="21">
        <v>49.5</v>
      </c>
      <c r="D53" s="4">
        <v>11.5</v>
      </c>
      <c r="E53" s="6">
        <f t="shared" si="0"/>
        <v>12.2</v>
      </c>
      <c r="F53" s="110">
        <f t="shared" si="1"/>
        <v>18.299999999999997</v>
      </c>
      <c r="G53" s="4">
        <v>8.673</v>
      </c>
      <c r="H53" s="6">
        <v>7.83</v>
      </c>
      <c r="I53" s="49">
        <f t="shared" si="2"/>
        <v>79.357949999999988</v>
      </c>
      <c r="J53" s="33">
        <f t="shared" si="3"/>
        <v>71.644499999999994</v>
      </c>
      <c r="K53" s="33">
        <f t="shared" si="4"/>
        <v>151.00244999999998</v>
      </c>
      <c r="L53" s="1">
        <f t="shared" si="5"/>
        <v>1.5100244999999999</v>
      </c>
      <c r="M53" s="8"/>
      <c r="N53" s="22"/>
      <c r="O53" s="8"/>
      <c r="P53"/>
      <c r="Q53" s="8"/>
      <c r="R53" s="30"/>
    </row>
    <row r="54" spans="1:18" x14ac:dyDescent="0.3">
      <c r="A54" s="9" t="s">
        <v>12</v>
      </c>
      <c r="B54" s="4" t="s">
        <v>11</v>
      </c>
      <c r="C54" s="21">
        <v>26</v>
      </c>
      <c r="D54" s="4">
        <v>4.55</v>
      </c>
      <c r="E54" s="6">
        <f t="shared" si="0"/>
        <v>5.25</v>
      </c>
      <c r="F54" s="110">
        <f t="shared" si="1"/>
        <v>7.875</v>
      </c>
      <c r="G54" s="6">
        <v>6.85</v>
      </c>
      <c r="H54" s="6">
        <v>6.72</v>
      </c>
      <c r="I54" s="49">
        <f t="shared" si="2"/>
        <v>26.971874999999997</v>
      </c>
      <c r="J54" s="33">
        <f t="shared" si="3"/>
        <v>26.459999999999997</v>
      </c>
      <c r="K54" s="33">
        <f t="shared" si="4"/>
        <v>53.431874999999991</v>
      </c>
      <c r="L54" s="1">
        <f t="shared" si="5"/>
        <v>0.53431874999999995</v>
      </c>
      <c r="M54" s="8"/>
      <c r="N54" s="22"/>
      <c r="O54" s="8"/>
      <c r="P54"/>
      <c r="Q54" s="8"/>
      <c r="R54" s="30"/>
    </row>
    <row r="55" spans="1:18" x14ac:dyDescent="0.3">
      <c r="A55" s="9" t="s">
        <v>12</v>
      </c>
      <c r="B55" s="4" t="s">
        <v>11</v>
      </c>
      <c r="C55" s="21">
        <v>31.5</v>
      </c>
      <c r="D55" s="4">
        <v>5.05</v>
      </c>
      <c r="E55" s="6">
        <f t="shared" si="0"/>
        <v>5.75</v>
      </c>
      <c r="F55" s="110">
        <f t="shared" si="1"/>
        <v>8.625</v>
      </c>
      <c r="G55" s="4">
        <v>7.0439999999999996</v>
      </c>
      <c r="H55" s="6">
        <v>6.53</v>
      </c>
      <c r="I55" s="49">
        <f t="shared" si="2"/>
        <v>30.377249999999997</v>
      </c>
      <c r="J55" s="33">
        <f t="shared" si="3"/>
        <v>28.160625</v>
      </c>
      <c r="K55" s="33">
        <f t="shared" si="4"/>
        <v>58.537875</v>
      </c>
      <c r="L55" s="1">
        <f t="shared" si="5"/>
        <v>0.58537874999999995</v>
      </c>
      <c r="M55" s="8"/>
      <c r="N55" s="22"/>
      <c r="O55" s="8"/>
      <c r="P55"/>
      <c r="Q55" s="8"/>
      <c r="R55" s="30"/>
    </row>
    <row r="56" spans="1:18" x14ac:dyDescent="0.3">
      <c r="A56" s="31" t="s">
        <v>12</v>
      </c>
      <c r="B56" s="4" t="s">
        <v>11</v>
      </c>
      <c r="C56" s="21">
        <v>25</v>
      </c>
      <c r="D56" s="6">
        <v>4.9000000000000004</v>
      </c>
      <c r="E56" s="6">
        <f t="shared" si="0"/>
        <v>5.6000000000000005</v>
      </c>
      <c r="F56" s="110">
        <f t="shared" si="1"/>
        <v>8.4</v>
      </c>
      <c r="G56" s="4">
        <v>5.7469999999999999</v>
      </c>
      <c r="H56" s="6">
        <v>5.75</v>
      </c>
      <c r="I56" s="49">
        <f t="shared" si="2"/>
        <v>24.1374</v>
      </c>
      <c r="J56" s="33">
        <f t="shared" si="3"/>
        <v>24.150000000000002</v>
      </c>
      <c r="K56" s="33">
        <f t="shared" si="4"/>
        <v>48.287400000000005</v>
      </c>
      <c r="L56" s="1">
        <f t="shared" si="5"/>
        <v>0.48287400000000003</v>
      </c>
      <c r="M56" s="8"/>
      <c r="N56" s="22"/>
      <c r="O56" s="8"/>
      <c r="P56"/>
      <c r="Q56" s="8"/>
      <c r="R56" s="30"/>
    </row>
    <row r="57" spans="1:18" x14ac:dyDescent="0.3">
      <c r="A57" s="31" t="s">
        <v>12</v>
      </c>
      <c r="B57" s="4" t="s">
        <v>11</v>
      </c>
      <c r="C57" s="21">
        <v>27.5</v>
      </c>
      <c r="D57" s="6">
        <v>4.7</v>
      </c>
      <c r="E57" s="6">
        <f t="shared" si="0"/>
        <v>5.4</v>
      </c>
      <c r="F57" s="110">
        <f t="shared" si="1"/>
        <v>8.1000000000000014</v>
      </c>
      <c r="G57" s="4">
        <v>6.5510000000000002</v>
      </c>
      <c r="H57" s="4">
        <v>6.5629999999999997</v>
      </c>
      <c r="I57" s="49">
        <f t="shared" si="2"/>
        <v>26.531550000000006</v>
      </c>
      <c r="J57" s="33">
        <f t="shared" si="3"/>
        <v>26.580150000000003</v>
      </c>
      <c r="K57" s="33">
        <f t="shared" si="4"/>
        <v>53.111700000000013</v>
      </c>
      <c r="L57" s="1">
        <f t="shared" si="5"/>
        <v>0.53111700000000017</v>
      </c>
      <c r="M57" s="8"/>
      <c r="N57" s="22"/>
      <c r="O57" s="8"/>
      <c r="P57"/>
      <c r="Q57" s="8"/>
      <c r="R57" s="30"/>
    </row>
    <row r="58" spans="1:18" x14ac:dyDescent="0.3">
      <c r="A58" s="31" t="s">
        <v>12</v>
      </c>
      <c r="B58" s="4" t="s">
        <v>11</v>
      </c>
      <c r="C58" s="21">
        <v>34.200000000000003</v>
      </c>
      <c r="D58" s="6">
        <v>6.55</v>
      </c>
      <c r="E58" s="6">
        <f t="shared" si="0"/>
        <v>7.25</v>
      </c>
      <c r="F58" s="110">
        <f t="shared" si="1"/>
        <v>10.875</v>
      </c>
      <c r="G58" s="4">
        <v>7.0869999999999997</v>
      </c>
      <c r="H58" s="4">
        <v>6.9169999999999998</v>
      </c>
      <c r="I58" s="49">
        <f t="shared" si="2"/>
        <v>38.535562499999997</v>
      </c>
      <c r="J58" s="33">
        <f t="shared" si="3"/>
        <v>37.6111875</v>
      </c>
      <c r="K58" s="33">
        <f t="shared" si="4"/>
        <v>76.146749999999997</v>
      </c>
      <c r="L58" s="1">
        <f t="shared" si="5"/>
        <v>0.76146749999999996</v>
      </c>
      <c r="M58" s="8"/>
      <c r="N58" s="22"/>
      <c r="O58" s="8"/>
      <c r="P58"/>
      <c r="Q58" s="8"/>
      <c r="R58" s="30"/>
    </row>
    <row r="59" spans="1:18" x14ac:dyDescent="0.3">
      <c r="A59" s="31" t="s">
        <v>12</v>
      </c>
      <c r="B59" s="4" t="s">
        <v>11</v>
      </c>
      <c r="C59" s="21">
        <v>35</v>
      </c>
      <c r="D59" s="6">
        <v>4.4000000000000004</v>
      </c>
      <c r="E59" s="6">
        <f t="shared" si="0"/>
        <v>5.1000000000000005</v>
      </c>
      <c r="F59" s="110">
        <f t="shared" si="1"/>
        <v>7.65</v>
      </c>
      <c r="G59" s="4">
        <v>7.4930000000000003</v>
      </c>
      <c r="H59" s="4">
        <v>7.8419999999999996</v>
      </c>
      <c r="I59" s="49">
        <f t="shared" si="2"/>
        <v>28.660725000000003</v>
      </c>
      <c r="J59" s="33">
        <f t="shared" si="3"/>
        <v>29.995650000000001</v>
      </c>
      <c r="K59" s="33">
        <f t="shared" si="4"/>
        <v>58.656375000000004</v>
      </c>
      <c r="L59" s="1">
        <f t="shared" si="5"/>
        <v>0.58656375000000005</v>
      </c>
      <c r="M59" s="8"/>
      <c r="N59" s="22"/>
      <c r="O59" s="8"/>
      <c r="P59"/>
      <c r="Q59" s="8"/>
      <c r="R59" s="30"/>
    </row>
    <row r="60" spans="1:18" x14ac:dyDescent="0.3">
      <c r="A60" s="31" t="s">
        <v>12</v>
      </c>
      <c r="B60" s="4" t="s">
        <v>11</v>
      </c>
      <c r="C60" s="21">
        <v>39.1</v>
      </c>
      <c r="D60" s="6">
        <v>7.2</v>
      </c>
      <c r="E60" s="6">
        <f t="shared" si="0"/>
        <v>7.9</v>
      </c>
      <c r="F60" s="110">
        <f t="shared" si="1"/>
        <v>11.850000000000001</v>
      </c>
      <c r="G60" s="4">
        <v>7.5910000000000002</v>
      </c>
      <c r="H60" s="4">
        <v>7.19</v>
      </c>
      <c r="I60" s="49">
        <f t="shared" si="2"/>
        <v>44.976675000000007</v>
      </c>
      <c r="J60" s="33">
        <f t="shared" si="3"/>
        <v>42.600750000000005</v>
      </c>
      <c r="K60" s="33">
        <f t="shared" si="4"/>
        <v>87.577425000000005</v>
      </c>
      <c r="L60" s="1">
        <f t="shared" si="5"/>
        <v>0.87577425000000009</v>
      </c>
      <c r="M60" s="8"/>
      <c r="N60" s="22"/>
      <c r="O60" s="8"/>
      <c r="P60"/>
      <c r="Q60" s="8"/>
      <c r="R60" s="30"/>
    </row>
    <row r="61" spans="1:18" x14ac:dyDescent="0.3">
      <c r="A61" s="31" t="s">
        <v>12</v>
      </c>
      <c r="B61" s="4" t="s">
        <v>11</v>
      </c>
      <c r="C61" s="21">
        <v>57</v>
      </c>
      <c r="D61" s="4">
        <v>11.4</v>
      </c>
      <c r="E61" s="6">
        <f t="shared" si="0"/>
        <v>12.1</v>
      </c>
      <c r="F61" s="110">
        <f t="shared" si="1"/>
        <v>18.149999999999999</v>
      </c>
      <c r="G61" s="4">
        <v>8.3759999999999994</v>
      </c>
      <c r="H61" s="4">
        <v>8.4429999999999996</v>
      </c>
      <c r="I61" s="49">
        <f t="shared" si="2"/>
        <v>76.012199999999993</v>
      </c>
      <c r="J61" s="33">
        <f t="shared" si="3"/>
        <v>76.620224999999991</v>
      </c>
      <c r="K61" s="33">
        <f t="shared" si="4"/>
        <v>152.63242499999998</v>
      </c>
      <c r="L61" s="1">
        <f t="shared" si="5"/>
        <v>1.5263242499999998</v>
      </c>
      <c r="M61" s="8"/>
      <c r="N61" s="22"/>
      <c r="O61" s="8"/>
      <c r="P61"/>
      <c r="Q61" s="8"/>
      <c r="R61" s="30"/>
    </row>
    <row r="62" spans="1:18" x14ac:dyDescent="0.3">
      <c r="A62" s="31" t="s">
        <v>12</v>
      </c>
      <c r="B62" s="4" t="s">
        <v>11</v>
      </c>
      <c r="C62" s="21">
        <v>64</v>
      </c>
      <c r="D62" s="6">
        <v>12.1</v>
      </c>
      <c r="E62" s="6">
        <f t="shared" si="0"/>
        <v>12.799999999999999</v>
      </c>
      <c r="F62" s="110">
        <f t="shared" si="1"/>
        <v>19.2</v>
      </c>
      <c r="G62" s="4">
        <v>10.840999999999999</v>
      </c>
      <c r="H62" s="4">
        <v>9.3659999999999997</v>
      </c>
      <c r="I62" s="49">
        <f t="shared" si="2"/>
        <v>104.07359999999998</v>
      </c>
      <c r="J62" s="33">
        <f t="shared" si="3"/>
        <v>89.913599999999988</v>
      </c>
      <c r="K62" s="33">
        <f t="shared" si="4"/>
        <v>193.98719999999997</v>
      </c>
      <c r="L62" s="1">
        <f t="shared" si="5"/>
        <v>1.9398719999999998</v>
      </c>
      <c r="M62" s="8"/>
      <c r="N62" s="22"/>
      <c r="O62" s="8"/>
      <c r="P62"/>
      <c r="Q62" s="8"/>
      <c r="R62" s="30"/>
    </row>
    <row r="66" spans="3:7" x14ac:dyDescent="0.3">
      <c r="C66" s="1" t="s">
        <v>61</v>
      </c>
      <c r="D66" s="1" t="s">
        <v>277</v>
      </c>
    </row>
    <row r="67" spans="3:7" x14ac:dyDescent="0.3">
      <c r="C67" s="1">
        <v>24.5</v>
      </c>
      <c r="D67" s="1">
        <v>0.47631487499999997</v>
      </c>
    </row>
    <row r="68" spans="3:7" x14ac:dyDescent="0.3">
      <c r="C68" s="1">
        <v>33.5</v>
      </c>
      <c r="D68" s="1">
        <v>0.83363324999999999</v>
      </c>
      <c r="F68" s="2" t="s">
        <v>278</v>
      </c>
      <c r="G68" s="1"/>
    </row>
    <row r="69" spans="3:7" x14ac:dyDescent="0.3">
      <c r="C69" s="1">
        <v>37</v>
      </c>
      <c r="D69" s="1">
        <v>0.94064249999999983</v>
      </c>
      <c r="F69" s="2" t="s">
        <v>279</v>
      </c>
      <c r="G69" s="1"/>
    </row>
    <row r="70" spans="3:7" x14ac:dyDescent="0.3">
      <c r="C70" s="1">
        <v>37</v>
      </c>
      <c r="D70" s="1">
        <v>0.93677850000000007</v>
      </c>
      <c r="F70" s="1"/>
      <c r="G70" s="1"/>
    </row>
    <row r="71" spans="3:7" x14ac:dyDescent="0.3">
      <c r="C71" s="1">
        <v>38.700000000000003</v>
      </c>
      <c r="D71" s="1">
        <v>1.0395839999999998</v>
      </c>
      <c r="F71" s="136" t="s">
        <v>266</v>
      </c>
      <c r="G71" s="134" t="s">
        <v>264</v>
      </c>
    </row>
    <row r="72" spans="3:7" x14ac:dyDescent="0.3">
      <c r="C72" s="1">
        <v>49.5</v>
      </c>
      <c r="D72" s="1">
        <v>1.5100244999999999</v>
      </c>
      <c r="F72" s="137" t="s">
        <v>267</v>
      </c>
      <c r="G72" s="135" t="s">
        <v>265</v>
      </c>
    </row>
    <row r="73" spans="3:7" x14ac:dyDescent="0.3">
      <c r="C73" s="1">
        <v>26</v>
      </c>
      <c r="D73" s="1">
        <v>0.53431874999999995</v>
      </c>
      <c r="F73" s="138">
        <v>58</v>
      </c>
      <c r="G73" s="91">
        <f>F73*0.0253</f>
        <v>1.4674</v>
      </c>
    </row>
    <row r="74" spans="3:7" x14ac:dyDescent="0.3">
      <c r="C74" s="1">
        <v>31.5</v>
      </c>
      <c r="D74" s="1">
        <v>0.58537874999999995</v>
      </c>
    </row>
    <row r="75" spans="3:7" x14ac:dyDescent="0.3">
      <c r="C75" s="1">
        <v>25</v>
      </c>
      <c r="D75" s="1">
        <v>0.48287400000000003</v>
      </c>
    </row>
    <row r="76" spans="3:7" x14ac:dyDescent="0.3">
      <c r="C76" s="1">
        <v>27.5</v>
      </c>
      <c r="D76" s="1">
        <v>0.53111700000000017</v>
      </c>
    </row>
    <row r="77" spans="3:7" x14ac:dyDescent="0.3">
      <c r="C77" s="1">
        <v>34.200000000000003</v>
      </c>
      <c r="D77" s="1">
        <v>0.76146749999999996</v>
      </c>
    </row>
    <row r="78" spans="3:7" x14ac:dyDescent="0.3">
      <c r="C78" s="1">
        <v>35</v>
      </c>
      <c r="D78" s="1">
        <v>0.58656375000000005</v>
      </c>
    </row>
    <row r="79" spans="3:7" x14ac:dyDescent="0.3">
      <c r="C79" s="1">
        <v>39.1</v>
      </c>
      <c r="D79" s="1">
        <v>0.87577425000000009</v>
      </c>
    </row>
    <row r="80" spans="3:7" x14ac:dyDescent="0.3">
      <c r="C80" s="1">
        <v>57</v>
      </c>
      <c r="D80" s="1">
        <v>1.5263242499999998</v>
      </c>
    </row>
    <row r="81" spans="3:4" x14ac:dyDescent="0.3">
      <c r="C81" s="1">
        <v>64</v>
      </c>
      <c r="D81" s="1">
        <v>1.9398719999999998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9"/>
  <sheetViews>
    <sheetView topLeftCell="C33" workbookViewId="0">
      <pane xSplit="21156" topLeftCell="R1"/>
      <selection activeCell="H112" sqref="H112"/>
      <selection pane="topRight" activeCell="R40" sqref="R40"/>
    </sheetView>
  </sheetViews>
  <sheetFormatPr defaultRowHeight="14.4" x14ac:dyDescent="0.3"/>
  <cols>
    <col min="1" max="1" width="10" customWidth="1"/>
    <col min="4" max="4" width="15.109375" bestFit="1" customWidth="1"/>
    <col min="5" max="5" width="17.44140625" customWidth="1"/>
    <col min="6" max="6" width="16.88671875" bestFit="1" customWidth="1"/>
    <col min="7" max="7" width="16.5546875" bestFit="1" customWidth="1"/>
    <col min="8" max="8" width="19.44140625" bestFit="1" customWidth="1"/>
    <col min="9" max="9" width="19.5546875" bestFit="1" customWidth="1"/>
    <col min="10" max="10" width="15.44140625" bestFit="1" customWidth="1"/>
    <col min="11" max="11" width="17.5546875" bestFit="1" customWidth="1"/>
    <col min="12" max="12" width="16" bestFit="1" customWidth="1"/>
    <col min="13" max="13" width="15.109375" bestFit="1" customWidth="1"/>
    <col min="14" max="14" width="10.44140625" customWidth="1"/>
    <col min="15" max="15" width="10.109375" customWidth="1"/>
    <col min="16" max="16" width="12.5546875" style="1" customWidth="1"/>
    <col min="17" max="17" width="11" customWidth="1"/>
    <col min="18" max="18" width="10.109375" customWidth="1"/>
    <col min="19" max="19" width="14.109375" customWidth="1"/>
    <col min="20" max="20" width="11.109375" customWidth="1"/>
  </cols>
  <sheetData>
    <row r="1" spans="1:20" x14ac:dyDescent="0.3">
      <c r="A1" t="s">
        <v>173</v>
      </c>
    </row>
    <row r="2" spans="1:20" x14ac:dyDescent="0.3">
      <c r="A2" t="s">
        <v>176</v>
      </c>
    </row>
    <row r="5" spans="1:20" x14ac:dyDescent="0.3">
      <c r="A5" t="s">
        <v>0</v>
      </c>
      <c r="B5" t="s">
        <v>1</v>
      </c>
      <c r="C5" t="s">
        <v>61</v>
      </c>
      <c r="D5" t="s">
        <v>134</v>
      </c>
      <c r="E5" t="s">
        <v>135</v>
      </c>
      <c r="F5" t="s">
        <v>136</v>
      </c>
      <c r="G5" t="s">
        <v>137</v>
      </c>
      <c r="H5" t="s">
        <v>138</v>
      </c>
      <c r="I5" t="s">
        <v>139</v>
      </c>
      <c r="J5" t="s">
        <v>140</v>
      </c>
      <c r="K5" t="s">
        <v>141</v>
      </c>
      <c r="L5" t="s">
        <v>115</v>
      </c>
      <c r="M5" t="s">
        <v>116</v>
      </c>
      <c r="N5" t="s">
        <v>117</v>
      </c>
      <c r="O5" t="s">
        <v>118</v>
      </c>
      <c r="P5" s="1" t="s">
        <v>119</v>
      </c>
      <c r="Q5" t="s">
        <v>120</v>
      </c>
      <c r="R5" t="s">
        <v>121</v>
      </c>
      <c r="S5" t="s">
        <v>122</v>
      </c>
      <c r="T5" t="s">
        <v>123</v>
      </c>
    </row>
    <row r="6" spans="1:20" x14ac:dyDescent="0.3">
      <c r="A6" t="s">
        <v>14</v>
      </c>
      <c r="B6" t="s">
        <v>11</v>
      </c>
      <c r="C6">
        <v>28.5</v>
      </c>
      <c r="D6">
        <v>7.6</v>
      </c>
      <c r="E6">
        <v>8.2999999999999989</v>
      </c>
      <c r="F6">
        <v>2.8039999999999998</v>
      </c>
      <c r="G6">
        <v>3.1739999999999999</v>
      </c>
      <c r="H6">
        <v>10.655199999999999</v>
      </c>
      <c r="I6">
        <v>12.061199999999999</v>
      </c>
      <c r="J6">
        <v>22.7164</v>
      </c>
      <c r="K6">
        <v>0.227164</v>
      </c>
      <c r="L6">
        <v>23.273199999999996</v>
      </c>
      <c r="M6">
        <v>26.344199999999997</v>
      </c>
      <c r="N6">
        <v>49.617399999999989</v>
      </c>
      <c r="O6">
        <v>0.49617399999999989</v>
      </c>
      <c r="P6" s="1">
        <v>0.1</v>
      </c>
      <c r="Q6">
        <v>2.2716400000000001</v>
      </c>
      <c r="R6">
        <v>2.2716400000000001E-3</v>
      </c>
      <c r="S6">
        <v>4.9617399999999989</v>
      </c>
      <c r="T6">
        <v>4.9617399999999992E-3</v>
      </c>
    </row>
    <row r="7" spans="1:20" x14ac:dyDescent="0.3">
      <c r="A7" t="s">
        <v>14</v>
      </c>
      <c r="B7" t="s">
        <v>11</v>
      </c>
      <c r="C7">
        <v>22.7</v>
      </c>
      <c r="D7">
        <v>5.6</v>
      </c>
      <c r="E7">
        <v>6.3</v>
      </c>
      <c r="F7">
        <v>2.0569999999999999</v>
      </c>
      <c r="G7">
        <v>1.837</v>
      </c>
      <c r="H7">
        <v>5.7595999999999998</v>
      </c>
      <c r="I7">
        <v>5.1435999999999993</v>
      </c>
      <c r="J7">
        <v>10.903199999999998</v>
      </c>
      <c r="K7">
        <v>0.10903199999999998</v>
      </c>
      <c r="L7">
        <v>12.959099999999999</v>
      </c>
      <c r="M7">
        <v>11.5731</v>
      </c>
      <c r="N7">
        <v>24.5322</v>
      </c>
      <c r="O7">
        <v>0.24532199999999998</v>
      </c>
      <c r="P7" s="1">
        <v>0.1</v>
      </c>
      <c r="Q7">
        <v>1.09032</v>
      </c>
      <c r="R7">
        <v>1.0903199999999999E-3</v>
      </c>
      <c r="S7">
        <v>2.45322</v>
      </c>
      <c r="T7">
        <v>2.4532199999999999E-3</v>
      </c>
    </row>
    <row r="8" spans="1:20" x14ac:dyDescent="0.3">
      <c r="A8" t="s">
        <v>14</v>
      </c>
      <c r="B8" t="s">
        <v>11</v>
      </c>
      <c r="C8">
        <v>26</v>
      </c>
      <c r="D8">
        <v>4.9000000000000004</v>
      </c>
      <c r="E8">
        <v>5.6000000000000005</v>
      </c>
      <c r="F8">
        <v>2.4359999999999999</v>
      </c>
      <c r="G8">
        <v>1.911</v>
      </c>
      <c r="H8">
        <v>5.9682000000000004</v>
      </c>
      <c r="I8">
        <v>4.6819500000000005</v>
      </c>
      <c r="J8">
        <v>10.65015</v>
      </c>
      <c r="K8">
        <v>0.1065015</v>
      </c>
      <c r="L8">
        <v>13.6416</v>
      </c>
      <c r="M8">
        <v>10.701600000000001</v>
      </c>
      <c r="N8">
        <v>24.343200000000003</v>
      </c>
      <c r="O8">
        <v>0.24343200000000004</v>
      </c>
      <c r="P8" s="1">
        <v>0.1</v>
      </c>
      <c r="Q8">
        <v>1.065015</v>
      </c>
      <c r="R8">
        <v>1.0650150000000001E-3</v>
      </c>
      <c r="S8">
        <v>2.4343200000000005</v>
      </c>
      <c r="T8">
        <v>2.4343200000000007E-3</v>
      </c>
    </row>
    <row r="9" spans="1:20" x14ac:dyDescent="0.3">
      <c r="A9" t="s">
        <v>14</v>
      </c>
      <c r="B9" t="s">
        <v>11</v>
      </c>
      <c r="C9">
        <v>23.5</v>
      </c>
      <c r="D9">
        <v>5.4</v>
      </c>
      <c r="E9">
        <v>6.1000000000000005</v>
      </c>
      <c r="F9">
        <v>2.6659999999999999</v>
      </c>
      <c r="G9">
        <v>2.0150000000000001</v>
      </c>
      <c r="H9">
        <v>7.1981999999999999</v>
      </c>
      <c r="I9">
        <v>5.440500000000001</v>
      </c>
      <c r="J9">
        <v>12.6387</v>
      </c>
      <c r="K9">
        <v>0.126387</v>
      </c>
      <c r="L9">
        <v>16.262600000000003</v>
      </c>
      <c r="M9">
        <v>12.291500000000001</v>
      </c>
      <c r="N9">
        <v>28.554100000000005</v>
      </c>
      <c r="O9">
        <v>0.28554100000000004</v>
      </c>
      <c r="P9" s="1">
        <v>0.1</v>
      </c>
      <c r="Q9">
        <v>1.26387</v>
      </c>
      <c r="R9">
        <v>1.2638700000000001E-3</v>
      </c>
      <c r="S9">
        <v>2.8554100000000009</v>
      </c>
      <c r="T9">
        <v>2.8554100000000009E-3</v>
      </c>
    </row>
    <row r="10" spans="1:20" x14ac:dyDescent="0.3">
      <c r="A10" t="s">
        <v>14</v>
      </c>
      <c r="B10" t="s">
        <v>11</v>
      </c>
      <c r="C10">
        <v>25.4</v>
      </c>
      <c r="D10">
        <v>5.8</v>
      </c>
      <c r="E10">
        <v>6.5</v>
      </c>
      <c r="F10">
        <v>2.8860000000000001</v>
      </c>
      <c r="G10">
        <v>2.6659999999999999</v>
      </c>
      <c r="H10">
        <v>8.3694000000000006</v>
      </c>
      <c r="I10">
        <v>7.7313999999999998</v>
      </c>
      <c r="J10">
        <v>16.1008</v>
      </c>
      <c r="K10">
        <v>0.16100799999999998</v>
      </c>
      <c r="L10">
        <v>18.759</v>
      </c>
      <c r="M10">
        <v>17.329000000000001</v>
      </c>
      <c r="N10">
        <v>36.088000000000001</v>
      </c>
      <c r="O10">
        <v>0.36088000000000003</v>
      </c>
      <c r="P10" s="1">
        <v>0.1</v>
      </c>
      <c r="Q10">
        <v>1.61008</v>
      </c>
      <c r="R10">
        <v>1.6100800000000001E-3</v>
      </c>
      <c r="S10">
        <v>3.6088000000000005</v>
      </c>
      <c r="T10">
        <v>3.6088000000000005E-3</v>
      </c>
    </row>
    <row r="11" spans="1:20" x14ac:dyDescent="0.3">
      <c r="A11" t="s">
        <v>14</v>
      </c>
      <c r="B11" t="s">
        <v>11</v>
      </c>
      <c r="C11">
        <v>24</v>
      </c>
      <c r="D11">
        <v>4.45</v>
      </c>
      <c r="E11">
        <v>5.15</v>
      </c>
      <c r="F11">
        <v>2.2389999999999999</v>
      </c>
      <c r="G11">
        <v>1.9870000000000001</v>
      </c>
      <c r="H11">
        <v>4.9817749999999998</v>
      </c>
      <c r="I11">
        <v>4.4210750000000001</v>
      </c>
      <c r="J11">
        <v>9.4028500000000008</v>
      </c>
      <c r="K11">
        <v>9.4028500000000015E-2</v>
      </c>
      <c r="L11">
        <v>11.530850000000001</v>
      </c>
      <c r="M11">
        <v>10.23305</v>
      </c>
      <c r="N11">
        <v>21.7639</v>
      </c>
      <c r="O11">
        <v>0.217639</v>
      </c>
      <c r="P11" s="1">
        <v>0.1</v>
      </c>
      <c r="Q11">
        <v>0.94028500000000015</v>
      </c>
      <c r="R11">
        <v>9.4028500000000012E-4</v>
      </c>
      <c r="S11">
        <v>2.17639</v>
      </c>
      <c r="T11">
        <v>2.1763899999999998E-3</v>
      </c>
    </row>
    <row r="12" spans="1:20" x14ac:dyDescent="0.3">
      <c r="A12" t="s">
        <v>14</v>
      </c>
      <c r="B12" t="s">
        <v>11</v>
      </c>
      <c r="C12">
        <v>23.5</v>
      </c>
      <c r="D12">
        <v>4.8</v>
      </c>
      <c r="E12">
        <v>5.5</v>
      </c>
      <c r="F12">
        <v>2.2839999999999998</v>
      </c>
      <c r="G12">
        <v>2.68</v>
      </c>
      <c r="H12">
        <v>5.4815999999999994</v>
      </c>
      <c r="I12">
        <v>6.4320000000000004</v>
      </c>
      <c r="J12">
        <v>11.913599999999999</v>
      </c>
      <c r="K12">
        <v>0.11913599999999999</v>
      </c>
      <c r="L12">
        <v>12.561999999999999</v>
      </c>
      <c r="M12">
        <v>14.74</v>
      </c>
      <c r="N12">
        <v>27.302</v>
      </c>
      <c r="O12">
        <v>0.27301999999999998</v>
      </c>
      <c r="P12" s="1">
        <v>0.1</v>
      </c>
      <c r="Q12">
        <v>1.19136</v>
      </c>
      <c r="R12">
        <v>1.19136E-3</v>
      </c>
      <c r="S12">
        <v>2.7302</v>
      </c>
      <c r="T12">
        <v>2.7301999999999999E-3</v>
      </c>
    </row>
    <row r="13" spans="1:20" x14ac:dyDescent="0.3">
      <c r="A13" t="s">
        <v>14</v>
      </c>
      <c r="B13" t="s">
        <v>11</v>
      </c>
      <c r="C13">
        <v>23</v>
      </c>
      <c r="D13">
        <v>4.6500000000000004</v>
      </c>
      <c r="E13">
        <v>5.3500000000000005</v>
      </c>
      <c r="F13">
        <v>1.6759999999999999</v>
      </c>
      <c r="G13">
        <v>1.8560000000000001</v>
      </c>
      <c r="H13">
        <v>3.8967000000000001</v>
      </c>
      <c r="I13">
        <v>4.3152000000000008</v>
      </c>
      <c r="J13">
        <v>8.2119</v>
      </c>
      <c r="K13">
        <v>8.2118999999999998E-2</v>
      </c>
      <c r="L13">
        <v>8.9665999999999997</v>
      </c>
      <c r="M13">
        <v>9.9296000000000006</v>
      </c>
      <c r="N13">
        <v>18.8962</v>
      </c>
      <c r="O13">
        <v>0.18896199999999999</v>
      </c>
      <c r="P13" s="1">
        <v>0.1</v>
      </c>
      <c r="Q13">
        <v>0.82119000000000009</v>
      </c>
      <c r="R13">
        <v>8.2119000000000007E-4</v>
      </c>
      <c r="S13">
        <v>1.8896200000000001</v>
      </c>
      <c r="T13">
        <v>1.8896200000000001E-3</v>
      </c>
    </row>
    <row r="14" spans="1:20" x14ac:dyDescent="0.3">
      <c r="A14" t="s">
        <v>14</v>
      </c>
      <c r="B14" t="s">
        <v>11</v>
      </c>
      <c r="C14">
        <v>23</v>
      </c>
      <c r="D14">
        <v>4.1500000000000004</v>
      </c>
      <c r="E14">
        <v>4.8500000000000005</v>
      </c>
      <c r="F14">
        <v>2.36</v>
      </c>
      <c r="G14">
        <v>2.2400000000000002</v>
      </c>
      <c r="H14">
        <v>4.8970000000000002</v>
      </c>
      <c r="I14">
        <v>4.6480000000000006</v>
      </c>
      <c r="J14">
        <v>9.5450000000000017</v>
      </c>
      <c r="K14">
        <v>9.5450000000000021E-2</v>
      </c>
      <c r="L14">
        <v>11.446000000000002</v>
      </c>
      <c r="M14">
        <v>10.864000000000003</v>
      </c>
      <c r="N14">
        <v>22.310000000000002</v>
      </c>
      <c r="O14">
        <v>0.22310000000000002</v>
      </c>
      <c r="P14" s="1">
        <v>0.1</v>
      </c>
      <c r="Q14">
        <v>0.95450000000000024</v>
      </c>
      <c r="R14">
        <v>9.5450000000000027E-4</v>
      </c>
      <c r="S14">
        <v>2.2310000000000003</v>
      </c>
      <c r="T14">
        <v>2.2310000000000003E-3</v>
      </c>
    </row>
    <row r="15" spans="1:20" x14ac:dyDescent="0.3">
      <c r="A15" t="s">
        <v>14</v>
      </c>
      <c r="B15" t="s">
        <v>11</v>
      </c>
      <c r="C15">
        <v>20</v>
      </c>
      <c r="D15">
        <v>3.3</v>
      </c>
      <c r="E15">
        <v>4</v>
      </c>
      <c r="F15">
        <v>1.994</v>
      </c>
      <c r="G15">
        <v>1.857</v>
      </c>
      <c r="H15">
        <v>3.2900999999999998</v>
      </c>
      <c r="I15">
        <v>3.0640499999999999</v>
      </c>
      <c r="J15">
        <v>6.3541499999999997</v>
      </c>
      <c r="K15">
        <v>6.3541500000000001E-2</v>
      </c>
      <c r="L15">
        <v>7.976</v>
      </c>
      <c r="M15">
        <v>7.4279999999999999</v>
      </c>
      <c r="N15">
        <v>15.404</v>
      </c>
      <c r="O15">
        <v>0.15404000000000001</v>
      </c>
      <c r="P15" s="1">
        <v>0.1</v>
      </c>
      <c r="Q15">
        <v>0.63541500000000006</v>
      </c>
      <c r="R15">
        <v>6.3541500000000007E-4</v>
      </c>
      <c r="S15">
        <v>1.5404</v>
      </c>
      <c r="T15">
        <v>1.5403999999999999E-3</v>
      </c>
    </row>
    <row r="16" spans="1:20" x14ac:dyDescent="0.3">
      <c r="A16" t="s">
        <v>14</v>
      </c>
      <c r="B16" t="s">
        <v>11</v>
      </c>
      <c r="C16">
        <v>20.7</v>
      </c>
      <c r="D16">
        <v>2.99</v>
      </c>
      <c r="E16">
        <v>3.6900000000000004</v>
      </c>
      <c r="F16">
        <v>1.706</v>
      </c>
      <c r="G16">
        <v>1.52</v>
      </c>
      <c r="H16">
        <v>2.5504700000000002</v>
      </c>
      <c r="I16">
        <v>2.2724000000000002</v>
      </c>
      <c r="J16">
        <v>4.82287</v>
      </c>
      <c r="K16">
        <v>4.8228699999999999E-2</v>
      </c>
      <c r="L16">
        <v>6.2951400000000008</v>
      </c>
      <c r="M16">
        <v>5.6088000000000005</v>
      </c>
      <c r="N16">
        <v>11.903940000000002</v>
      </c>
      <c r="O16">
        <v>0.11903940000000002</v>
      </c>
      <c r="P16" s="1">
        <v>0.1</v>
      </c>
      <c r="Q16">
        <v>0.48228700000000002</v>
      </c>
      <c r="R16">
        <v>4.8228700000000003E-4</v>
      </c>
      <c r="S16">
        <v>1.1903940000000002</v>
      </c>
      <c r="T16">
        <v>1.1903940000000002E-3</v>
      </c>
    </row>
    <row r="17" spans="1:20" x14ac:dyDescent="0.3">
      <c r="A17" t="s">
        <v>14</v>
      </c>
      <c r="B17" t="s">
        <v>11</v>
      </c>
      <c r="C17">
        <v>20.5</v>
      </c>
      <c r="D17">
        <v>3</v>
      </c>
      <c r="E17">
        <v>3.7</v>
      </c>
      <c r="F17">
        <v>1.84</v>
      </c>
      <c r="G17">
        <v>2.1190000000000002</v>
      </c>
      <c r="H17">
        <v>2.7600000000000002</v>
      </c>
      <c r="I17">
        <v>3.1785000000000005</v>
      </c>
      <c r="J17">
        <v>5.9385000000000012</v>
      </c>
      <c r="K17">
        <v>5.9385000000000014E-2</v>
      </c>
      <c r="L17">
        <v>6.8080000000000007</v>
      </c>
      <c r="M17">
        <v>7.8403000000000009</v>
      </c>
      <c r="N17">
        <v>14.648300000000003</v>
      </c>
      <c r="O17">
        <v>0.14648300000000003</v>
      </c>
      <c r="P17" s="1">
        <v>0.1</v>
      </c>
      <c r="Q17">
        <v>0.5938500000000001</v>
      </c>
      <c r="R17">
        <v>5.9385000000000015E-4</v>
      </c>
      <c r="S17">
        <v>1.4648300000000003</v>
      </c>
      <c r="T17">
        <v>1.4648300000000003E-3</v>
      </c>
    </row>
    <row r="18" spans="1:20" x14ac:dyDescent="0.3">
      <c r="A18" t="s">
        <v>14</v>
      </c>
      <c r="B18" t="s">
        <v>11</v>
      </c>
      <c r="C18">
        <v>20.5</v>
      </c>
      <c r="D18">
        <v>3.3</v>
      </c>
      <c r="E18">
        <v>4</v>
      </c>
      <c r="F18">
        <v>2.3929999999999998</v>
      </c>
      <c r="G18">
        <v>1.7509999999999999</v>
      </c>
      <c r="H18">
        <v>3.9484499999999993</v>
      </c>
      <c r="I18">
        <v>2.8891499999999999</v>
      </c>
      <c r="J18">
        <v>6.8375999999999992</v>
      </c>
      <c r="K18">
        <v>6.8375999999999992E-2</v>
      </c>
      <c r="L18">
        <v>9.5719999999999992</v>
      </c>
      <c r="M18">
        <v>7.0039999999999996</v>
      </c>
      <c r="N18">
        <v>16.576000000000001</v>
      </c>
      <c r="O18">
        <v>0.16576000000000002</v>
      </c>
      <c r="P18" s="1">
        <v>0.1</v>
      </c>
      <c r="Q18">
        <v>0.68375999999999992</v>
      </c>
      <c r="R18">
        <v>6.8375999999999995E-4</v>
      </c>
      <c r="S18">
        <v>1.6576000000000002</v>
      </c>
      <c r="T18">
        <v>1.6576000000000002E-3</v>
      </c>
    </row>
    <row r="25" spans="1:20" ht="15" thickBot="1" x14ac:dyDescent="0.35">
      <c r="B25" s="38" t="s">
        <v>61</v>
      </c>
      <c r="C25" s="38" t="s">
        <v>118</v>
      </c>
    </row>
    <row r="26" spans="1:20" ht="15" thickTop="1" x14ac:dyDescent="0.3">
      <c r="B26" s="39">
        <v>28.5</v>
      </c>
      <c r="C26" s="39">
        <v>0.49617399999999989</v>
      </c>
      <c r="E26" t="s">
        <v>147</v>
      </c>
    </row>
    <row r="27" spans="1:20" x14ac:dyDescent="0.3">
      <c r="B27" s="40">
        <v>22.7</v>
      </c>
      <c r="C27" s="40">
        <v>0.24532199999999998</v>
      </c>
    </row>
    <row r="28" spans="1:20" x14ac:dyDescent="0.3">
      <c r="B28" s="39">
        <v>26</v>
      </c>
      <c r="C28" s="39">
        <v>0.24343200000000004</v>
      </c>
      <c r="E28" t="s">
        <v>146</v>
      </c>
    </row>
    <row r="29" spans="1:20" x14ac:dyDescent="0.3">
      <c r="B29" s="40">
        <v>23.5</v>
      </c>
      <c r="C29" s="40">
        <v>0.28554100000000004</v>
      </c>
    </row>
    <row r="30" spans="1:20" x14ac:dyDescent="0.3">
      <c r="B30" s="39">
        <v>25.4</v>
      </c>
      <c r="C30" s="39">
        <v>0.36088000000000003</v>
      </c>
      <c r="E30" s="63" t="s">
        <v>148</v>
      </c>
      <c r="F30" s="65"/>
    </row>
    <row r="31" spans="1:20" x14ac:dyDescent="0.3">
      <c r="B31" s="40">
        <v>24</v>
      </c>
      <c r="C31" s="40">
        <v>0.217639</v>
      </c>
      <c r="E31" s="58" t="s">
        <v>132</v>
      </c>
      <c r="F31" s="57" t="s">
        <v>133</v>
      </c>
    </row>
    <row r="32" spans="1:20" x14ac:dyDescent="0.3">
      <c r="B32" s="39">
        <v>23.5</v>
      </c>
      <c r="C32" s="39">
        <v>0.27301999999999998</v>
      </c>
      <c r="E32" s="59">
        <v>21</v>
      </c>
      <c r="F32" s="91">
        <f>E32*0.0106259</f>
        <v>0.22314390000000001</v>
      </c>
    </row>
    <row r="33" spans="1:20" x14ac:dyDescent="0.3">
      <c r="B33" s="40">
        <v>23</v>
      </c>
      <c r="C33" s="40">
        <v>0.18896199999999999</v>
      </c>
    </row>
    <row r="34" spans="1:20" x14ac:dyDescent="0.3">
      <c r="B34" s="39">
        <v>23</v>
      </c>
      <c r="C34" s="39">
        <v>0.22310000000000002</v>
      </c>
      <c r="E34" s="1"/>
      <c r="F34" s="1"/>
    </row>
    <row r="35" spans="1:20" x14ac:dyDescent="0.3">
      <c r="B35" s="40">
        <v>20</v>
      </c>
      <c r="C35" s="40">
        <v>0.15404000000000001</v>
      </c>
    </row>
    <row r="36" spans="1:20" x14ac:dyDescent="0.3">
      <c r="B36" s="39">
        <v>20.7</v>
      </c>
      <c r="C36" s="39">
        <v>0.11903940000000002</v>
      </c>
    </row>
    <row r="37" spans="1:20" x14ac:dyDescent="0.3">
      <c r="B37" s="40">
        <v>20.5</v>
      </c>
      <c r="C37" s="40">
        <v>0.14648300000000003</v>
      </c>
    </row>
    <row r="38" spans="1:20" x14ac:dyDescent="0.3">
      <c r="B38" s="48">
        <v>20.5</v>
      </c>
      <c r="C38" s="48">
        <v>0.16576000000000002</v>
      </c>
    </row>
    <row r="42" spans="1:20" x14ac:dyDescent="0.3">
      <c r="A42" t="s">
        <v>177</v>
      </c>
    </row>
    <row r="43" spans="1:20" x14ac:dyDescent="0.3">
      <c r="A43" t="s">
        <v>198</v>
      </c>
    </row>
    <row r="45" spans="1:20" x14ac:dyDescent="0.3">
      <c r="A45" s="63" t="s">
        <v>0</v>
      </c>
      <c r="B45" s="64" t="s">
        <v>1</v>
      </c>
      <c r="C45" s="64" t="s">
        <v>61</v>
      </c>
      <c r="D45" s="64" t="s">
        <v>134</v>
      </c>
      <c r="E45" s="64" t="s">
        <v>135</v>
      </c>
      <c r="F45" s="64" t="s">
        <v>136</v>
      </c>
      <c r="G45" s="64" t="s">
        <v>137</v>
      </c>
      <c r="H45" s="64" t="s">
        <v>138</v>
      </c>
      <c r="I45" s="64" t="s">
        <v>139</v>
      </c>
      <c r="J45" s="64" t="s">
        <v>140</v>
      </c>
      <c r="K45" s="64" t="s">
        <v>141</v>
      </c>
      <c r="L45" s="64" t="s">
        <v>115</v>
      </c>
      <c r="M45" s="64" t="s">
        <v>116</v>
      </c>
      <c r="N45" s="64" t="s">
        <v>117</v>
      </c>
      <c r="O45" s="64" t="s">
        <v>118</v>
      </c>
      <c r="P45" s="53" t="s">
        <v>119</v>
      </c>
      <c r="Q45" s="64" t="s">
        <v>120</v>
      </c>
      <c r="R45" s="64" t="s">
        <v>121</v>
      </c>
      <c r="S45" s="64" t="s">
        <v>122</v>
      </c>
      <c r="T45" s="65" t="s">
        <v>123</v>
      </c>
    </row>
    <row r="46" spans="1:20" x14ac:dyDescent="0.3">
      <c r="A46" s="66" t="s">
        <v>14</v>
      </c>
      <c r="B46" s="37" t="s">
        <v>11</v>
      </c>
      <c r="C46" s="37">
        <v>28.5</v>
      </c>
      <c r="D46" s="37">
        <v>7.6</v>
      </c>
      <c r="E46" s="37">
        <v>8.2999999999999989</v>
      </c>
      <c r="F46" s="37">
        <v>2.8039999999999998</v>
      </c>
      <c r="G46" s="37">
        <v>3.1739999999999999</v>
      </c>
      <c r="H46" s="37">
        <v>10.655199999999999</v>
      </c>
      <c r="I46" s="37">
        <v>12.061199999999999</v>
      </c>
      <c r="J46" s="37">
        <v>22.7164</v>
      </c>
      <c r="K46" s="37">
        <v>0.227164</v>
      </c>
      <c r="L46" s="37">
        <v>23.273199999999996</v>
      </c>
      <c r="M46" s="37">
        <v>26.344199999999997</v>
      </c>
      <c r="N46" s="37">
        <v>49.617399999999989</v>
      </c>
      <c r="O46" s="37">
        <v>0.49617399999999989</v>
      </c>
      <c r="P46" s="50">
        <v>0.1</v>
      </c>
      <c r="Q46" s="37">
        <v>2.2716400000000001</v>
      </c>
      <c r="R46" s="37">
        <v>2.2716400000000001E-3</v>
      </c>
      <c r="S46" s="37">
        <v>4.9617399999999989</v>
      </c>
      <c r="T46" s="67">
        <v>4.9617399999999992E-3</v>
      </c>
    </row>
    <row r="47" spans="1:20" x14ac:dyDescent="0.3">
      <c r="A47" s="66" t="s">
        <v>14</v>
      </c>
      <c r="B47" s="37" t="s">
        <v>11</v>
      </c>
      <c r="C47" s="37">
        <v>22.7</v>
      </c>
      <c r="D47" s="37">
        <v>5.6</v>
      </c>
      <c r="E47" s="37">
        <v>6.3</v>
      </c>
      <c r="F47" s="37">
        <v>2.0569999999999999</v>
      </c>
      <c r="G47" s="37">
        <v>1.837</v>
      </c>
      <c r="H47" s="37">
        <v>5.7595999999999998</v>
      </c>
      <c r="I47" s="37">
        <v>5.1435999999999993</v>
      </c>
      <c r="J47" s="37">
        <v>10.903199999999998</v>
      </c>
      <c r="K47" s="37">
        <v>0.10903199999999998</v>
      </c>
      <c r="L47" s="37">
        <v>12.959099999999999</v>
      </c>
      <c r="M47" s="37">
        <v>11.5731</v>
      </c>
      <c r="N47" s="37">
        <v>24.5322</v>
      </c>
      <c r="O47" s="37">
        <v>0.24532199999999998</v>
      </c>
      <c r="P47" s="50">
        <v>0.1</v>
      </c>
      <c r="Q47" s="37">
        <v>1.09032</v>
      </c>
      <c r="R47" s="37">
        <v>1.0903199999999999E-3</v>
      </c>
      <c r="S47" s="37">
        <v>2.45322</v>
      </c>
      <c r="T47" s="67">
        <v>2.4532199999999999E-3</v>
      </c>
    </row>
    <row r="48" spans="1:20" x14ac:dyDescent="0.3">
      <c r="A48" s="66" t="s">
        <v>14</v>
      </c>
      <c r="B48" s="37" t="s">
        <v>11</v>
      </c>
      <c r="C48" s="37">
        <v>26</v>
      </c>
      <c r="D48" s="37">
        <v>4.9000000000000004</v>
      </c>
      <c r="E48" s="37">
        <v>5.6000000000000005</v>
      </c>
      <c r="F48" s="37">
        <v>2.4359999999999999</v>
      </c>
      <c r="G48" s="37">
        <v>1.911</v>
      </c>
      <c r="H48" s="37">
        <v>5.9682000000000004</v>
      </c>
      <c r="I48" s="37">
        <v>4.6819500000000005</v>
      </c>
      <c r="J48" s="37">
        <v>10.65015</v>
      </c>
      <c r="K48" s="37">
        <v>0.1065015</v>
      </c>
      <c r="L48" s="37">
        <v>13.6416</v>
      </c>
      <c r="M48" s="37">
        <v>10.701599999999999</v>
      </c>
      <c r="N48" s="37">
        <v>24.343200000000003</v>
      </c>
      <c r="O48" s="37">
        <v>0.24343200000000004</v>
      </c>
      <c r="P48" s="50">
        <v>0.1</v>
      </c>
      <c r="Q48" s="37">
        <v>1.065015</v>
      </c>
      <c r="R48" s="37">
        <v>1.0650150000000001E-3</v>
      </c>
      <c r="S48" s="37">
        <v>2.4343200000000005</v>
      </c>
      <c r="T48" s="67">
        <v>2.4343200000000007E-3</v>
      </c>
    </row>
    <row r="49" spans="1:20" x14ac:dyDescent="0.3">
      <c r="A49" s="66" t="s">
        <v>14</v>
      </c>
      <c r="B49" s="37" t="s">
        <v>11</v>
      </c>
      <c r="C49" s="37">
        <v>23.5</v>
      </c>
      <c r="D49" s="37">
        <v>5.4</v>
      </c>
      <c r="E49" s="37">
        <v>6.1000000000000005</v>
      </c>
      <c r="F49" s="37">
        <v>2.6659999999999999</v>
      </c>
      <c r="G49" s="37">
        <v>2.0150000000000001</v>
      </c>
      <c r="H49" s="37">
        <v>7.1981999999999999</v>
      </c>
      <c r="I49" s="37">
        <v>5.440500000000001</v>
      </c>
      <c r="J49" s="37">
        <v>12.6387</v>
      </c>
      <c r="K49" s="37">
        <v>0.126387</v>
      </c>
      <c r="L49" s="37">
        <v>16.262600000000003</v>
      </c>
      <c r="M49" s="37">
        <v>12.291500000000001</v>
      </c>
      <c r="N49" s="37">
        <v>28.554100000000005</v>
      </c>
      <c r="O49" s="37">
        <v>0.28554100000000004</v>
      </c>
      <c r="P49" s="50">
        <v>0.1</v>
      </c>
      <c r="Q49" s="37">
        <v>1.26387</v>
      </c>
      <c r="R49" s="37">
        <v>1.2638700000000001E-3</v>
      </c>
      <c r="S49" s="37">
        <v>2.8554100000000009</v>
      </c>
      <c r="T49" s="67">
        <v>2.8554100000000009E-3</v>
      </c>
    </row>
    <row r="50" spans="1:20" x14ac:dyDescent="0.3">
      <c r="A50" s="66" t="s">
        <v>14</v>
      </c>
      <c r="B50" s="37" t="s">
        <v>11</v>
      </c>
      <c r="C50" s="37">
        <v>25.4</v>
      </c>
      <c r="D50" s="37">
        <v>5.8</v>
      </c>
      <c r="E50" s="37">
        <v>6.5</v>
      </c>
      <c r="F50" s="37">
        <v>2.8860000000000001</v>
      </c>
      <c r="G50" s="37">
        <v>2.6659999999999999</v>
      </c>
      <c r="H50" s="37">
        <v>8.3694000000000006</v>
      </c>
      <c r="I50" s="37">
        <v>7.7313999999999998</v>
      </c>
      <c r="J50" s="37">
        <v>16.1008</v>
      </c>
      <c r="K50" s="37">
        <v>0.16100799999999998</v>
      </c>
      <c r="L50" s="37">
        <v>18.759</v>
      </c>
      <c r="M50" s="37">
        <v>17.329000000000001</v>
      </c>
      <c r="N50" s="37">
        <v>36.088000000000001</v>
      </c>
      <c r="O50" s="37">
        <v>0.36088000000000003</v>
      </c>
      <c r="P50" s="50">
        <v>0.1</v>
      </c>
      <c r="Q50" s="37">
        <v>1.61008</v>
      </c>
      <c r="R50" s="37">
        <v>1.6100800000000001E-3</v>
      </c>
      <c r="S50" s="37">
        <v>3.6088000000000005</v>
      </c>
      <c r="T50" s="67">
        <v>3.6088000000000005E-3</v>
      </c>
    </row>
    <row r="51" spans="1:20" x14ac:dyDescent="0.3">
      <c r="A51" s="66" t="s">
        <v>14</v>
      </c>
      <c r="B51" s="37" t="s">
        <v>11</v>
      </c>
      <c r="C51" s="37">
        <v>24</v>
      </c>
      <c r="D51" s="37">
        <v>4.45</v>
      </c>
      <c r="E51" s="37">
        <v>5.15</v>
      </c>
      <c r="F51" s="37">
        <v>2.2389999999999999</v>
      </c>
      <c r="G51" s="37">
        <v>1.9870000000000001</v>
      </c>
      <c r="H51" s="37">
        <v>4.9817749999999998</v>
      </c>
      <c r="I51" s="37">
        <v>4.4210750000000001</v>
      </c>
      <c r="J51" s="37">
        <v>9.4028500000000008</v>
      </c>
      <c r="K51" s="37">
        <v>9.4028500000000015E-2</v>
      </c>
      <c r="L51" s="37">
        <v>11.530850000000001</v>
      </c>
      <c r="M51" s="37">
        <v>10.23305</v>
      </c>
      <c r="N51" s="37">
        <v>21.7639</v>
      </c>
      <c r="O51" s="37">
        <v>0.217639</v>
      </c>
      <c r="P51" s="50">
        <v>0.1</v>
      </c>
      <c r="Q51" s="37">
        <v>0.94028500000000015</v>
      </c>
      <c r="R51" s="37">
        <v>9.4028500000000012E-4</v>
      </c>
      <c r="S51" s="37">
        <v>2.17639</v>
      </c>
      <c r="T51" s="67">
        <v>2.1763899999999998E-3</v>
      </c>
    </row>
    <row r="52" spans="1:20" x14ac:dyDescent="0.3">
      <c r="A52" s="66" t="s">
        <v>14</v>
      </c>
      <c r="B52" s="37" t="s">
        <v>11</v>
      </c>
      <c r="C52" s="37">
        <v>23.5</v>
      </c>
      <c r="D52" s="37">
        <v>4.8</v>
      </c>
      <c r="E52" s="37">
        <v>5.5</v>
      </c>
      <c r="F52" s="37">
        <v>2.2839999999999998</v>
      </c>
      <c r="G52" s="37">
        <v>2.68</v>
      </c>
      <c r="H52" s="37">
        <v>5.4815999999999994</v>
      </c>
      <c r="I52" s="37">
        <v>6.4320000000000004</v>
      </c>
      <c r="J52" s="37">
        <v>11.913599999999999</v>
      </c>
      <c r="K52" s="37">
        <v>0.11913599999999999</v>
      </c>
      <c r="L52" s="37">
        <v>12.561999999999999</v>
      </c>
      <c r="M52" s="37">
        <v>14.74</v>
      </c>
      <c r="N52" s="37">
        <v>27.302</v>
      </c>
      <c r="O52" s="37">
        <v>0.27301999999999998</v>
      </c>
      <c r="P52" s="50">
        <v>0.1</v>
      </c>
      <c r="Q52" s="37">
        <v>1.19136</v>
      </c>
      <c r="R52" s="37">
        <v>1.19136E-3</v>
      </c>
      <c r="S52" s="37">
        <v>2.7302</v>
      </c>
      <c r="T52" s="67">
        <v>2.7301999999999999E-3</v>
      </c>
    </row>
    <row r="53" spans="1:20" x14ac:dyDescent="0.3">
      <c r="A53" s="66" t="s">
        <v>14</v>
      </c>
      <c r="B53" s="37" t="s">
        <v>11</v>
      </c>
      <c r="C53" s="37">
        <v>23</v>
      </c>
      <c r="D53" s="37">
        <v>4.6500000000000004</v>
      </c>
      <c r="E53" s="37">
        <v>5.3500000000000005</v>
      </c>
      <c r="F53" s="37">
        <v>1.6759999999999999</v>
      </c>
      <c r="G53" s="37">
        <v>1.8560000000000001</v>
      </c>
      <c r="H53" s="37">
        <v>3.8967000000000001</v>
      </c>
      <c r="I53" s="37">
        <v>4.3152000000000008</v>
      </c>
      <c r="J53" s="37">
        <v>8.2119</v>
      </c>
      <c r="K53" s="37">
        <v>8.2118999999999998E-2</v>
      </c>
      <c r="L53" s="37">
        <v>8.9665999999999997</v>
      </c>
      <c r="M53" s="37">
        <v>9.9296000000000006</v>
      </c>
      <c r="N53" s="37">
        <v>18.8962</v>
      </c>
      <c r="O53" s="37">
        <v>0.18896199999999999</v>
      </c>
      <c r="P53" s="50">
        <v>0.1</v>
      </c>
      <c r="Q53" s="37">
        <v>0.82119000000000009</v>
      </c>
      <c r="R53" s="37">
        <v>8.2119000000000007E-4</v>
      </c>
      <c r="S53" s="37">
        <v>1.8896200000000001</v>
      </c>
      <c r="T53" s="67">
        <v>1.8896200000000001E-3</v>
      </c>
    </row>
    <row r="54" spans="1:20" x14ac:dyDescent="0.3">
      <c r="A54" s="66" t="s">
        <v>14</v>
      </c>
      <c r="B54" s="37" t="s">
        <v>11</v>
      </c>
      <c r="C54" s="37">
        <v>23</v>
      </c>
      <c r="D54" s="37">
        <v>4.1500000000000004</v>
      </c>
      <c r="E54" s="37">
        <v>4.8500000000000005</v>
      </c>
      <c r="F54" s="37">
        <v>2.36</v>
      </c>
      <c r="G54" s="37">
        <v>2.2400000000000002</v>
      </c>
      <c r="H54" s="37">
        <v>4.8970000000000002</v>
      </c>
      <c r="I54" s="37">
        <v>4.6480000000000006</v>
      </c>
      <c r="J54" s="37">
        <v>9.5450000000000017</v>
      </c>
      <c r="K54" s="37">
        <v>9.5450000000000021E-2</v>
      </c>
      <c r="L54" s="37">
        <v>11.446000000000002</v>
      </c>
      <c r="M54" s="37">
        <v>10.864000000000003</v>
      </c>
      <c r="N54" s="37">
        <v>22.310000000000002</v>
      </c>
      <c r="O54" s="37">
        <v>0.22310000000000002</v>
      </c>
      <c r="P54" s="50">
        <v>0.1</v>
      </c>
      <c r="Q54" s="37">
        <v>0.95450000000000024</v>
      </c>
      <c r="R54" s="37">
        <v>9.5450000000000027E-4</v>
      </c>
      <c r="S54" s="37">
        <v>2.2310000000000003</v>
      </c>
      <c r="T54" s="67">
        <v>2.2310000000000003E-3</v>
      </c>
    </row>
    <row r="55" spans="1:20" x14ac:dyDescent="0.3">
      <c r="A55" s="66" t="s">
        <v>14</v>
      </c>
      <c r="B55" s="37" t="s">
        <v>11</v>
      </c>
      <c r="C55" s="37">
        <v>20</v>
      </c>
      <c r="D55" s="37">
        <v>3.3</v>
      </c>
      <c r="E55" s="37">
        <v>4</v>
      </c>
      <c r="F55" s="37">
        <v>1.994</v>
      </c>
      <c r="G55" s="37">
        <v>1.857</v>
      </c>
      <c r="H55" s="37">
        <v>3.2900999999999998</v>
      </c>
      <c r="I55" s="37">
        <v>3.0640499999999999</v>
      </c>
      <c r="J55" s="37">
        <v>6.3541499999999997</v>
      </c>
      <c r="K55" s="37">
        <v>6.3541500000000001E-2</v>
      </c>
      <c r="L55" s="37">
        <v>7.976</v>
      </c>
      <c r="M55" s="37">
        <v>7.4279999999999999</v>
      </c>
      <c r="N55" s="37">
        <v>15.404</v>
      </c>
      <c r="O55" s="37">
        <v>0.15404000000000001</v>
      </c>
      <c r="P55" s="50">
        <v>0.1</v>
      </c>
      <c r="Q55" s="37">
        <v>0.63541500000000006</v>
      </c>
      <c r="R55" s="37">
        <v>6.3541500000000007E-4</v>
      </c>
      <c r="S55" s="37">
        <v>1.5404</v>
      </c>
      <c r="T55" s="67">
        <v>1.5403999999999999E-3</v>
      </c>
    </row>
    <row r="56" spans="1:20" x14ac:dyDescent="0.3">
      <c r="A56" s="66" t="s">
        <v>14</v>
      </c>
      <c r="B56" s="37" t="s">
        <v>11</v>
      </c>
      <c r="C56" s="37">
        <v>20.7</v>
      </c>
      <c r="D56" s="37">
        <v>2.99</v>
      </c>
      <c r="E56" s="37">
        <v>3.6900000000000004</v>
      </c>
      <c r="F56" s="37">
        <v>1.706</v>
      </c>
      <c r="G56" s="37">
        <v>1.52</v>
      </c>
      <c r="H56" s="37">
        <v>2.5504700000000002</v>
      </c>
      <c r="I56" s="37">
        <v>2.2724000000000002</v>
      </c>
      <c r="J56" s="37">
        <v>4.82287</v>
      </c>
      <c r="K56" s="37">
        <v>4.8228699999999999E-2</v>
      </c>
      <c r="L56" s="37">
        <v>6.2951400000000008</v>
      </c>
      <c r="M56" s="37">
        <v>5.6088000000000005</v>
      </c>
      <c r="N56" s="37">
        <v>11.903940000000002</v>
      </c>
      <c r="O56" s="37">
        <v>0.11903940000000002</v>
      </c>
      <c r="P56" s="50">
        <v>0.1</v>
      </c>
      <c r="Q56" s="37">
        <v>0.48228700000000002</v>
      </c>
      <c r="R56" s="37">
        <v>4.8228700000000003E-4</v>
      </c>
      <c r="S56" s="37">
        <v>1.1903940000000002</v>
      </c>
      <c r="T56" s="67">
        <v>1.1903940000000002E-3</v>
      </c>
    </row>
    <row r="57" spans="1:20" x14ac:dyDescent="0.3">
      <c r="A57" s="66" t="s">
        <v>14</v>
      </c>
      <c r="B57" s="37" t="s">
        <v>11</v>
      </c>
      <c r="C57" s="37">
        <v>20.5</v>
      </c>
      <c r="D57" s="37">
        <v>3</v>
      </c>
      <c r="E57" s="37">
        <v>3.7</v>
      </c>
      <c r="F57" s="37">
        <v>1.84</v>
      </c>
      <c r="G57" s="37">
        <v>2.1190000000000002</v>
      </c>
      <c r="H57" s="37">
        <v>2.7600000000000002</v>
      </c>
      <c r="I57" s="37">
        <v>3.1785000000000005</v>
      </c>
      <c r="J57" s="37">
        <v>5.9385000000000012</v>
      </c>
      <c r="K57" s="37">
        <v>5.9385000000000014E-2</v>
      </c>
      <c r="L57" s="37">
        <v>6.8080000000000007</v>
      </c>
      <c r="M57" s="37">
        <v>7.8403000000000009</v>
      </c>
      <c r="N57" s="37">
        <v>14.648300000000003</v>
      </c>
      <c r="O57" s="37">
        <v>0.14648300000000003</v>
      </c>
      <c r="P57" s="50">
        <v>0.1</v>
      </c>
      <c r="Q57" s="37">
        <v>0.5938500000000001</v>
      </c>
      <c r="R57" s="37">
        <v>5.9385000000000015E-4</v>
      </c>
      <c r="S57" s="37">
        <v>1.4648300000000003</v>
      </c>
      <c r="T57" s="67">
        <v>1.4648300000000003E-3</v>
      </c>
    </row>
    <row r="58" spans="1:20" x14ac:dyDescent="0.3">
      <c r="A58" s="66" t="s">
        <v>14</v>
      </c>
      <c r="B58" s="37" t="s">
        <v>11</v>
      </c>
      <c r="C58" s="37">
        <v>20.5</v>
      </c>
      <c r="D58" s="37">
        <v>3.3</v>
      </c>
      <c r="E58" s="37">
        <v>4</v>
      </c>
      <c r="F58" s="37">
        <v>2.3929999999999998</v>
      </c>
      <c r="G58" s="37">
        <v>1.7509999999999999</v>
      </c>
      <c r="H58" s="37">
        <v>3.9484499999999993</v>
      </c>
      <c r="I58" s="37">
        <v>2.8891499999999999</v>
      </c>
      <c r="J58" s="37">
        <v>6.8375999999999992</v>
      </c>
      <c r="K58" s="37">
        <v>6.8375999999999992E-2</v>
      </c>
      <c r="L58" s="37">
        <v>9.5719999999999992</v>
      </c>
      <c r="M58" s="37">
        <v>7.0039999999999996</v>
      </c>
      <c r="N58" s="37">
        <v>16.576000000000001</v>
      </c>
      <c r="O58" s="37">
        <v>0.16576000000000002</v>
      </c>
      <c r="P58" s="50">
        <v>0.1</v>
      </c>
      <c r="Q58" s="37">
        <v>0.68375999999999992</v>
      </c>
      <c r="R58" s="37">
        <v>6.8375999999999995E-4</v>
      </c>
      <c r="S58" s="37">
        <v>1.6576000000000002</v>
      </c>
      <c r="T58" s="67">
        <v>1.6576000000000002E-3</v>
      </c>
    </row>
    <row r="59" spans="1:20" x14ac:dyDescent="0.3">
      <c r="A59" s="66" t="s">
        <v>14</v>
      </c>
      <c r="B59" s="37" t="s">
        <v>11</v>
      </c>
      <c r="C59" s="37">
        <v>30.5</v>
      </c>
      <c r="D59" s="37">
        <v>16.899999999999999</v>
      </c>
      <c r="E59" s="37">
        <v>9.5</v>
      </c>
      <c r="F59" s="37">
        <v>3.0760000000000001</v>
      </c>
      <c r="G59" s="37">
        <v>2.8490000000000002</v>
      </c>
      <c r="H59" s="37"/>
      <c r="I59" s="37"/>
      <c r="J59" s="37"/>
      <c r="K59" s="37"/>
      <c r="L59" s="37">
        <f>F59*(E59/2)</f>
        <v>14.611000000000001</v>
      </c>
      <c r="M59" s="37">
        <f>G59*(E59/2)</f>
        <v>13.53275</v>
      </c>
      <c r="N59" s="37">
        <f>L59+M59</f>
        <v>28.143750000000001</v>
      </c>
      <c r="O59" s="37">
        <f>N59/100</f>
        <v>0.28143750000000001</v>
      </c>
      <c r="P59" s="50"/>
      <c r="Q59" s="37"/>
      <c r="R59" s="37"/>
      <c r="S59" s="37"/>
      <c r="T59" s="67"/>
    </row>
    <row r="60" spans="1:20" x14ac:dyDescent="0.3">
      <c r="A60" s="66" t="s">
        <v>14</v>
      </c>
      <c r="B60" s="37" t="s">
        <v>11</v>
      </c>
      <c r="C60" s="37">
        <v>20.9</v>
      </c>
      <c r="D60" s="37">
        <v>16.75</v>
      </c>
      <c r="E60" s="37">
        <v>4</v>
      </c>
      <c r="F60" s="37">
        <v>2.6579999999999999</v>
      </c>
      <c r="G60" s="37">
        <v>1.9300000000000002</v>
      </c>
      <c r="H60" s="37"/>
      <c r="I60" s="37"/>
      <c r="J60" s="37"/>
      <c r="K60" s="37"/>
      <c r="L60" s="37">
        <f>F60*(E60/2)</f>
        <v>5.3159999999999998</v>
      </c>
      <c r="M60" s="37">
        <f>G60*(E60/2)</f>
        <v>3.8600000000000003</v>
      </c>
      <c r="N60" s="37">
        <f t="shared" ref="N60:N63" si="0">L60+M60</f>
        <v>9.1760000000000002</v>
      </c>
      <c r="O60" s="37">
        <f t="shared" ref="O60:O63" si="1">N60/100</f>
        <v>9.1760000000000008E-2</v>
      </c>
      <c r="P60" s="50"/>
      <c r="Q60" s="37"/>
      <c r="R60" s="37"/>
      <c r="S60" s="37"/>
      <c r="T60" s="67"/>
    </row>
    <row r="61" spans="1:20" x14ac:dyDescent="0.3">
      <c r="A61" s="66" t="s">
        <v>14</v>
      </c>
      <c r="B61" s="37" t="s">
        <v>11</v>
      </c>
      <c r="C61" s="37">
        <v>19.8</v>
      </c>
      <c r="D61" s="37">
        <v>14.65</v>
      </c>
      <c r="E61" s="37">
        <v>4</v>
      </c>
      <c r="F61" s="37">
        <v>1.843</v>
      </c>
      <c r="G61" s="37">
        <v>1.5609999999999999</v>
      </c>
      <c r="H61" s="37"/>
      <c r="I61" s="37"/>
      <c r="J61" s="37"/>
      <c r="K61" s="37"/>
      <c r="L61" s="37">
        <f>F61*(E61/2)</f>
        <v>3.6859999999999999</v>
      </c>
      <c r="M61" s="37">
        <f>G61*(E61/2)</f>
        <v>3.1219999999999999</v>
      </c>
      <c r="N61" s="37">
        <f t="shared" si="0"/>
        <v>6.8079999999999998</v>
      </c>
      <c r="O61" s="37">
        <f t="shared" si="1"/>
        <v>6.8080000000000002E-2</v>
      </c>
      <c r="P61" s="50"/>
      <c r="Q61" s="37"/>
      <c r="R61" s="37"/>
      <c r="S61" s="37"/>
      <c r="T61" s="67"/>
    </row>
    <row r="62" spans="1:20" x14ac:dyDescent="0.3">
      <c r="A62" s="66" t="s">
        <v>14</v>
      </c>
      <c r="B62" s="37" t="s">
        <v>7</v>
      </c>
      <c r="C62" s="37">
        <v>15.5</v>
      </c>
      <c r="D62" s="37">
        <v>7.8000000000000007</v>
      </c>
      <c r="E62" s="37">
        <v>3.5</v>
      </c>
      <c r="F62" s="37">
        <v>1.669</v>
      </c>
      <c r="G62" s="37">
        <v>1.4350000000000001</v>
      </c>
      <c r="H62" s="37"/>
      <c r="I62" s="37"/>
      <c r="J62" s="37"/>
      <c r="K62" s="37"/>
      <c r="L62" s="37">
        <f>F62*(E62/2)</f>
        <v>2.92075</v>
      </c>
      <c r="M62" s="37">
        <f>G62*(E62/2)</f>
        <v>2.51125</v>
      </c>
      <c r="N62" s="37">
        <f t="shared" si="0"/>
        <v>5.4320000000000004</v>
      </c>
      <c r="O62" s="37">
        <f t="shared" si="1"/>
        <v>5.4320000000000007E-2</v>
      </c>
      <c r="P62" s="50"/>
      <c r="Q62" s="37"/>
      <c r="R62" s="37"/>
      <c r="S62" s="37"/>
      <c r="T62" s="67"/>
    </row>
    <row r="63" spans="1:20" x14ac:dyDescent="0.3">
      <c r="A63" s="92" t="s">
        <v>14</v>
      </c>
      <c r="B63" s="75" t="s">
        <v>7</v>
      </c>
      <c r="C63" s="75">
        <v>15.4</v>
      </c>
      <c r="D63" s="75">
        <v>7.5</v>
      </c>
      <c r="E63" s="75">
        <v>3.5</v>
      </c>
      <c r="F63" s="75">
        <v>1.409</v>
      </c>
      <c r="G63" s="75">
        <v>1.105</v>
      </c>
      <c r="H63" s="75"/>
      <c r="I63" s="75"/>
      <c r="J63" s="75"/>
      <c r="K63" s="75"/>
      <c r="L63" s="75">
        <f>F63*(E63/2)</f>
        <v>2.4657499999999999</v>
      </c>
      <c r="M63" s="75">
        <f>G63*(E63/2)</f>
        <v>1.9337499999999999</v>
      </c>
      <c r="N63" s="75">
        <f t="shared" si="0"/>
        <v>4.3994999999999997</v>
      </c>
      <c r="O63" s="75">
        <f t="shared" si="1"/>
        <v>4.3994999999999999E-2</v>
      </c>
      <c r="P63" s="61"/>
      <c r="Q63" s="75"/>
      <c r="R63" s="75"/>
      <c r="S63" s="75"/>
      <c r="T63" s="76"/>
    </row>
    <row r="67" spans="2:8" x14ac:dyDescent="0.3">
      <c r="B67" t="s">
        <v>174</v>
      </c>
    </row>
    <row r="68" spans="2:8" x14ac:dyDescent="0.3">
      <c r="C68" s="93" t="s">
        <v>61</v>
      </c>
      <c r="D68" s="94" t="s">
        <v>154</v>
      </c>
    </row>
    <row r="69" spans="2:8" x14ac:dyDescent="0.3">
      <c r="C69" s="58">
        <v>28.5</v>
      </c>
      <c r="D69" s="95">
        <v>0.49617399999999989</v>
      </c>
    </row>
    <row r="70" spans="2:8" x14ac:dyDescent="0.3">
      <c r="C70" s="58">
        <v>22.7</v>
      </c>
      <c r="D70" s="95">
        <v>0.24532199999999998</v>
      </c>
      <c r="F70" s="97" t="s">
        <v>169</v>
      </c>
      <c r="G70" s="65"/>
    </row>
    <row r="71" spans="2:8" x14ac:dyDescent="0.3">
      <c r="C71" s="58">
        <v>26</v>
      </c>
      <c r="D71" s="95">
        <v>0.24343200000000004</v>
      </c>
      <c r="F71" s="66" t="s">
        <v>175</v>
      </c>
      <c r="G71" s="67"/>
    </row>
    <row r="72" spans="2:8" x14ac:dyDescent="0.3">
      <c r="C72" s="58">
        <v>23.5</v>
      </c>
      <c r="D72" s="95">
        <v>0.28554100000000004</v>
      </c>
      <c r="F72" s="66"/>
      <c r="G72" s="67"/>
    </row>
    <row r="73" spans="2:8" x14ac:dyDescent="0.3">
      <c r="C73" s="58">
        <v>25.4</v>
      </c>
      <c r="D73" s="95">
        <v>0.36088000000000003</v>
      </c>
      <c r="F73" s="66"/>
      <c r="G73" s="67"/>
    </row>
    <row r="74" spans="2:8" x14ac:dyDescent="0.3">
      <c r="C74" s="58">
        <v>24</v>
      </c>
      <c r="D74" s="95">
        <v>0.217639</v>
      </c>
      <c r="F74" s="58" t="s">
        <v>132</v>
      </c>
      <c r="G74" s="57" t="s">
        <v>133</v>
      </c>
    </row>
    <row r="75" spans="2:8" x14ac:dyDescent="0.3">
      <c r="C75" s="58">
        <v>23.5</v>
      </c>
      <c r="D75" s="95">
        <v>0.27301999999999998</v>
      </c>
      <c r="F75" s="59">
        <v>24</v>
      </c>
      <c r="G75" s="91">
        <f>F75*0.0095072</f>
        <v>0.22817280000000001</v>
      </c>
    </row>
    <row r="76" spans="2:8" x14ac:dyDescent="0.3">
      <c r="C76" s="58">
        <v>23</v>
      </c>
      <c r="D76" s="95">
        <v>0.18896199999999999</v>
      </c>
    </row>
    <row r="77" spans="2:8" x14ac:dyDescent="0.3">
      <c r="C77" s="58">
        <v>23</v>
      </c>
      <c r="D77" s="95">
        <v>0.22310000000000002</v>
      </c>
    </row>
    <row r="78" spans="2:8" x14ac:dyDescent="0.3">
      <c r="C78" s="58">
        <v>20</v>
      </c>
      <c r="D78" s="95">
        <v>0.15404000000000001</v>
      </c>
    </row>
    <row r="79" spans="2:8" x14ac:dyDescent="0.3">
      <c r="C79" s="58">
        <v>20.7</v>
      </c>
      <c r="D79" s="95">
        <v>0.11903940000000002</v>
      </c>
      <c r="F79" s="99"/>
      <c r="G79" s="37"/>
      <c r="H79" s="37"/>
    </row>
    <row r="80" spans="2:8" x14ac:dyDescent="0.3">
      <c r="C80" s="58">
        <v>20.5</v>
      </c>
      <c r="D80" s="95">
        <v>0.14648300000000003</v>
      </c>
      <c r="F80" s="37"/>
      <c r="G80" s="37"/>
      <c r="H80" s="37"/>
    </row>
    <row r="81" spans="2:23" x14ac:dyDescent="0.3">
      <c r="C81" s="58">
        <v>20.5</v>
      </c>
      <c r="D81" s="95">
        <v>0.16576000000000002</v>
      </c>
      <c r="F81" s="37"/>
      <c r="G81" s="37"/>
      <c r="H81" s="37"/>
    </row>
    <row r="82" spans="2:23" x14ac:dyDescent="0.3">
      <c r="C82" s="58">
        <v>30.5</v>
      </c>
      <c r="D82" s="95">
        <v>0.28143750000000001</v>
      </c>
      <c r="F82" s="37"/>
      <c r="G82" s="37"/>
      <c r="H82" s="37"/>
    </row>
    <row r="83" spans="2:23" x14ac:dyDescent="0.3">
      <c r="C83" s="58">
        <v>20.9</v>
      </c>
      <c r="D83" s="95">
        <v>9.1760000000000008E-2</v>
      </c>
      <c r="F83" s="50">
        <v>30.5</v>
      </c>
      <c r="G83" s="50">
        <v>16.899999999999999</v>
      </c>
      <c r="H83" s="37"/>
    </row>
    <row r="84" spans="2:23" x14ac:dyDescent="0.3">
      <c r="C84" s="58">
        <v>19.8</v>
      </c>
      <c r="D84" s="95">
        <v>6.8080000000000002E-2</v>
      </c>
      <c r="F84" s="50">
        <v>20.9</v>
      </c>
      <c r="G84" s="89">
        <v>16.75</v>
      </c>
      <c r="H84" s="37"/>
    </row>
    <row r="85" spans="2:23" x14ac:dyDescent="0.3">
      <c r="C85" s="58">
        <v>15.5</v>
      </c>
      <c r="D85" s="95">
        <v>5.4320000000000007E-2</v>
      </c>
      <c r="F85" s="50">
        <v>19.8</v>
      </c>
      <c r="G85" s="50">
        <v>14.65</v>
      </c>
      <c r="H85" s="37"/>
    </row>
    <row r="86" spans="2:23" x14ac:dyDescent="0.3">
      <c r="C86" s="59">
        <v>15.4</v>
      </c>
      <c r="D86" s="77">
        <v>4.3994999999999999E-2</v>
      </c>
      <c r="F86" s="50">
        <v>15.5</v>
      </c>
      <c r="G86" s="50">
        <v>7.8000000000000007</v>
      </c>
      <c r="H86" s="37"/>
    </row>
    <row r="87" spans="2:23" x14ac:dyDescent="0.3">
      <c r="C87" s="50"/>
      <c r="D87" s="98"/>
      <c r="F87" s="50">
        <v>15.4</v>
      </c>
      <c r="G87" s="50">
        <v>7.5</v>
      </c>
      <c r="H87" s="37"/>
    </row>
    <row r="88" spans="2:23" x14ac:dyDescent="0.3">
      <c r="C88" s="50"/>
      <c r="D88" s="98"/>
      <c r="F88" s="37"/>
      <c r="G88" s="37"/>
      <c r="H88" s="37"/>
    </row>
    <row r="89" spans="2:23" x14ac:dyDescent="0.3">
      <c r="B89" t="s">
        <v>271</v>
      </c>
    </row>
    <row r="90" spans="2:23" x14ac:dyDescent="0.3">
      <c r="B90" s="9" t="s">
        <v>282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23" s="37" customFormat="1" x14ac:dyDescent="0.3">
      <c r="B91" s="9" t="s">
        <v>283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P91" s="50"/>
    </row>
    <row r="92" spans="2:23" s="37" customFormat="1" x14ac:dyDescent="0.3">
      <c r="B92" s="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P92" s="50"/>
    </row>
    <row r="93" spans="2:23" s="37" customFormat="1" x14ac:dyDescent="0.3">
      <c r="B93" s="104" t="s">
        <v>0</v>
      </c>
      <c r="C93" s="17" t="s">
        <v>1</v>
      </c>
      <c r="D93" s="17" t="s">
        <v>61</v>
      </c>
      <c r="E93" s="17" t="s">
        <v>134</v>
      </c>
      <c r="F93" s="17" t="s">
        <v>135</v>
      </c>
      <c r="G93" s="148" t="s">
        <v>269</v>
      </c>
      <c r="H93" s="17" t="s">
        <v>272</v>
      </c>
      <c r="I93" s="17" t="s">
        <v>273</v>
      </c>
      <c r="J93" s="17" t="s">
        <v>274</v>
      </c>
      <c r="K93" s="17" t="s">
        <v>275</v>
      </c>
      <c r="L93" s="50" t="s">
        <v>276</v>
      </c>
      <c r="M93" s="50" t="s">
        <v>277</v>
      </c>
      <c r="N93" s="50"/>
      <c r="O93" s="50"/>
      <c r="P93" s="50"/>
      <c r="Q93" s="17"/>
      <c r="R93" s="71"/>
      <c r="S93" s="17"/>
      <c r="T93" s="17"/>
      <c r="U93" s="17"/>
      <c r="V93" s="17"/>
      <c r="W93" s="15"/>
    </row>
    <row r="94" spans="2:23" s="37" customFormat="1" x14ac:dyDescent="0.3">
      <c r="B94" s="104" t="s">
        <v>14</v>
      </c>
      <c r="C94" s="17" t="s">
        <v>11</v>
      </c>
      <c r="D94" s="149">
        <v>20.5</v>
      </c>
      <c r="E94" s="149">
        <v>3.3</v>
      </c>
      <c r="F94" s="149">
        <f t="shared" ref="F94:F106" si="2">E94+0.7</f>
        <v>4</v>
      </c>
      <c r="G94" s="147">
        <f>F94*1.5</f>
        <v>6</v>
      </c>
      <c r="H94" s="17">
        <v>2.3929999999999998</v>
      </c>
      <c r="I94" s="17">
        <v>1.7509999999999999</v>
      </c>
      <c r="J94" s="143">
        <f>(G94/2)*H94</f>
        <v>7.1789999999999994</v>
      </c>
      <c r="K94" s="144">
        <f>(G94/2)*I94</f>
        <v>5.2530000000000001</v>
      </c>
      <c r="L94" s="144">
        <f>SUM(J94:K94)</f>
        <v>12.431999999999999</v>
      </c>
      <c r="M94" s="50">
        <f>L94/100</f>
        <v>0.12431999999999999</v>
      </c>
      <c r="N94" s="56"/>
      <c r="O94" s="89"/>
      <c r="P94" s="56"/>
      <c r="Q94" s="15"/>
      <c r="R94" s="71"/>
      <c r="S94" s="146"/>
      <c r="T94" s="18"/>
      <c r="U94" s="15"/>
      <c r="V94" s="15"/>
      <c r="W94" s="15"/>
    </row>
    <row r="95" spans="2:23" s="37" customFormat="1" x14ac:dyDescent="0.3">
      <c r="B95" s="104" t="s">
        <v>14</v>
      </c>
      <c r="C95" s="17" t="s">
        <v>11</v>
      </c>
      <c r="D95" s="149">
        <v>20.5</v>
      </c>
      <c r="E95" s="146">
        <v>3</v>
      </c>
      <c r="F95" s="149">
        <f t="shared" si="2"/>
        <v>3.7</v>
      </c>
      <c r="G95" s="147">
        <f t="shared" ref="G95:G106" si="3">F95*1.5</f>
        <v>5.5500000000000007</v>
      </c>
      <c r="H95" s="18">
        <v>1.84</v>
      </c>
      <c r="I95" s="17">
        <v>2.1190000000000002</v>
      </c>
      <c r="J95" s="143">
        <f t="shared" ref="J95:J111" si="4">(G95/2)*H95</f>
        <v>5.1060000000000008</v>
      </c>
      <c r="K95" s="144">
        <f t="shared" ref="K95:K111" si="5">(G95/2)*I95</f>
        <v>5.8802250000000011</v>
      </c>
      <c r="L95" s="144">
        <f t="shared" ref="L95:L111" si="6">SUM(J95:K95)</f>
        <v>10.986225000000001</v>
      </c>
      <c r="M95" s="50">
        <f t="shared" ref="M95:M111" si="7">L95/100</f>
        <v>0.10986225000000001</v>
      </c>
      <c r="N95" s="56"/>
      <c r="O95" s="89"/>
      <c r="P95" s="56"/>
      <c r="R95" s="145"/>
      <c r="S95" s="56"/>
      <c r="T95" s="98"/>
    </row>
    <row r="96" spans="2:23" s="37" customFormat="1" x14ac:dyDescent="0.3">
      <c r="B96" s="104" t="s">
        <v>14</v>
      </c>
      <c r="C96" s="17" t="s">
        <v>11</v>
      </c>
      <c r="D96" s="149">
        <v>20.7</v>
      </c>
      <c r="E96" s="17">
        <v>2.99</v>
      </c>
      <c r="F96" s="149">
        <f t="shared" si="2"/>
        <v>3.6900000000000004</v>
      </c>
      <c r="G96" s="147">
        <f t="shared" si="3"/>
        <v>5.5350000000000001</v>
      </c>
      <c r="H96" s="17">
        <v>1.706</v>
      </c>
      <c r="I96" s="18">
        <v>1.52</v>
      </c>
      <c r="J96" s="143">
        <f t="shared" si="4"/>
        <v>4.721355</v>
      </c>
      <c r="K96" s="144">
        <f t="shared" si="5"/>
        <v>4.2065999999999999</v>
      </c>
      <c r="L96" s="144">
        <f t="shared" si="6"/>
        <v>8.9279550000000008</v>
      </c>
      <c r="M96" s="50">
        <f t="shared" si="7"/>
        <v>8.9279550000000013E-2</v>
      </c>
      <c r="N96" s="56"/>
      <c r="O96" s="89"/>
      <c r="P96" s="56"/>
      <c r="R96" s="145"/>
      <c r="S96" s="56"/>
      <c r="T96" s="98"/>
    </row>
    <row r="97" spans="2:20" s="37" customFormat="1" x14ac:dyDescent="0.3">
      <c r="B97" s="104" t="s">
        <v>14</v>
      </c>
      <c r="C97" s="17" t="s">
        <v>11</v>
      </c>
      <c r="D97" s="149">
        <v>20</v>
      </c>
      <c r="E97" s="149">
        <v>3.3</v>
      </c>
      <c r="F97" s="149">
        <f t="shared" si="2"/>
        <v>4</v>
      </c>
      <c r="G97" s="147">
        <f t="shared" si="3"/>
        <v>6</v>
      </c>
      <c r="H97" s="17">
        <v>1.994</v>
      </c>
      <c r="I97" s="17">
        <v>1.857</v>
      </c>
      <c r="J97" s="143">
        <f t="shared" si="4"/>
        <v>5.9820000000000002</v>
      </c>
      <c r="K97" s="144">
        <f t="shared" si="5"/>
        <v>5.5709999999999997</v>
      </c>
      <c r="L97" s="144">
        <f t="shared" si="6"/>
        <v>11.553000000000001</v>
      </c>
      <c r="M97" s="50">
        <f t="shared" si="7"/>
        <v>0.11553000000000001</v>
      </c>
      <c r="N97" s="56"/>
      <c r="O97" s="89"/>
      <c r="P97" s="56"/>
      <c r="R97" s="145"/>
      <c r="S97" s="56"/>
      <c r="T97" s="98"/>
    </row>
    <row r="98" spans="2:20" s="37" customFormat="1" x14ac:dyDescent="0.3">
      <c r="B98" s="104" t="s">
        <v>14</v>
      </c>
      <c r="C98" s="17" t="s">
        <v>11</v>
      </c>
      <c r="D98" s="149">
        <v>23</v>
      </c>
      <c r="E98" s="149">
        <v>4.1500000000000004</v>
      </c>
      <c r="F98" s="149">
        <f t="shared" si="2"/>
        <v>4.8500000000000005</v>
      </c>
      <c r="G98" s="147">
        <f t="shared" si="3"/>
        <v>7.2750000000000004</v>
      </c>
      <c r="H98" s="18">
        <v>2.36</v>
      </c>
      <c r="I98" s="18">
        <v>2.2400000000000002</v>
      </c>
      <c r="J98" s="143">
        <f t="shared" si="4"/>
        <v>8.5845000000000002</v>
      </c>
      <c r="K98" s="144">
        <f t="shared" si="5"/>
        <v>8.1480000000000015</v>
      </c>
      <c r="L98" s="144">
        <f t="shared" si="6"/>
        <v>16.732500000000002</v>
      </c>
      <c r="M98" s="50">
        <f t="shared" si="7"/>
        <v>0.16732500000000003</v>
      </c>
      <c r="N98" s="56"/>
      <c r="O98" s="89"/>
      <c r="P98" s="56"/>
      <c r="R98" s="145"/>
      <c r="S98" s="56"/>
      <c r="T98" s="98"/>
    </row>
    <row r="99" spans="2:20" s="37" customFormat="1" x14ac:dyDescent="0.3">
      <c r="B99" s="104" t="s">
        <v>14</v>
      </c>
      <c r="C99" s="17" t="s">
        <v>11</v>
      </c>
      <c r="D99" s="149">
        <v>23</v>
      </c>
      <c r="E99" s="149">
        <v>4.6500000000000004</v>
      </c>
      <c r="F99" s="149">
        <f t="shared" si="2"/>
        <v>5.3500000000000005</v>
      </c>
      <c r="G99" s="147">
        <f t="shared" si="3"/>
        <v>8.0250000000000004</v>
      </c>
      <c r="H99" s="17">
        <v>1.6759999999999999</v>
      </c>
      <c r="I99" s="50">
        <v>1.8560000000000001</v>
      </c>
      <c r="J99" s="143">
        <f t="shared" si="4"/>
        <v>6.7249499999999998</v>
      </c>
      <c r="K99" s="144">
        <f t="shared" si="5"/>
        <v>7.4472000000000005</v>
      </c>
      <c r="L99" s="144">
        <f t="shared" si="6"/>
        <v>14.17215</v>
      </c>
      <c r="M99" s="50">
        <f t="shared" si="7"/>
        <v>0.1417215</v>
      </c>
      <c r="N99" s="56"/>
      <c r="O99" s="89"/>
      <c r="P99" s="56"/>
      <c r="R99" s="145"/>
      <c r="S99" s="56"/>
      <c r="T99" s="98"/>
    </row>
    <row r="100" spans="2:20" s="37" customFormat="1" x14ac:dyDescent="0.3">
      <c r="B100" s="104" t="s">
        <v>14</v>
      </c>
      <c r="C100" s="17" t="s">
        <v>11</v>
      </c>
      <c r="D100" s="149">
        <v>23.5</v>
      </c>
      <c r="E100" s="149">
        <v>4.8</v>
      </c>
      <c r="F100" s="149">
        <f t="shared" si="2"/>
        <v>5.5</v>
      </c>
      <c r="G100" s="147">
        <f t="shared" si="3"/>
        <v>8.25</v>
      </c>
      <c r="H100" s="17">
        <v>2.2839999999999998</v>
      </c>
      <c r="I100" s="18">
        <v>2.68</v>
      </c>
      <c r="J100" s="143">
        <f t="shared" si="4"/>
        <v>9.4215</v>
      </c>
      <c r="K100" s="144">
        <f t="shared" si="5"/>
        <v>11.055000000000001</v>
      </c>
      <c r="L100" s="144">
        <f t="shared" si="6"/>
        <v>20.476500000000001</v>
      </c>
      <c r="M100" s="50">
        <f t="shared" si="7"/>
        <v>0.204765</v>
      </c>
      <c r="N100" s="56"/>
      <c r="O100" s="89"/>
      <c r="P100" s="56"/>
      <c r="R100" s="145"/>
      <c r="S100" s="56"/>
      <c r="T100" s="98"/>
    </row>
    <row r="101" spans="2:20" s="37" customFormat="1" x14ac:dyDescent="0.3">
      <c r="B101" s="104" t="s">
        <v>14</v>
      </c>
      <c r="C101" s="17" t="s">
        <v>11</v>
      </c>
      <c r="D101" s="149">
        <v>24</v>
      </c>
      <c r="E101" s="149">
        <v>4.45</v>
      </c>
      <c r="F101" s="149">
        <f t="shared" si="2"/>
        <v>5.15</v>
      </c>
      <c r="G101" s="147">
        <f t="shared" si="3"/>
        <v>7.7250000000000005</v>
      </c>
      <c r="H101" s="17">
        <v>2.2389999999999999</v>
      </c>
      <c r="I101" s="17">
        <v>1.9870000000000001</v>
      </c>
      <c r="J101" s="143">
        <f t="shared" si="4"/>
        <v>8.6481375000000007</v>
      </c>
      <c r="K101" s="144">
        <f t="shared" si="5"/>
        <v>7.6747875000000008</v>
      </c>
      <c r="L101" s="144">
        <f t="shared" si="6"/>
        <v>16.322925000000001</v>
      </c>
      <c r="M101" s="50">
        <f t="shared" si="7"/>
        <v>0.16322925000000002</v>
      </c>
      <c r="N101" s="56"/>
      <c r="O101" s="89"/>
      <c r="P101" s="56"/>
      <c r="R101" s="145"/>
      <c r="S101" s="56"/>
      <c r="T101" s="98"/>
    </row>
    <row r="102" spans="2:20" s="37" customFormat="1" x14ac:dyDescent="0.3">
      <c r="B102" s="104" t="s">
        <v>14</v>
      </c>
      <c r="C102" s="17" t="s">
        <v>11</v>
      </c>
      <c r="D102" s="149">
        <v>25.4</v>
      </c>
      <c r="E102" s="149">
        <v>5.8</v>
      </c>
      <c r="F102" s="149">
        <f t="shared" si="2"/>
        <v>6.5</v>
      </c>
      <c r="G102" s="147">
        <f t="shared" si="3"/>
        <v>9.75</v>
      </c>
      <c r="H102" s="17">
        <v>2.8860000000000001</v>
      </c>
      <c r="I102" s="17">
        <v>2.6659999999999999</v>
      </c>
      <c r="J102" s="143">
        <f t="shared" si="4"/>
        <v>14.06925</v>
      </c>
      <c r="K102" s="144">
        <f t="shared" si="5"/>
        <v>12.99675</v>
      </c>
      <c r="L102" s="144">
        <f t="shared" si="6"/>
        <v>27.066000000000003</v>
      </c>
      <c r="M102" s="50">
        <f t="shared" si="7"/>
        <v>0.27066000000000001</v>
      </c>
      <c r="N102" s="56"/>
      <c r="O102" s="89"/>
      <c r="P102" s="56"/>
      <c r="R102" s="145"/>
      <c r="S102" s="56"/>
      <c r="T102" s="98"/>
    </row>
    <row r="103" spans="2:20" s="37" customFormat="1" x14ac:dyDescent="0.3">
      <c r="B103" s="104" t="s">
        <v>14</v>
      </c>
      <c r="C103" s="17" t="s">
        <v>11</v>
      </c>
      <c r="D103" s="149">
        <v>23.5</v>
      </c>
      <c r="E103" s="149">
        <v>5.4</v>
      </c>
      <c r="F103" s="149">
        <f t="shared" si="2"/>
        <v>6.1000000000000005</v>
      </c>
      <c r="G103" s="147">
        <f t="shared" si="3"/>
        <v>9.15</v>
      </c>
      <c r="H103" s="17">
        <v>2.6659999999999999</v>
      </c>
      <c r="I103" s="17">
        <v>2.0150000000000001</v>
      </c>
      <c r="J103" s="143">
        <f t="shared" si="4"/>
        <v>12.196949999999999</v>
      </c>
      <c r="K103" s="144">
        <f t="shared" si="5"/>
        <v>9.2186250000000012</v>
      </c>
      <c r="L103" s="144">
        <f t="shared" si="6"/>
        <v>21.415575</v>
      </c>
      <c r="M103" s="50">
        <f t="shared" si="7"/>
        <v>0.21415575000000001</v>
      </c>
      <c r="N103" s="56"/>
      <c r="O103" s="89"/>
      <c r="P103" s="56"/>
      <c r="R103" s="145"/>
      <c r="S103" s="56"/>
      <c r="T103" s="98"/>
    </row>
    <row r="104" spans="2:20" s="37" customFormat="1" x14ac:dyDescent="0.3">
      <c r="B104" s="104" t="s">
        <v>14</v>
      </c>
      <c r="C104" s="17" t="s">
        <v>11</v>
      </c>
      <c r="D104" s="149">
        <v>26</v>
      </c>
      <c r="E104" s="149">
        <v>4.9000000000000004</v>
      </c>
      <c r="F104" s="149">
        <f t="shared" si="2"/>
        <v>5.6000000000000005</v>
      </c>
      <c r="G104" s="147">
        <f t="shared" si="3"/>
        <v>8.4</v>
      </c>
      <c r="H104" s="17">
        <v>2.4359999999999999</v>
      </c>
      <c r="I104" s="17">
        <v>1.911</v>
      </c>
      <c r="J104" s="143">
        <f t="shared" si="4"/>
        <v>10.231199999999999</v>
      </c>
      <c r="K104" s="144">
        <f t="shared" si="5"/>
        <v>8.0262000000000011</v>
      </c>
      <c r="L104" s="144">
        <f t="shared" si="6"/>
        <v>18.257400000000001</v>
      </c>
      <c r="M104" s="50">
        <f t="shared" si="7"/>
        <v>0.18257400000000001</v>
      </c>
      <c r="N104" s="56"/>
      <c r="O104" s="89"/>
      <c r="P104" s="56"/>
      <c r="R104" s="145"/>
      <c r="S104" s="56"/>
      <c r="T104" s="98"/>
    </row>
    <row r="105" spans="2:20" s="37" customFormat="1" x14ac:dyDescent="0.3">
      <c r="B105" s="31" t="s">
        <v>14</v>
      </c>
      <c r="C105" s="17" t="s">
        <v>11</v>
      </c>
      <c r="D105" s="149">
        <v>22.7</v>
      </c>
      <c r="E105" s="149">
        <v>5.6</v>
      </c>
      <c r="F105" s="149">
        <f t="shared" si="2"/>
        <v>6.3</v>
      </c>
      <c r="G105" s="147">
        <f t="shared" si="3"/>
        <v>9.4499999999999993</v>
      </c>
      <c r="H105" s="17">
        <v>2.0569999999999999</v>
      </c>
      <c r="I105" s="17">
        <v>1.837</v>
      </c>
      <c r="J105" s="143">
        <f t="shared" si="4"/>
        <v>9.7193249999999995</v>
      </c>
      <c r="K105" s="144">
        <f t="shared" si="5"/>
        <v>8.6798249999999992</v>
      </c>
      <c r="L105" s="144">
        <f t="shared" si="6"/>
        <v>18.399149999999999</v>
      </c>
      <c r="M105" s="50">
        <f t="shared" si="7"/>
        <v>0.18399149999999997</v>
      </c>
      <c r="N105" s="56"/>
      <c r="O105" s="89"/>
      <c r="P105" s="56"/>
      <c r="R105" s="145"/>
      <c r="S105" s="56"/>
      <c r="T105" s="98"/>
    </row>
    <row r="106" spans="2:20" s="37" customFormat="1" x14ac:dyDescent="0.3">
      <c r="B106" s="104" t="s">
        <v>14</v>
      </c>
      <c r="C106" s="17" t="s">
        <v>11</v>
      </c>
      <c r="D106" s="149">
        <v>28.5</v>
      </c>
      <c r="E106" s="149">
        <v>7.6</v>
      </c>
      <c r="F106" s="149">
        <f t="shared" si="2"/>
        <v>8.2999999999999989</v>
      </c>
      <c r="G106" s="147">
        <f t="shared" si="3"/>
        <v>12.45</v>
      </c>
      <c r="H106" s="17">
        <v>2.8039999999999998</v>
      </c>
      <c r="I106" s="17">
        <v>3.1739999999999999</v>
      </c>
      <c r="J106" s="143">
        <f t="shared" si="4"/>
        <v>17.454899999999999</v>
      </c>
      <c r="K106" s="144">
        <f t="shared" si="5"/>
        <v>19.758149999999997</v>
      </c>
      <c r="L106" s="144">
        <f t="shared" si="6"/>
        <v>37.213049999999996</v>
      </c>
      <c r="M106" s="50">
        <f t="shared" si="7"/>
        <v>0.37213049999999998</v>
      </c>
      <c r="N106" s="56"/>
      <c r="O106" s="89"/>
      <c r="P106" s="56"/>
      <c r="R106" s="145"/>
      <c r="S106" s="56"/>
      <c r="T106" s="98"/>
    </row>
    <row r="107" spans="2:20" s="37" customFormat="1" x14ac:dyDescent="0.3">
      <c r="B107" s="37" t="s">
        <v>14</v>
      </c>
      <c r="C107" s="50" t="s">
        <v>11</v>
      </c>
      <c r="D107" s="50">
        <v>30.5</v>
      </c>
      <c r="E107" s="50">
        <v>16.899999999999999</v>
      </c>
      <c r="F107" s="89">
        <v>9.5</v>
      </c>
      <c r="G107" s="147">
        <v>16.899999999999999</v>
      </c>
      <c r="H107" s="50">
        <v>3.0760000000000001</v>
      </c>
      <c r="I107" s="50">
        <v>2.8490000000000002</v>
      </c>
      <c r="J107" s="143">
        <f t="shared" si="4"/>
        <v>25.992199999999997</v>
      </c>
      <c r="K107" s="144">
        <f t="shared" si="5"/>
        <v>24.07405</v>
      </c>
      <c r="L107" s="144">
        <f t="shared" si="6"/>
        <v>50.066249999999997</v>
      </c>
      <c r="M107" s="50">
        <f t="shared" si="7"/>
        <v>0.50066250000000001</v>
      </c>
      <c r="R107" s="50"/>
    </row>
    <row r="108" spans="2:20" s="37" customFormat="1" x14ac:dyDescent="0.3">
      <c r="B108" s="37" t="s">
        <v>14</v>
      </c>
      <c r="C108" s="50" t="s">
        <v>11</v>
      </c>
      <c r="D108" s="50">
        <v>20.9</v>
      </c>
      <c r="E108" s="56">
        <v>16.75</v>
      </c>
      <c r="F108" s="89">
        <v>4</v>
      </c>
      <c r="G108" s="147">
        <v>16.75</v>
      </c>
      <c r="H108" s="50">
        <v>2.6579999999999999</v>
      </c>
      <c r="I108" s="50">
        <v>1.9300000000000002</v>
      </c>
      <c r="J108" s="143">
        <f t="shared" si="4"/>
        <v>22.260749999999998</v>
      </c>
      <c r="K108" s="144">
        <f t="shared" si="5"/>
        <v>16.16375</v>
      </c>
      <c r="L108" s="144">
        <f t="shared" si="6"/>
        <v>38.424499999999995</v>
      </c>
      <c r="M108" s="50">
        <f t="shared" si="7"/>
        <v>0.38424499999999995</v>
      </c>
      <c r="R108" s="50"/>
    </row>
    <row r="109" spans="2:20" s="37" customFormat="1" x14ac:dyDescent="0.3">
      <c r="B109" s="37" t="s">
        <v>14</v>
      </c>
      <c r="C109" s="50" t="s">
        <v>11</v>
      </c>
      <c r="D109" s="50">
        <v>19.8</v>
      </c>
      <c r="E109" s="56">
        <v>14.65</v>
      </c>
      <c r="F109" s="89">
        <v>4</v>
      </c>
      <c r="G109" s="147">
        <v>14.65</v>
      </c>
      <c r="H109" s="50">
        <v>1.843</v>
      </c>
      <c r="I109" s="50">
        <v>1.5609999999999999</v>
      </c>
      <c r="J109" s="143">
        <f t="shared" si="4"/>
        <v>13.499975000000001</v>
      </c>
      <c r="K109" s="144">
        <f t="shared" si="5"/>
        <v>11.434324999999999</v>
      </c>
      <c r="L109" s="144">
        <f t="shared" si="6"/>
        <v>24.9343</v>
      </c>
      <c r="M109" s="50">
        <f t="shared" si="7"/>
        <v>0.24934300000000001</v>
      </c>
      <c r="R109" s="50"/>
    </row>
    <row r="110" spans="2:20" s="37" customFormat="1" x14ac:dyDescent="0.3">
      <c r="B110" s="37" t="s">
        <v>14</v>
      </c>
      <c r="C110" s="50" t="s">
        <v>7</v>
      </c>
      <c r="D110" s="50">
        <v>15.5</v>
      </c>
      <c r="E110" s="50">
        <v>7.8000000000000007</v>
      </c>
      <c r="F110" s="89">
        <v>3.5</v>
      </c>
      <c r="G110" s="147">
        <v>7.8000000000000007</v>
      </c>
      <c r="H110" s="50">
        <v>1.669</v>
      </c>
      <c r="I110" s="50">
        <v>1.4350000000000001</v>
      </c>
      <c r="J110" s="143">
        <f t="shared" si="4"/>
        <v>6.509100000000001</v>
      </c>
      <c r="K110" s="144">
        <f t="shared" si="5"/>
        <v>5.5965000000000007</v>
      </c>
      <c r="L110" s="144">
        <f t="shared" si="6"/>
        <v>12.105600000000003</v>
      </c>
      <c r="M110" s="50">
        <f t="shared" si="7"/>
        <v>0.12105600000000002</v>
      </c>
      <c r="R110" s="50"/>
    </row>
    <row r="111" spans="2:20" s="37" customFormat="1" x14ac:dyDescent="0.3">
      <c r="B111" s="37" t="s">
        <v>14</v>
      </c>
      <c r="C111" s="50" t="s">
        <v>7</v>
      </c>
      <c r="D111" s="50">
        <v>15.4</v>
      </c>
      <c r="E111" s="50">
        <v>7.5</v>
      </c>
      <c r="F111" s="89">
        <v>3.5</v>
      </c>
      <c r="G111" s="147">
        <v>7.5</v>
      </c>
      <c r="H111" s="50">
        <v>1.409</v>
      </c>
      <c r="I111" s="50">
        <v>1.105</v>
      </c>
      <c r="J111" s="143">
        <f t="shared" si="4"/>
        <v>5.2837500000000004</v>
      </c>
      <c r="K111" s="144">
        <f t="shared" si="5"/>
        <v>4.1437499999999998</v>
      </c>
      <c r="L111" s="144">
        <f t="shared" si="6"/>
        <v>9.4275000000000002</v>
      </c>
      <c r="M111" s="50">
        <f t="shared" si="7"/>
        <v>9.4274999999999998E-2</v>
      </c>
      <c r="R111" s="50"/>
    </row>
    <row r="112" spans="2:20" s="37" customFormat="1" x14ac:dyDescent="0.3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98"/>
      <c r="P112" s="50"/>
    </row>
    <row r="113" spans="2:16" s="37" customFormat="1" x14ac:dyDescent="0.3"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98"/>
      <c r="P113" s="50"/>
    </row>
    <row r="114" spans="2:16" s="37" customFormat="1" x14ac:dyDescent="0.3"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98"/>
      <c r="P114" s="50"/>
    </row>
    <row r="115" spans="2:16" s="37" customFormat="1" x14ac:dyDescent="0.3">
      <c r="P115" s="50"/>
    </row>
    <row r="116" spans="2:16" s="37" customFormat="1" x14ac:dyDescent="0.3">
      <c r="C116" s="50" t="s">
        <v>61</v>
      </c>
      <c r="D116" s="50" t="s">
        <v>277</v>
      </c>
      <c r="P116" s="50"/>
    </row>
    <row r="117" spans="2:16" s="37" customFormat="1" x14ac:dyDescent="0.3">
      <c r="C117" s="50">
        <v>20.5</v>
      </c>
      <c r="D117" s="50">
        <v>0.12431999999999999</v>
      </c>
      <c r="P117" s="50"/>
    </row>
    <row r="118" spans="2:16" s="37" customFormat="1" x14ac:dyDescent="0.3">
      <c r="C118" s="50">
        <v>20.5</v>
      </c>
      <c r="D118" s="50">
        <v>0.10986225000000001</v>
      </c>
      <c r="F118" s="2" t="s">
        <v>281</v>
      </c>
      <c r="G118" s="1"/>
      <c r="P118" s="50"/>
    </row>
    <row r="119" spans="2:16" s="37" customFormat="1" x14ac:dyDescent="0.3">
      <c r="C119" s="50">
        <v>20.7</v>
      </c>
      <c r="D119" s="50">
        <v>8.9279550000000013E-2</v>
      </c>
      <c r="F119" s="2" t="s">
        <v>284</v>
      </c>
      <c r="G119" s="1"/>
      <c r="P119" s="50"/>
    </row>
    <row r="120" spans="2:16" s="37" customFormat="1" x14ac:dyDescent="0.3">
      <c r="B120" s="50"/>
      <c r="C120" s="50">
        <v>20</v>
      </c>
      <c r="D120" s="50">
        <v>0.11553000000000001</v>
      </c>
      <c r="F120" s="1"/>
      <c r="G120" s="1"/>
      <c r="P120" s="50"/>
    </row>
    <row r="121" spans="2:16" s="37" customFormat="1" x14ac:dyDescent="0.3">
      <c r="B121" s="50"/>
      <c r="C121" s="50">
        <v>23</v>
      </c>
      <c r="D121" s="50">
        <v>0.16732500000000003</v>
      </c>
      <c r="E121" s="99"/>
      <c r="F121" s="136" t="s">
        <v>266</v>
      </c>
      <c r="G121" s="150" t="s">
        <v>264</v>
      </c>
      <c r="P121" s="50"/>
    </row>
    <row r="122" spans="2:16" s="37" customFormat="1" x14ac:dyDescent="0.3">
      <c r="B122" s="50"/>
      <c r="C122" s="50">
        <v>23</v>
      </c>
      <c r="D122" s="50">
        <v>0.1417215</v>
      </c>
      <c r="F122" s="137" t="s">
        <v>267</v>
      </c>
      <c r="G122" s="151" t="s">
        <v>265</v>
      </c>
      <c r="P122" s="50"/>
    </row>
    <row r="123" spans="2:16" s="37" customFormat="1" x14ac:dyDescent="0.3">
      <c r="B123" s="50"/>
      <c r="C123" s="50">
        <v>23.5</v>
      </c>
      <c r="D123" s="50">
        <v>0.204765</v>
      </c>
      <c r="E123" s="50"/>
      <c r="F123" s="138">
        <v>24</v>
      </c>
      <c r="G123" s="152">
        <f>0.0231*(EXP(0.0919*F123))</f>
        <v>0.20964856262586354</v>
      </c>
      <c r="P123" s="50"/>
    </row>
    <row r="124" spans="2:16" s="37" customFormat="1" x14ac:dyDescent="0.3">
      <c r="B124" s="50"/>
      <c r="C124" s="50">
        <v>24</v>
      </c>
      <c r="D124" s="50">
        <v>0.16322925000000002</v>
      </c>
      <c r="E124" s="50"/>
      <c r="F124" s="50"/>
      <c r="G124" s="144"/>
      <c r="P124" s="50"/>
    </row>
    <row r="125" spans="2:16" s="37" customFormat="1" x14ac:dyDescent="0.3">
      <c r="B125" s="50"/>
      <c r="C125" s="50">
        <v>25.4</v>
      </c>
      <c r="D125" s="50">
        <v>0.27066000000000001</v>
      </c>
      <c r="P125" s="50"/>
    </row>
    <row r="126" spans="2:16" s="37" customFormat="1" x14ac:dyDescent="0.3">
      <c r="B126" s="50"/>
      <c r="C126" s="50">
        <v>23.5</v>
      </c>
      <c r="D126" s="50">
        <v>0.21415575000000001</v>
      </c>
      <c r="P126" s="50"/>
    </row>
    <row r="127" spans="2:16" s="37" customFormat="1" x14ac:dyDescent="0.3">
      <c r="B127" s="50"/>
      <c r="C127" s="50">
        <v>26</v>
      </c>
      <c r="D127" s="50">
        <v>0.18257400000000001</v>
      </c>
      <c r="P127" s="50"/>
    </row>
    <row r="128" spans="2:16" s="37" customFormat="1" x14ac:dyDescent="0.3">
      <c r="B128" s="50"/>
      <c r="C128" s="50">
        <v>22.7</v>
      </c>
      <c r="D128" s="50">
        <v>0.18399149999999997</v>
      </c>
      <c r="P128" s="50"/>
    </row>
    <row r="129" spans="2:16" s="37" customFormat="1" x14ac:dyDescent="0.3">
      <c r="B129" s="50"/>
      <c r="C129" s="50">
        <v>28.5</v>
      </c>
      <c r="D129" s="50">
        <v>0.37213049999999998</v>
      </c>
      <c r="P129" s="50"/>
    </row>
    <row r="130" spans="2:16" s="37" customFormat="1" x14ac:dyDescent="0.3">
      <c r="B130" s="50"/>
      <c r="C130" s="50">
        <v>30.5</v>
      </c>
      <c r="D130" s="50">
        <v>0.50066250000000001</v>
      </c>
      <c r="P130" s="50"/>
    </row>
    <row r="131" spans="2:16" s="37" customFormat="1" x14ac:dyDescent="0.3">
      <c r="B131" s="50"/>
      <c r="C131" s="50">
        <v>20.9</v>
      </c>
      <c r="D131" s="50">
        <v>0.38424499999999995</v>
      </c>
      <c r="P131" s="50"/>
    </row>
    <row r="132" spans="2:16" s="37" customFormat="1" x14ac:dyDescent="0.3">
      <c r="B132" s="50"/>
      <c r="C132" s="50">
        <v>19.8</v>
      </c>
      <c r="D132" s="50">
        <v>0.24934300000000001</v>
      </c>
      <c r="P132" s="50"/>
    </row>
    <row r="133" spans="2:16" s="37" customFormat="1" x14ac:dyDescent="0.3">
      <c r="B133" s="50"/>
      <c r="C133" s="50">
        <v>15.5</v>
      </c>
      <c r="D133" s="50">
        <v>0.12105600000000002</v>
      </c>
      <c r="P133" s="50"/>
    </row>
    <row r="134" spans="2:16" s="37" customFormat="1" x14ac:dyDescent="0.3">
      <c r="B134" s="50"/>
      <c r="C134" s="50">
        <v>15.4</v>
      </c>
      <c r="D134" s="50">
        <v>9.4274999999999998E-2</v>
      </c>
      <c r="P134" s="50"/>
    </row>
    <row r="135" spans="2:16" s="37" customFormat="1" x14ac:dyDescent="0.3">
      <c r="B135" s="50"/>
      <c r="C135" s="50"/>
      <c r="P135" s="50"/>
    </row>
    <row r="136" spans="2:16" s="37" customFormat="1" x14ac:dyDescent="0.3">
      <c r="B136" s="50"/>
      <c r="C136" s="50"/>
      <c r="P136" s="50"/>
    </row>
    <row r="137" spans="2:16" s="37" customFormat="1" x14ac:dyDescent="0.3">
      <c r="B137" s="50"/>
      <c r="C137" s="50"/>
      <c r="P137" s="50"/>
    </row>
    <row r="138" spans="2:16" s="37" customFormat="1" x14ac:dyDescent="0.3">
      <c r="B138" s="50"/>
      <c r="C138" s="50"/>
      <c r="P138" s="50"/>
    </row>
    <row r="139" spans="2:16" s="37" customFormat="1" x14ac:dyDescent="0.3">
      <c r="P139" s="50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7"/>
  <sheetViews>
    <sheetView topLeftCell="A43" workbookViewId="0">
      <selection activeCell="I82" sqref="I82"/>
    </sheetView>
  </sheetViews>
  <sheetFormatPr defaultRowHeight="14.4" x14ac:dyDescent="0.3"/>
  <cols>
    <col min="3" max="3" width="11.109375" customWidth="1"/>
    <col min="4" max="4" width="13.5546875" customWidth="1"/>
    <col min="5" max="5" width="11" bestFit="1" customWidth="1"/>
    <col min="6" max="6" width="17.88671875" customWidth="1"/>
    <col min="7" max="7" width="12.6640625" bestFit="1" customWidth="1"/>
    <col min="8" max="8" width="11.33203125" bestFit="1" customWidth="1"/>
    <col min="9" max="9" width="11.44140625" bestFit="1" customWidth="1"/>
    <col min="10" max="10" width="11" bestFit="1" customWidth="1"/>
    <col min="11" max="11" width="11.33203125" bestFit="1" customWidth="1"/>
    <col min="12" max="12" width="11.44140625" bestFit="1" customWidth="1"/>
    <col min="13" max="13" width="10" bestFit="1" customWidth="1"/>
    <col min="14" max="14" width="11" bestFit="1" customWidth="1"/>
    <col min="15" max="16" width="13" style="1" customWidth="1"/>
  </cols>
  <sheetData>
    <row r="2" spans="2:16" x14ac:dyDescent="0.3">
      <c r="B2" t="s">
        <v>181</v>
      </c>
    </row>
    <row r="3" spans="2:16" x14ac:dyDescent="0.3">
      <c r="B3" t="s">
        <v>187</v>
      </c>
    </row>
    <row r="4" spans="2:16" x14ac:dyDescent="0.3">
      <c r="B4" t="s">
        <v>182</v>
      </c>
    </row>
    <row r="5" spans="2:16" x14ac:dyDescent="0.3">
      <c r="B5" s="28" t="s">
        <v>184</v>
      </c>
    </row>
    <row r="7" spans="2:16" x14ac:dyDescent="0.3">
      <c r="B7" t="s">
        <v>156</v>
      </c>
      <c r="C7" s="1" t="s">
        <v>1</v>
      </c>
      <c r="D7" s="1" t="s">
        <v>2</v>
      </c>
      <c r="E7" s="1" t="s">
        <v>99</v>
      </c>
      <c r="F7" s="73" t="s">
        <v>94</v>
      </c>
      <c r="G7" s="1" t="s">
        <v>95</v>
      </c>
      <c r="H7" s="4" t="s">
        <v>138</v>
      </c>
      <c r="I7" s="4" t="s">
        <v>139</v>
      </c>
      <c r="J7" s="1" t="s">
        <v>140</v>
      </c>
      <c r="K7" s="1" t="s">
        <v>153</v>
      </c>
    </row>
    <row r="8" spans="2:16" x14ac:dyDescent="0.3">
      <c r="B8" t="s">
        <v>157</v>
      </c>
      <c r="C8" s="1" t="s">
        <v>7</v>
      </c>
      <c r="D8" s="1">
        <v>21.7</v>
      </c>
      <c r="E8" s="1">
        <v>2.2999999999999998</v>
      </c>
      <c r="F8" s="73">
        <v>7.3140000000000001</v>
      </c>
      <c r="G8" s="1">
        <v>6.3490000000000002</v>
      </c>
      <c r="H8" s="1">
        <f t="shared" ref="H8:H29" si="0">F8*(E8/2)</f>
        <v>8.4110999999999994</v>
      </c>
      <c r="I8" s="1">
        <f t="shared" ref="I8:I29" si="1">G8*(E8/2)</f>
        <v>7.3013499999999993</v>
      </c>
      <c r="J8" s="1">
        <f>SUM(H8:I8)</f>
        <v>15.712449999999999</v>
      </c>
      <c r="K8" s="1">
        <f>J8/100</f>
        <v>0.1571245</v>
      </c>
    </row>
    <row r="9" spans="2:16" x14ac:dyDescent="0.3">
      <c r="B9" t="s">
        <v>157</v>
      </c>
      <c r="C9" s="4" t="s">
        <v>7</v>
      </c>
      <c r="D9" s="4">
        <v>22.5</v>
      </c>
      <c r="E9" s="4">
        <v>3.15</v>
      </c>
      <c r="F9" s="73">
        <v>7.1449999999999996</v>
      </c>
      <c r="G9" s="4">
        <v>6.23</v>
      </c>
      <c r="H9" s="1">
        <f t="shared" si="0"/>
        <v>11.253374999999998</v>
      </c>
      <c r="I9" s="1">
        <f t="shared" si="1"/>
        <v>9.8122500000000006</v>
      </c>
      <c r="J9" s="1">
        <f t="shared" ref="J9:J22" si="2">SUM(H9:I9)</f>
        <v>21.065624999999997</v>
      </c>
      <c r="K9" s="1">
        <f t="shared" ref="K9:K22" si="3">J9/100</f>
        <v>0.21065624999999996</v>
      </c>
    </row>
    <row r="10" spans="2:16" x14ac:dyDescent="0.3">
      <c r="B10" t="s">
        <v>157</v>
      </c>
      <c r="C10" s="4" t="s">
        <v>7</v>
      </c>
      <c r="D10" s="4">
        <v>25.2</v>
      </c>
      <c r="E10" s="4">
        <v>3.85</v>
      </c>
      <c r="F10" s="73">
        <v>6.4729999999999999</v>
      </c>
      <c r="G10" s="4">
        <v>6.8789999999999996</v>
      </c>
      <c r="H10" s="1">
        <f t="shared" si="0"/>
        <v>12.460525000000001</v>
      </c>
      <c r="I10" s="1">
        <f t="shared" si="1"/>
        <v>13.242075</v>
      </c>
      <c r="J10" s="1">
        <f t="shared" si="2"/>
        <v>25.7026</v>
      </c>
      <c r="K10" s="1">
        <f t="shared" si="3"/>
        <v>0.25702599999999998</v>
      </c>
      <c r="N10" s="37"/>
      <c r="O10" s="50"/>
      <c r="P10" s="50"/>
    </row>
    <row r="11" spans="2:16" x14ac:dyDescent="0.3">
      <c r="B11" t="s">
        <v>157</v>
      </c>
      <c r="C11" s="4" t="s">
        <v>7</v>
      </c>
      <c r="D11" s="4">
        <v>33.5</v>
      </c>
      <c r="E11" s="4">
        <v>6</v>
      </c>
      <c r="F11" s="73">
        <v>8.2070000000000007</v>
      </c>
      <c r="G11" s="4">
        <v>8</v>
      </c>
      <c r="H11" s="1">
        <f t="shared" si="0"/>
        <v>24.621000000000002</v>
      </c>
      <c r="I11" s="1">
        <f t="shared" si="1"/>
        <v>24</v>
      </c>
      <c r="J11" s="1">
        <f t="shared" si="2"/>
        <v>48.621000000000002</v>
      </c>
      <c r="K11" s="1">
        <f t="shared" si="3"/>
        <v>0.48621000000000003</v>
      </c>
      <c r="N11" s="37"/>
      <c r="O11" s="50"/>
      <c r="P11" s="50"/>
    </row>
    <row r="12" spans="2:16" x14ac:dyDescent="0.3">
      <c r="B12" t="s">
        <v>157</v>
      </c>
      <c r="C12" s="4" t="s">
        <v>11</v>
      </c>
      <c r="D12" s="4">
        <v>36</v>
      </c>
      <c r="E12" s="4">
        <v>6.45</v>
      </c>
      <c r="F12" s="73">
        <v>8.4570000000000007</v>
      </c>
      <c r="G12" s="4">
        <v>8.3439999999999994</v>
      </c>
      <c r="H12" s="1">
        <f t="shared" si="0"/>
        <v>27.273825000000002</v>
      </c>
      <c r="I12" s="1">
        <f t="shared" si="1"/>
        <v>26.909399999999998</v>
      </c>
      <c r="J12" s="1">
        <f t="shared" si="2"/>
        <v>54.183225</v>
      </c>
      <c r="K12" s="1">
        <f t="shared" si="3"/>
        <v>0.54183225000000002</v>
      </c>
      <c r="N12" s="37"/>
      <c r="O12" s="50"/>
      <c r="P12" s="50"/>
    </row>
    <row r="13" spans="2:16" x14ac:dyDescent="0.3">
      <c r="B13" t="s">
        <v>157</v>
      </c>
      <c r="C13" s="4" t="s">
        <v>7</v>
      </c>
      <c r="D13" s="4">
        <v>29</v>
      </c>
      <c r="E13" s="4">
        <v>5.3</v>
      </c>
      <c r="F13" s="73">
        <v>7.3109999999999999</v>
      </c>
      <c r="G13" s="4">
        <v>6.7949999999999999</v>
      </c>
      <c r="H13" s="1">
        <f t="shared" si="0"/>
        <v>19.37415</v>
      </c>
      <c r="I13" s="1">
        <f t="shared" si="1"/>
        <v>18.00675</v>
      </c>
      <c r="J13" s="1">
        <f t="shared" si="2"/>
        <v>37.380899999999997</v>
      </c>
      <c r="K13" s="1">
        <f t="shared" si="3"/>
        <v>0.37380899999999995</v>
      </c>
      <c r="N13" s="37"/>
      <c r="O13" s="50"/>
      <c r="P13" s="50"/>
    </row>
    <row r="14" spans="2:16" x14ac:dyDescent="0.3">
      <c r="B14" t="s">
        <v>157</v>
      </c>
      <c r="C14" s="4" t="s">
        <v>7</v>
      </c>
      <c r="D14" s="4">
        <v>21.5</v>
      </c>
      <c r="E14" s="4">
        <v>2.65</v>
      </c>
      <c r="F14" s="73">
        <v>6.4569999999999999</v>
      </c>
      <c r="G14" s="4">
        <v>5.2629999999999999</v>
      </c>
      <c r="H14" s="1">
        <f t="shared" si="0"/>
        <v>8.5555249999999994</v>
      </c>
      <c r="I14" s="1">
        <f t="shared" si="1"/>
        <v>6.9734749999999996</v>
      </c>
      <c r="J14" s="1">
        <f t="shared" si="2"/>
        <v>15.529</v>
      </c>
      <c r="K14" s="1">
        <f t="shared" si="3"/>
        <v>0.15529000000000001</v>
      </c>
      <c r="N14" s="37"/>
      <c r="O14" s="50"/>
      <c r="P14" s="50"/>
    </row>
    <row r="15" spans="2:16" x14ac:dyDescent="0.3">
      <c r="B15" t="s">
        <v>157</v>
      </c>
      <c r="C15" s="4" t="s">
        <v>7</v>
      </c>
      <c r="D15" s="5">
        <v>22.5</v>
      </c>
      <c r="E15" s="5">
        <v>3.7</v>
      </c>
      <c r="F15" s="73">
        <v>6.9530000000000003</v>
      </c>
      <c r="G15" s="4">
        <v>5.2539999999999996</v>
      </c>
      <c r="H15" s="1">
        <f t="shared" si="0"/>
        <v>12.863050000000001</v>
      </c>
      <c r="I15" s="1">
        <f t="shared" si="1"/>
        <v>9.7198999999999991</v>
      </c>
      <c r="J15" s="1">
        <f t="shared" si="2"/>
        <v>22.58295</v>
      </c>
      <c r="K15" s="1">
        <f t="shared" si="3"/>
        <v>0.22582950000000002</v>
      </c>
      <c r="N15" s="50"/>
      <c r="O15" s="50"/>
      <c r="P15" s="50"/>
    </row>
    <row r="16" spans="2:16" x14ac:dyDescent="0.3">
      <c r="B16" t="s">
        <v>157</v>
      </c>
      <c r="C16" s="4" t="s">
        <v>7</v>
      </c>
      <c r="D16" s="5">
        <v>22.5</v>
      </c>
      <c r="E16" s="5">
        <v>3</v>
      </c>
      <c r="F16" s="73">
        <v>7.4029999999999996</v>
      </c>
      <c r="G16" s="4">
        <v>6</v>
      </c>
      <c r="H16" s="1">
        <f t="shared" si="0"/>
        <v>11.1045</v>
      </c>
      <c r="I16" s="1">
        <f t="shared" si="1"/>
        <v>9</v>
      </c>
      <c r="J16" s="1">
        <f t="shared" si="2"/>
        <v>20.104500000000002</v>
      </c>
      <c r="K16" s="1">
        <f t="shared" si="3"/>
        <v>0.20104500000000003</v>
      </c>
      <c r="N16" s="50"/>
      <c r="O16" s="50"/>
      <c r="P16" s="98"/>
    </row>
    <row r="17" spans="2:16" x14ac:dyDescent="0.3">
      <c r="B17" t="s">
        <v>157</v>
      </c>
      <c r="C17" s="4" t="s">
        <v>7</v>
      </c>
      <c r="D17" s="5">
        <v>23.1</v>
      </c>
      <c r="E17" s="5">
        <v>4.4000000000000004</v>
      </c>
      <c r="F17" s="73">
        <v>5.9189999999999996</v>
      </c>
      <c r="G17" s="4">
        <v>6.569</v>
      </c>
      <c r="H17" s="1">
        <f t="shared" si="0"/>
        <v>13.021800000000001</v>
      </c>
      <c r="I17" s="1">
        <f t="shared" si="1"/>
        <v>14.4518</v>
      </c>
      <c r="J17" s="1">
        <f t="shared" si="2"/>
        <v>27.473600000000001</v>
      </c>
      <c r="K17" s="1">
        <f t="shared" si="3"/>
        <v>0.27473600000000004</v>
      </c>
      <c r="N17" s="37"/>
      <c r="O17" s="50"/>
      <c r="P17" s="50"/>
    </row>
    <row r="18" spans="2:16" x14ac:dyDescent="0.3">
      <c r="B18" t="s">
        <v>157</v>
      </c>
      <c r="C18" s="4" t="s">
        <v>7</v>
      </c>
      <c r="D18" s="5">
        <v>24</v>
      </c>
      <c r="E18" s="5">
        <v>5.55</v>
      </c>
      <c r="F18" s="73">
        <v>4.7869999999999999</v>
      </c>
      <c r="G18" s="4">
        <v>5.9710000000000001</v>
      </c>
      <c r="H18" s="1">
        <f t="shared" si="0"/>
        <v>13.283925</v>
      </c>
      <c r="I18" s="1">
        <f t="shared" si="1"/>
        <v>16.569524999999999</v>
      </c>
      <c r="J18" s="1">
        <f t="shared" si="2"/>
        <v>29.853449999999999</v>
      </c>
      <c r="K18" s="1">
        <f t="shared" si="3"/>
        <v>0.29853449999999998</v>
      </c>
    </row>
    <row r="19" spans="2:16" x14ac:dyDescent="0.3">
      <c r="B19" t="s">
        <v>157</v>
      </c>
      <c r="C19" s="4" t="s">
        <v>7</v>
      </c>
      <c r="D19" s="5">
        <v>24</v>
      </c>
      <c r="E19" s="5">
        <v>4.3</v>
      </c>
      <c r="F19" s="73">
        <v>6.2469999999999999</v>
      </c>
      <c r="G19" s="4">
        <v>6.5590000000000002</v>
      </c>
      <c r="H19" s="1">
        <f t="shared" si="0"/>
        <v>13.431049999999999</v>
      </c>
      <c r="I19" s="1">
        <f t="shared" si="1"/>
        <v>14.101849999999999</v>
      </c>
      <c r="J19" s="1">
        <f t="shared" si="2"/>
        <v>27.532899999999998</v>
      </c>
      <c r="K19" s="1">
        <f t="shared" si="3"/>
        <v>0.27532899999999999</v>
      </c>
    </row>
    <row r="20" spans="2:16" x14ac:dyDescent="0.3">
      <c r="B20" t="s">
        <v>157</v>
      </c>
      <c r="C20" s="4" t="s">
        <v>7</v>
      </c>
      <c r="D20" s="5">
        <v>25.1</v>
      </c>
      <c r="E20" s="5">
        <v>5.05</v>
      </c>
      <c r="F20" s="73">
        <v>5.9169999999999998</v>
      </c>
      <c r="G20" s="4">
        <v>5.4880000000000004</v>
      </c>
      <c r="H20" s="1">
        <f t="shared" si="0"/>
        <v>14.940424999999999</v>
      </c>
      <c r="I20" s="1">
        <f t="shared" si="1"/>
        <v>13.857200000000001</v>
      </c>
      <c r="J20" s="1">
        <f t="shared" si="2"/>
        <v>28.797625</v>
      </c>
      <c r="K20" s="1">
        <f t="shared" si="3"/>
        <v>0.28797624999999999</v>
      </c>
    </row>
    <row r="21" spans="2:16" x14ac:dyDescent="0.3">
      <c r="B21" t="s">
        <v>157</v>
      </c>
      <c r="C21" s="4" t="s">
        <v>7</v>
      </c>
      <c r="D21" s="5">
        <v>29.5</v>
      </c>
      <c r="E21" s="5">
        <v>7.55</v>
      </c>
      <c r="F21" s="73">
        <v>7.0940000000000003</v>
      </c>
      <c r="G21" s="4">
        <v>8.2739999999999991</v>
      </c>
      <c r="H21" s="1">
        <f t="shared" si="0"/>
        <v>26.77985</v>
      </c>
      <c r="I21" s="1">
        <f t="shared" si="1"/>
        <v>31.234349999999996</v>
      </c>
      <c r="J21" s="1">
        <f t="shared" si="2"/>
        <v>58.014199999999995</v>
      </c>
      <c r="K21" s="1">
        <f t="shared" si="3"/>
        <v>0.58014199999999994</v>
      </c>
    </row>
    <row r="22" spans="2:16" x14ac:dyDescent="0.3">
      <c r="B22" t="s">
        <v>157</v>
      </c>
      <c r="C22" s="4" t="s">
        <v>7</v>
      </c>
      <c r="D22" s="5">
        <v>27</v>
      </c>
      <c r="E22" s="5">
        <v>3.7</v>
      </c>
      <c r="F22" s="73">
        <v>6.7389999999999999</v>
      </c>
      <c r="G22" s="1">
        <v>6.9459999999999997</v>
      </c>
      <c r="H22" s="1">
        <f t="shared" si="0"/>
        <v>12.46715</v>
      </c>
      <c r="I22" s="1">
        <f t="shared" si="1"/>
        <v>12.850099999999999</v>
      </c>
      <c r="J22" s="1">
        <f t="shared" si="2"/>
        <v>25.317250000000001</v>
      </c>
      <c r="K22" s="1">
        <f t="shared" si="3"/>
        <v>0.25317250000000002</v>
      </c>
    </row>
    <row r="23" spans="2:16" x14ac:dyDescent="0.3">
      <c r="B23" t="s">
        <v>158</v>
      </c>
      <c r="C23" s="4" t="s">
        <v>7</v>
      </c>
      <c r="D23" s="5">
        <v>29.1</v>
      </c>
      <c r="E23" s="6">
        <v>8.4</v>
      </c>
      <c r="F23" s="6">
        <v>6.44</v>
      </c>
      <c r="G23" s="4">
        <v>8.35</v>
      </c>
      <c r="H23" s="4">
        <f t="shared" si="0"/>
        <v>27.048000000000002</v>
      </c>
      <c r="I23" s="4">
        <f t="shared" si="1"/>
        <v>35.07</v>
      </c>
      <c r="J23" s="4">
        <f>SUM(H23:I23)</f>
        <v>62.118000000000002</v>
      </c>
      <c r="K23" s="4">
        <f>J23/100</f>
        <v>0.62118000000000007</v>
      </c>
    </row>
    <row r="24" spans="2:16" x14ac:dyDescent="0.3">
      <c r="B24" t="s">
        <v>158</v>
      </c>
      <c r="C24" s="4" t="s">
        <v>7</v>
      </c>
      <c r="D24" s="5">
        <v>34.200000000000003</v>
      </c>
      <c r="E24" s="6">
        <v>12.9</v>
      </c>
      <c r="F24" s="6">
        <v>8.16</v>
      </c>
      <c r="G24" s="4">
        <v>8.5</v>
      </c>
      <c r="H24" s="4">
        <f t="shared" si="0"/>
        <v>52.632000000000005</v>
      </c>
      <c r="I24" s="4">
        <f t="shared" si="1"/>
        <v>54.825000000000003</v>
      </c>
      <c r="J24" s="4">
        <f t="shared" ref="J24:J29" si="4">SUM(H24:I24)</f>
        <v>107.45700000000001</v>
      </c>
      <c r="K24" s="4">
        <f t="shared" ref="K24:K29" si="5">J24/100</f>
        <v>1.07457</v>
      </c>
    </row>
    <row r="25" spans="2:16" x14ac:dyDescent="0.3">
      <c r="B25" t="s">
        <v>158</v>
      </c>
      <c r="C25" s="4" t="s">
        <v>7</v>
      </c>
      <c r="D25" s="5">
        <v>25</v>
      </c>
      <c r="E25" s="6">
        <v>9</v>
      </c>
      <c r="F25" s="6">
        <v>6.57</v>
      </c>
      <c r="G25" s="4">
        <v>7.26</v>
      </c>
      <c r="H25" s="4">
        <f t="shared" si="0"/>
        <v>29.565000000000001</v>
      </c>
      <c r="I25" s="4">
        <f t="shared" si="1"/>
        <v>32.67</v>
      </c>
      <c r="J25" s="4">
        <f t="shared" si="4"/>
        <v>62.234999999999999</v>
      </c>
      <c r="K25" s="4">
        <f t="shared" si="5"/>
        <v>0.62234999999999996</v>
      </c>
    </row>
    <row r="26" spans="2:16" x14ac:dyDescent="0.3">
      <c r="B26" t="s">
        <v>158</v>
      </c>
      <c r="C26" s="4" t="s">
        <v>11</v>
      </c>
      <c r="D26" s="5">
        <v>34.5</v>
      </c>
      <c r="E26" s="6">
        <v>14.6</v>
      </c>
      <c r="F26" s="6">
        <v>7.33</v>
      </c>
      <c r="G26" s="4">
        <v>8.59</v>
      </c>
      <c r="H26" s="4">
        <f t="shared" si="0"/>
        <v>53.509</v>
      </c>
      <c r="I26" s="4">
        <f t="shared" si="1"/>
        <v>62.707000000000001</v>
      </c>
      <c r="J26" s="4">
        <f t="shared" si="4"/>
        <v>116.21600000000001</v>
      </c>
      <c r="K26" s="4">
        <f t="shared" si="5"/>
        <v>1.1621600000000001</v>
      </c>
    </row>
    <row r="27" spans="2:16" x14ac:dyDescent="0.3">
      <c r="B27" t="s">
        <v>158</v>
      </c>
      <c r="C27" s="4" t="s">
        <v>7</v>
      </c>
      <c r="D27" s="5">
        <v>26.3</v>
      </c>
      <c r="E27" s="6">
        <v>11.950000000000001</v>
      </c>
      <c r="F27" s="6">
        <v>6.24</v>
      </c>
      <c r="G27" s="4">
        <v>6.36</v>
      </c>
      <c r="H27" s="4">
        <f t="shared" si="0"/>
        <v>37.284000000000006</v>
      </c>
      <c r="I27" s="4">
        <f t="shared" si="1"/>
        <v>38.001000000000005</v>
      </c>
      <c r="J27" s="4">
        <f t="shared" si="4"/>
        <v>75.285000000000011</v>
      </c>
      <c r="K27" s="4">
        <f t="shared" si="5"/>
        <v>0.75285000000000013</v>
      </c>
    </row>
    <row r="28" spans="2:16" x14ac:dyDescent="0.3">
      <c r="B28" t="s">
        <v>158</v>
      </c>
      <c r="C28" s="4" t="s">
        <v>11</v>
      </c>
      <c r="D28" s="5">
        <v>37.5</v>
      </c>
      <c r="E28" s="6">
        <v>14.450000000000001</v>
      </c>
      <c r="F28" s="6">
        <v>8.8800000000000008</v>
      </c>
      <c r="G28" s="4">
        <v>8.94</v>
      </c>
      <c r="H28" s="4">
        <f t="shared" si="0"/>
        <v>64.158000000000015</v>
      </c>
      <c r="I28" s="4">
        <f t="shared" si="1"/>
        <v>64.591499999999996</v>
      </c>
      <c r="J28" s="4">
        <f t="shared" si="4"/>
        <v>128.74950000000001</v>
      </c>
      <c r="K28" s="4">
        <f t="shared" si="5"/>
        <v>1.2874950000000001</v>
      </c>
    </row>
    <row r="29" spans="2:16" x14ac:dyDescent="0.3">
      <c r="B29" t="s">
        <v>158</v>
      </c>
      <c r="C29" s="4" t="s">
        <v>11</v>
      </c>
      <c r="D29" s="5">
        <v>34</v>
      </c>
      <c r="E29" s="6">
        <v>17.350000000000001</v>
      </c>
      <c r="F29" s="6">
        <v>8.82</v>
      </c>
      <c r="G29" s="4">
        <v>7.58</v>
      </c>
      <c r="H29" s="4">
        <f t="shared" si="0"/>
        <v>76.513500000000008</v>
      </c>
      <c r="I29" s="4">
        <f t="shared" si="1"/>
        <v>65.756500000000003</v>
      </c>
      <c r="J29" s="4">
        <f t="shared" si="4"/>
        <v>142.27000000000001</v>
      </c>
      <c r="K29" s="4">
        <f t="shared" si="5"/>
        <v>1.4227000000000001</v>
      </c>
    </row>
    <row r="36" spans="2:12" x14ac:dyDescent="0.3">
      <c r="B36" s="96" t="s">
        <v>190</v>
      </c>
    </row>
    <row r="38" spans="2:12" x14ac:dyDescent="0.3">
      <c r="B38" t="s">
        <v>156</v>
      </c>
      <c r="C38" s="1" t="s">
        <v>1</v>
      </c>
      <c r="D38" s="110" t="s">
        <v>2</v>
      </c>
      <c r="E38" s="1" t="s">
        <v>99</v>
      </c>
      <c r="F38" s="110" t="s">
        <v>203</v>
      </c>
      <c r="G38" s="73" t="s">
        <v>94</v>
      </c>
      <c r="H38" s="1" t="s">
        <v>95</v>
      </c>
      <c r="I38" s="4" t="s">
        <v>138</v>
      </c>
      <c r="J38" s="4" t="s">
        <v>139</v>
      </c>
      <c r="K38" s="1" t="s">
        <v>140</v>
      </c>
      <c r="L38" s="1" t="s">
        <v>153</v>
      </c>
    </row>
    <row r="39" spans="2:12" x14ac:dyDescent="0.3">
      <c r="B39" t="s">
        <v>157</v>
      </c>
      <c r="C39" s="1" t="s">
        <v>7</v>
      </c>
      <c r="D39" s="110">
        <v>21.7</v>
      </c>
      <c r="E39" s="22">
        <v>2.2999999999999998</v>
      </c>
      <c r="F39" s="111">
        <f>E39+0.7</f>
        <v>3</v>
      </c>
      <c r="G39" s="73">
        <v>2.4</v>
      </c>
      <c r="H39" s="1">
        <v>2.3029999999999999</v>
      </c>
      <c r="I39" s="50">
        <f>G39*(F39/2)</f>
        <v>3.5999999999999996</v>
      </c>
      <c r="J39" s="50">
        <f>H39*(F39/2)</f>
        <v>3.4544999999999999</v>
      </c>
      <c r="K39" s="1">
        <f>SUM(I39:J39)</f>
        <v>7.0544999999999991</v>
      </c>
      <c r="L39" s="1">
        <f>K39/100</f>
        <v>7.0544999999999997E-2</v>
      </c>
    </row>
    <row r="40" spans="2:12" x14ac:dyDescent="0.3">
      <c r="B40" t="s">
        <v>157</v>
      </c>
      <c r="C40" s="4" t="s">
        <v>7</v>
      </c>
      <c r="D40" s="110">
        <v>22.5</v>
      </c>
      <c r="E40" s="21">
        <v>3.15</v>
      </c>
      <c r="F40" s="111">
        <f t="shared" ref="F40:F53" si="6">E40+0.7</f>
        <v>3.8499999999999996</v>
      </c>
      <c r="G40" s="73">
        <v>2.5059999999999998</v>
      </c>
      <c r="H40" s="4">
        <v>1.94</v>
      </c>
      <c r="I40" s="50">
        <f t="shared" ref="I40:I60" si="7">G40*(F40/2)</f>
        <v>4.8240499999999988</v>
      </c>
      <c r="J40" s="50">
        <f t="shared" ref="J40:J60" si="8">H40*(F40/2)</f>
        <v>3.7344999999999997</v>
      </c>
      <c r="K40" s="1">
        <f t="shared" ref="K40:K53" si="9">SUM(I40:J40)</f>
        <v>8.5585499999999985</v>
      </c>
      <c r="L40" s="1">
        <f t="shared" ref="L40:L53" si="10">K40/100</f>
        <v>8.5585499999999981E-2</v>
      </c>
    </row>
    <row r="41" spans="2:12" x14ac:dyDescent="0.3">
      <c r="B41" t="s">
        <v>157</v>
      </c>
      <c r="C41" s="4" t="s">
        <v>7</v>
      </c>
      <c r="D41" s="110">
        <v>25.2</v>
      </c>
      <c r="E41" s="21">
        <v>3.85</v>
      </c>
      <c r="F41" s="111">
        <f t="shared" si="6"/>
        <v>4.55</v>
      </c>
      <c r="G41" s="73">
        <v>2.0089999999999999</v>
      </c>
      <c r="H41" s="4">
        <v>2.2810000000000001</v>
      </c>
      <c r="I41" s="50">
        <f t="shared" si="7"/>
        <v>4.5704749999999992</v>
      </c>
      <c r="J41" s="50">
        <f t="shared" si="8"/>
        <v>5.1892750000000003</v>
      </c>
      <c r="K41" s="1">
        <f t="shared" si="9"/>
        <v>9.7597500000000004</v>
      </c>
      <c r="L41" s="1">
        <f t="shared" si="10"/>
        <v>9.7597500000000004E-2</v>
      </c>
    </row>
    <row r="42" spans="2:12" x14ac:dyDescent="0.3">
      <c r="B42" t="s">
        <v>157</v>
      </c>
      <c r="C42" s="4" t="s">
        <v>7</v>
      </c>
      <c r="D42" s="110">
        <v>33.5</v>
      </c>
      <c r="E42" s="21">
        <v>6</v>
      </c>
      <c r="F42" s="111">
        <f t="shared" si="6"/>
        <v>6.7</v>
      </c>
      <c r="G42" s="73">
        <v>2.5910000000000002</v>
      </c>
      <c r="H42" s="4">
        <v>2.762</v>
      </c>
      <c r="I42" s="50">
        <f t="shared" si="7"/>
        <v>8.6798500000000001</v>
      </c>
      <c r="J42" s="50">
        <f t="shared" si="8"/>
        <v>9.2527000000000008</v>
      </c>
      <c r="K42" s="1">
        <f t="shared" si="9"/>
        <v>17.932549999999999</v>
      </c>
      <c r="L42" s="1">
        <f t="shared" si="10"/>
        <v>0.1793255</v>
      </c>
    </row>
    <row r="43" spans="2:12" x14ac:dyDescent="0.3">
      <c r="B43" t="s">
        <v>157</v>
      </c>
      <c r="C43" s="4" t="s">
        <v>11</v>
      </c>
      <c r="D43" s="110">
        <v>36</v>
      </c>
      <c r="E43" s="21">
        <v>6.45</v>
      </c>
      <c r="F43" s="111">
        <f t="shared" si="6"/>
        <v>7.15</v>
      </c>
      <c r="G43" s="73">
        <v>2.972</v>
      </c>
      <c r="H43" s="4">
        <v>2.5880000000000001</v>
      </c>
      <c r="I43" s="50">
        <f t="shared" si="7"/>
        <v>10.6249</v>
      </c>
      <c r="J43" s="50">
        <f t="shared" si="8"/>
        <v>9.2521000000000004</v>
      </c>
      <c r="K43" s="1">
        <f t="shared" si="9"/>
        <v>19.877000000000002</v>
      </c>
      <c r="L43" s="1">
        <f t="shared" si="10"/>
        <v>0.19877000000000003</v>
      </c>
    </row>
    <row r="44" spans="2:12" x14ac:dyDescent="0.3">
      <c r="B44" t="s">
        <v>157</v>
      </c>
      <c r="C44" s="4" t="s">
        <v>7</v>
      </c>
      <c r="D44" s="110">
        <v>29</v>
      </c>
      <c r="E44" s="21">
        <v>5.3</v>
      </c>
      <c r="F44" s="111">
        <f t="shared" si="6"/>
        <v>6</v>
      </c>
      <c r="G44" s="73">
        <v>2.6520000000000001</v>
      </c>
      <c r="H44" s="4">
        <v>2.3239999999999998</v>
      </c>
      <c r="I44" s="50">
        <f t="shared" si="7"/>
        <v>7.9560000000000004</v>
      </c>
      <c r="J44" s="50">
        <f t="shared" si="8"/>
        <v>6.9719999999999995</v>
      </c>
      <c r="K44" s="1">
        <f t="shared" si="9"/>
        <v>14.928000000000001</v>
      </c>
      <c r="L44" s="1">
        <f t="shared" si="10"/>
        <v>0.14928</v>
      </c>
    </row>
    <row r="45" spans="2:12" x14ac:dyDescent="0.3">
      <c r="B45" t="s">
        <v>157</v>
      </c>
      <c r="C45" s="4" t="s">
        <v>7</v>
      </c>
      <c r="D45" s="110">
        <v>21.5</v>
      </c>
      <c r="E45" s="21">
        <v>2.65</v>
      </c>
      <c r="F45" s="111">
        <f t="shared" si="6"/>
        <v>3.3499999999999996</v>
      </c>
      <c r="G45" s="73">
        <v>1.8169999999999999</v>
      </c>
      <c r="H45" s="4">
        <v>1.85</v>
      </c>
      <c r="I45" s="50">
        <f t="shared" si="7"/>
        <v>3.0434749999999995</v>
      </c>
      <c r="J45" s="50">
        <f t="shared" si="8"/>
        <v>3.0987499999999999</v>
      </c>
      <c r="K45" s="1">
        <f t="shared" si="9"/>
        <v>6.1422249999999998</v>
      </c>
      <c r="L45" s="1">
        <f t="shared" si="10"/>
        <v>6.1422249999999998E-2</v>
      </c>
    </row>
    <row r="46" spans="2:12" x14ac:dyDescent="0.3">
      <c r="B46" t="s">
        <v>157</v>
      </c>
      <c r="C46" s="4" t="s">
        <v>7</v>
      </c>
      <c r="D46" s="113">
        <v>22.5</v>
      </c>
      <c r="E46" s="21">
        <v>3.7</v>
      </c>
      <c r="F46" s="111">
        <f t="shared" si="6"/>
        <v>4.4000000000000004</v>
      </c>
      <c r="G46" s="73">
        <v>2.1509999999999998</v>
      </c>
      <c r="H46" s="4">
        <v>1.413</v>
      </c>
      <c r="I46" s="50">
        <f t="shared" si="7"/>
        <v>4.7321999999999997</v>
      </c>
      <c r="J46" s="50">
        <f t="shared" si="8"/>
        <v>3.1086000000000005</v>
      </c>
      <c r="K46" s="1">
        <f t="shared" si="9"/>
        <v>7.8407999999999998</v>
      </c>
      <c r="L46" s="1">
        <f t="shared" si="10"/>
        <v>7.8407999999999992E-2</v>
      </c>
    </row>
    <row r="47" spans="2:12" x14ac:dyDescent="0.3">
      <c r="B47" t="s">
        <v>157</v>
      </c>
      <c r="C47" s="4" t="s">
        <v>7</v>
      </c>
      <c r="D47" s="113">
        <v>22.5</v>
      </c>
      <c r="E47" s="21">
        <v>3</v>
      </c>
      <c r="F47" s="111">
        <f t="shared" si="6"/>
        <v>3.7</v>
      </c>
      <c r="G47" s="4">
        <v>2.3969999999999998</v>
      </c>
      <c r="H47" s="73">
        <v>1.645</v>
      </c>
      <c r="I47" s="50">
        <f t="shared" si="7"/>
        <v>4.43445</v>
      </c>
      <c r="J47" s="50">
        <f t="shared" si="8"/>
        <v>3.04325</v>
      </c>
      <c r="K47" s="1">
        <f t="shared" si="9"/>
        <v>7.4777000000000005</v>
      </c>
      <c r="L47" s="1">
        <f t="shared" si="10"/>
        <v>7.477700000000001E-2</v>
      </c>
    </row>
    <row r="48" spans="2:12" x14ac:dyDescent="0.3">
      <c r="B48" t="s">
        <v>157</v>
      </c>
      <c r="C48" s="4" t="s">
        <v>7</v>
      </c>
      <c r="D48" s="113">
        <v>23.1</v>
      </c>
      <c r="E48" s="21">
        <v>4.4000000000000004</v>
      </c>
      <c r="F48" s="111">
        <f t="shared" si="6"/>
        <v>5.1000000000000005</v>
      </c>
      <c r="G48" s="73">
        <v>1.587</v>
      </c>
      <c r="H48" s="4">
        <v>2.032</v>
      </c>
      <c r="I48" s="50">
        <f t="shared" si="7"/>
        <v>4.0468500000000001</v>
      </c>
      <c r="J48" s="50">
        <f t="shared" si="8"/>
        <v>5.1816000000000004</v>
      </c>
      <c r="K48" s="1">
        <f t="shared" si="9"/>
        <v>9.2284500000000005</v>
      </c>
      <c r="L48" s="1">
        <f t="shared" si="10"/>
        <v>9.2284500000000005E-2</v>
      </c>
    </row>
    <row r="49" spans="2:12" x14ac:dyDescent="0.3">
      <c r="B49" t="s">
        <v>157</v>
      </c>
      <c r="C49" s="4" t="s">
        <v>7</v>
      </c>
      <c r="D49" s="113">
        <v>24</v>
      </c>
      <c r="E49" s="21">
        <v>5.55</v>
      </c>
      <c r="F49" s="111">
        <f t="shared" si="6"/>
        <v>6.25</v>
      </c>
      <c r="G49" s="73">
        <v>1.756</v>
      </c>
      <c r="H49" s="4">
        <v>1.5680000000000001</v>
      </c>
      <c r="I49" s="50">
        <f t="shared" si="7"/>
        <v>5.4874999999999998</v>
      </c>
      <c r="J49" s="50">
        <f t="shared" si="8"/>
        <v>4.9000000000000004</v>
      </c>
      <c r="K49" s="1">
        <f t="shared" si="9"/>
        <v>10.387499999999999</v>
      </c>
      <c r="L49" s="1">
        <f t="shared" si="10"/>
        <v>0.103875</v>
      </c>
    </row>
    <row r="50" spans="2:12" x14ac:dyDescent="0.3">
      <c r="B50" t="s">
        <v>157</v>
      </c>
      <c r="C50" s="4" t="s">
        <v>7</v>
      </c>
      <c r="D50" s="113">
        <v>24</v>
      </c>
      <c r="E50" s="21">
        <v>4.3</v>
      </c>
      <c r="F50" s="111">
        <f t="shared" si="6"/>
        <v>5</v>
      </c>
      <c r="G50" s="73">
        <v>1.978</v>
      </c>
      <c r="H50" s="4">
        <v>2.0230000000000001</v>
      </c>
      <c r="I50" s="50">
        <f t="shared" si="7"/>
        <v>4.9450000000000003</v>
      </c>
      <c r="J50" s="50">
        <f t="shared" si="8"/>
        <v>5.0575000000000001</v>
      </c>
      <c r="K50" s="1">
        <f t="shared" si="9"/>
        <v>10.002500000000001</v>
      </c>
      <c r="L50" s="1">
        <f t="shared" si="10"/>
        <v>0.10002500000000002</v>
      </c>
    </row>
    <row r="51" spans="2:12" x14ac:dyDescent="0.3">
      <c r="B51" t="s">
        <v>157</v>
      </c>
      <c r="C51" s="4" t="s">
        <v>7</v>
      </c>
      <c r="D51" s="113">
        <v>25.1</v>
      </c>
      <c r="E51" s="21">
        <v>5.05</v>
      </c>
      <c r="F51" s="111">
        <f t="shared" si="6"/>
        <v>5.75</v>
      </c>
      <c r="G51" s="73">
        <v>1.601</v>
      </c>
      <c r="H51" s="4">
        <v>1.716</v>
      </c>
      <c r="I51" s="50">
        <f t="shared" si="7"/>
        <v>4.602875</v>
      </c>
      <c r="J51" s="50">
        <f t="shared" si="8"/>
        <v>4.9334999999999996</v>
      </c>
      <c r="K51" s="1">
        <f t="shared" si="9"/>
        <v>9.5363749999999996</v>
      </c>
      <c r="L51" s="1">
        <f t="shared" si="10"/>
        <v>9.5363749999999997E-2</v>
      </c>
    </row>
    <row r="52" spans="2:12" x14ac:dyDescent="0.3">
      <c r="B52" t="s">
        <v>157</v>
      </c>
      <c r="C52" s="4" t="s">
        <v>7</v>
      </c>
      <c r="D52" s="113">
        <v>29.5</v>
      </c>
      <c r="E52" s="21">
        <v>7.55</v>
      </c>
      <c r="F52" s="111">
        <f t="shared" si="6"/>
        <v>8.25</v>
      </c>
      <c r="G52" s="73">
        <v>2.2549999999999999</v>
      </c>
      <c r="H52" s="4">
        <v>2.3679999999999999</v>
      </c>
      <c r="I52" s="50">
        <f t="shared" si="7"/>
        <v>9.301874999999999</v>
      </c>
      <c r="J52" s="50">
        <f t="shared" si="8"/>
        <v>9.7679999999999989</v>
      </c>
      <c r="K52" s="1">
        <f t="shared" si="9"/>
        <v>19.069874999999996</v>
      </c>
      <c r="L52" s="1">
        <f t="shared" si="10"/>
        <v>0.19069874999999997</v>
      </c>
    </row>
    <row r="53" spans="2:12" x14ac:dyDescent="0.3">
      <c r="B53" s="75" t="s">
        <v>157</v>
      </c>
      <c r="C53" s="100" t="s">
        <v>7</v>
      </c>
      <c r="D53" s="114">
        <v>27</v>
      </c>
      <c r="E53" s="101">
        <v>3.7</v>
      </c>
      <c r="F53" s="112">
        <f t="shared" si="6"/>
        <v>4.4000000000000004</v>
      </c>
      <c r="G53" s="84">
        <v>2.056</v>
      </c>
      <c r="H53" s="61">
        <v>2.0609999999999999</v>
      </c>
      <c r="I53" s="61">
        <f t="shared" si="7"/>
        <v>4.5232000000000001</v>
      </c>
      <c r="J53" s="61">
        <f t="shared" si="8"/>
        <v>4.5342000000000002</v>
      </c>
      <c r="K53" s="61">
        <f t="shared" si="9"/>
        <v>9.0574000000000012</v>
      </c>
      <c r="L53" s="61">
        <f t="shared" si="10"/>
        <v>9.0574000000000016E-2</v>
      </c>
    </row>
    <row r="54" spans="2:12" x14ac:dyDescent="0.3">
      <c r="B54" t="s">
        <v>158</v>
      </c>
      <c r="C54" s="4" t="s">
        <v>7</v>
      </c>
      <c r="D54" s="113">
        <v>29.1</v>
      </c>
      <c r="E54" s="102">
        <v>8.4</v>
      </c>
      <c r="F54" s="111">
        <v>6</v>
      </c>
      <c r="G54" s="6">
        <v>2.3620000000000001</v>
      </c>
      <c r="H54" s="4">
        <v>2.8690000000000002</v>
      </c>
      <c r="I54" s="1">
        <f>G54*(F54/2)</f>
        <v>7.0860000000000003</v>
      </c>
      <c r="J54" s="1">
        <f t="shared" si="8"/>
        <v>8.6070000000000011</v>
      </c>
      <c r="K54" s="4">
        <f>SUM(I54:J54)</f>
        <v>15.693000000000001</v>
      </c>
      <c r="L54" s="4">
        <f>K54/100</f>
        <v>0.15693000000000001</v>
      </c>
    </row>
    <row r="55" spans="2:12" x14ac:dyDescent="0.3">
      <c r="B55" t="s">
        <v>158</v>
      </c>
      <c r="C55" s="4" t="s">
        <v>7</v>
      </c>
      <c r="D55" s="113">
        <v>34.200000000000003</v>
      </c>
      <c r="E55" s="102">
        <v>12.9</v>
      </c>
      <c r="F55" s="111">
        <v>6.7</v>
      </c>
      <c r="G55" s="1">
        <v>3.411</v>
      </c>
      <c r="H55" s="4">
        <v>2.5409999999999999</v>
      </c>
      <c r="I55" s="1">
        <f t="shared" si="7"/>
        <v>11.42685</v>
      </c>
      <c r="J55" s="1">
        <f t="shared" si="8"/>
        <v>8.5123499999999996</v>
      </c>
      <c r="K55" s="4">
        <f t="shared" ref="K55:K60" si="11">SUM(I55:J55)</f>
        <v>19.9392</v>
      </c>
      <c r="L55" s="4">
        <f t="shared" ref="L55:L60" si="12">K55/100</f>
        <v>0.19939199999999999</v>
      </c>
    </row>
    <row r="56" spans="2:12" x14ac:dyDescent="0.3">
      <c r="B56" t="s">
        <v>158</v>
      </c>
      <c r="C56" s="4" t="s">
        <v>7</v>
      </c>
      <c r="D56" s="113">
        <v>25</v>
      </c>
      <c r="E56" s="102">
        <v>9</v>
      </c>
      <c r="F56" s="111">
        <v>4.55</v>
      </c>
      <c r="G56" s="6">
        <v>2.831</v>
      </c>
      <c r="H56" s="4">
        <v>2.8079999999999998</v>
      </c>
      <c r="I56" s="1">
        <f t="shared" si="7"/>
        <v>6.4405250000000001</v>
      </c>
      <c r="J56" s="1">
        <f t="shared" si="8"/>
        <v>6.3881999999999994</v>
      </c>
      <c r="K56" s="4">
        <f t="shared" si="11"/>
        <v>12.828724999999999</v>
      </c>
      <c r="L56" s="4">
        <f t="shared" si="12"/>
        <v>0.12828724999999999</v>
      </c>
    </row>
    <row r="57" spans="2:12" x14ac:dyDescent="0.3">
      <c r="B57" t="s">
        <v>158</v>
      </c>
      <c r="C57" s="4" t="s">
        <v>11</v>
      </c>
      <c r="D57" s="113">
        <v>34.5</v>
      </c>
      <c r="E57" s="102">
        <v>14.6</v>
      </c>
      <c r="F57" s="111">
        <v>6.72</v>
      </c>
      <c r="G57" s="4">
        <v>3.16</v>
      </c>
      <c r="H57" s="4">
        <v>4.0410000000000004</v>
      </c>
      <c r="I57" s="1">
        <f t="shared" si="7"/>
        <v>10.617599999999999</v>
      </c>
      <c r="J57" s="1">
        <f t="shared" si="8"/>
        <v>13.577760000000001</v>
      </c>
      <c r="K57" s="4">
        <f t="shared" si="11"/>
        <v>24.195360000000001</v>
      </c>
      <c r="L57" s="4">
        <f t="shared" si="12"/>
        <v>0.24195360000000002</v>
      </c>
    </row>
    <row r="58" spans="2:12" x14ac:dyDescent="0.3">
      <c r="B58" t="s">
        <v>158</v>
      </c>
      <c r="C58" s="4" t="s">
        <v>7</v>
      </c>
      <c r="D58" s="113">
        <v>26.3</v>
      </c>
      <c r="E58" s="102">
        <v>11.950000000000001</v>
      </c>
      <c r="F58" s="111">
        <v>4.3499999999999996</v>
      </c>
      <c r="G58" s="6">
        <v>2.383</v>
      </c>
      <c r="H58" s="4">
        <v>2.968</v>
      </c>
      <c r="I58" s="1">
        <f t="shared" si="7"/>
        <v>5.1830249999999998</v>
      </c>
      <c r="J58" s="1">
        <f t="shared" si="8"/>
        <v>6.4553999999999991</v>
      </c>
      <c r="K58" s="4">
        <f t="shared" si="11"/>
        <v>11.638424999999998</v>
      </c>
      <c r="L58" s="4">
        <f t="shared" si="12"/>
        <v>0.11638424999999998</v>
      </c>
    </row>
    <row r="59" spans="2:12" x14ac:dyDescent="0.3">
      <c r="B59" t="s">
        <v>158</v>
      </c>
      <c r="C59" s="4" t="s">
        <v>11</v>
      </c>
      <c r="D59" s="113">
        <v>37.5</v>
      </c>
      <c r="E59" s="102">
        <v>14.450000000000001</v>
      </c>
      <c r="F59" s="111">
        <v>7.2</v>
      </c>
      <c r="G59" s="6">
        <v>4.5759999999999996</v>
      </c>
      <c r="H59" s="4">
        <v>4.7469999999999999</v>
      </c>
      <c r="I59" s="1">
        <f t="shared" si="7"/>
        <v>16.473599999999998</v>
      </c>
      <c r="J59" s="1">
        <f t="shared" si="8"/>
        <v>17.089200000000002</v>
      </c>
      <c r="K59" s="4">
        <f t="shared" si="11"/>
        <v>33.562799999999996</v>
      </c>
      <c r="L59" s="4">
        <f t="shared" si="12"/>
        <v>0.33562799999999998</v>
      </c>
    </row>
    <row r="60" spans="2:12" x14ac:dyDescent="0.3">
      <c r="B60" t="s">
        <v>158</v>
      </c>
      <c r="C60" s="4" t="s">
        <v>11</v>
      </c>
      <c r="D60" s="113">
        <v>34</v>
      </c>
      <c r="E60" s="102">
        <v>17.350000000000001</v>
      </c>
      <c r="F60" s="111">
        <v>6.8</v>
      </c>
      <c r="G60" s="6">
        <v>3.5259999999999998</v>
      </c>
      <c r="H60" s="4">
        <v>3.391</v>
      </c>
      <c r="I60" s="1">
        <f t="shared" si="7"/>
        <v>11.988399999999999</v>
      </c>
      <c r="J60" s="1">
        <f t="shared" si="8"/>
        <v>11.529399999999999</v>
      </c>
      <c r="K60" s="4">
        <f t="shared" si="11"/>
        <v>23.517799999999998</v>
      </c>
      <c r="L60" s="4">
        <f t="shared" si="12"/>
        <v>0.23517799999999997</v>
      </c>
    </row>
    <row r="62" spans="2:12" x14ac:dyDescent="0.3">
      <c r="D62" s="5"/>
      <c r="F62" s="1"/>
      <c r="G62" s="4"/>
    </row>
    <row r="63" spans="2:12" x14ac:dyDescent="0.3">
      <c r="C63" s="103" t="s">
        <v>204</v>
      </c>
    </row>
    <row r="65" spans="3:13" x14ac:dyDescent="0.3">
      <c r="C65" s="1" t="s">
        <v>2</v>
      </c>
      <c r="D65" s="1" t="s">
        <v>153</v>
      </c>
      <c r="E65" s="1"/>
    </row>
    <row r="66" spans="3:13" x14ac:dyDescent="0.3">
      <c r="C66" s="1">
        <v>21.7</v>
      </c>
      <c r="D66" s="30">
        <v>7.0544999999999997E-2</v>
      </c>
      <c r="E66" s="1"/>
    </row>
    <row r="67" spans="3:13" x14ac:dyDescent="0.3">
      <c r="C67" s="1">
        <v>22.5</v>
      </c>
      <c r="D67" s="30">
        <v>8.5585499999999981E-2</v>
      </c>
      <c r="E67" s="1"/>
      <c r="L67" s="28" t="s">
        <v>205</v>
      </c>
    </row>
    <row r="68" spans="3:13" x14ac:dyDescent="0.3">
      <c r="C68" s="1">
        <v>25.2</v>
      </c>
      <c r="D68" s="30">
        <v>9.7597500000000004E-2</v>
      </c>
      <c r="E68" s="1"/>
      <c r="L68" s="1" t="s">
        <v>132</v>
      </c>
      <c r="M68" s="1" t="s">
        <v>154</v>
      </c>
    </row>
    <row r="69" spans="3:13" x14ac:dyDescent="0.3">
      <c r="C69" s="1">
        <v>33.5</v>
      </c>
      <c r="D69" s="30">
        <v>0.1793255</v>
      </c>
      <c r="E69" s="1"/>
      <c r="L69" s="1">
        <v>33</v>
      </c>
      <c r="M69" s="22">
        <f>L69*0.0053</f>
        <v>0.1749</v>
      </c>
    </row>
    <row r="70" spans="3:13" x14ac:dyDescent="0.3">
      <c r="C70" s="1">
        <v>36</v>
      </c>
      <c r="D70" s="30">
        <v>0.19877000000000003</v>
      </c>
      <c r="E70" s="1"/>
    </row>
    <row r="71" spans="3:13" x14ac:dyDescent="0.3">
      <c r="C71" s="1">
        <v>29</v>
      </c>
      <c r="D71" s="30">
        <v>0.14928</v>
      </c>
      <c r="E71" s="1"/>
    </row>
    <row r="72" spans="3:13" x14ac:dyDescent="0.3">
      <c r="C72" s="1">
        <v>21.5</v>
      </c>
      <c r="D72" s="30">
        <v>6.1422249999999998E-2</v>
      </c>
      <c r="E72" s="1"/>
    </row>
    <row r="73" spans="3:13" x14ac:dyDescent="0.3">
      <c r="C73" s="1">
        <v>22.5</v>
      </c>
      <c r="D73" s="30">
        <v>7.8407999999999992E-2</v>
      </c>
      <c r="E73" s="1"/>
    </row>
    <row r="74" spans="3:13" x14ac:dyDescent="0.3">
      <c r="C74" s="1">
        <v>22.5</v>
      </c>
      <c r="D74" s="30">
        <v>7.477700000000001E-2</v>
      </c>
      <c r="E74" s="1"/>
    </row>
    <row r="75" spans="3:13" x14ac:dyDescent="0.3">
      <c r="C75" s="1">
        <v>23.1</v>
      </c>
      <c r="D75" s="30">
        <v>9.2284500000000005E-2</v>
      </c>
      <c r="E75" s="1"/>
    </row>
    <row r="76" spans="3:13" x14ac:dyDescent="0.3">
      <c r="C76" s="1">
        <v>24</v>
      </c>
      <c r="D76" s="30">
        <v>0.103875</v>
      </c>
      <c r="E76" s="1"/>
    </row>
    <row r="77" spans="3:13" x14ac:dyDescent="0.3">
      <c r="C77" s="1">
        <v>24</v>
      </c>
      <c r="D77" s="30">
        <v>0.10002500000000002</v>
      </c>
      <c r="E77" s="1"/>
    </row>
    <row r="78" spans="3:13" x14ac:dyDescent="0.3">
      <c r="C78" s="1">
        <v>25.1</v>
      </c>
      <c r="D78" s="30">
        <v>9.5363749999999997E-2</v>
      </c>
      <c r="E78" s="1"/>
    </row>
    <row r="79" spans="3:13" x14ac:dyDescent="0.3">
      <c r="C79" s="1">
        <v>29.5</v>
      </c>
      <c r="D79" s="30">
        <v>0.19069874999999997</v>
      </c>
      <c r="E79" s="1"/>
    </row>
    <row r="80" spans="3:13" x14ac:dyDescent="0.3">
      <c r="C80" s="1">
        <v>27</v>
      </c>
      <c r="D80" s="30">
        <v>9.0574000000000016E-2</v>
      </c>
      <c r="E80" s="1"/>
    </row>
    <row r="81" spans="3:5" x14ac:dyDescent="0.3">
      <c r="C81" s="1">
        <v>29.1</v>
      </c>
      <c r="D81" s="30">
        <v>0.15693000000000001</v>
      </c>
      <c r="E81" s="1"/>
    </row>
    <row r="82" spans="3:5" x14ac:dyDescent="0.3">
      <c r="C82" s="1">
        <v>34.200000000000003</v>
      </c>
      <c r="D82" s="30">
        <v>0.19939199999999999</v>
      </c>
      <c r="E82" s="1"/>
    </row>
    <row r="83" spans="3:5" x14ac:dyDescent="0.3">
      <c r="C83" s="1">
        <v>25</v>
      </c>
      <c r="D83" s="30">
        <v>0.12828724999999999</v>
      </c>
      <c r="E83" s="1"/>
    </row>
    <row r="84" spans="3:5" x14ac:dyDescent="0.3">
      <c r="C84" s="1">
        <v>34.5</v>
      </c>
      <c r="D84" s="30">
        <v>0.24195360000000002</v>
      </c>
      <c r="E84" s="1"/>
    </row>
    <row r="85" spans="3:5" x14ac:dyDescent="0.3">
      <c r="C85" s="1">
        <v>26.3</v>
      </c>
      <c r="D85" s="30">
        <v>0.11638424999999998</v>
      </c>
      <c r="E85" s="1"/>
    </row>
    <row r="86" spans="3:5" x14ac:dyDescent="0.3">
      <c r="C86" s="1">
        <v>37.5</v>
      </c>
      <c r="D86" s="30">
        <v>0.33562799999999998</v>
      </c>
      <c r="E86" s="1"/>
    </row>
    <row r="87" spans="3:5" x14ac:dyDescent="0.3">
      <c r="C87" s="1">
        <v>34</v>
      </c>
      <c r="D87" s="30">
        <v>0.23517799999999997</v>
      </c>
      <c r="E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Resumen</vt:lpstr>
      <vt:lpstr>Thesis+NFWF</vt:lpstr>
      <vt:lpstr>Thesis(AllSpp)</vt:lpstr>
      <vt:lpstr>NFWF2009</vt:lpstr>
      <vt:lpstr>NFWFSelected</vt:lpstr>
      <vt:lpstr>Cbicolor</vt:lpstr>
      <vt:lpstr>Cmicrorhinos</vt:lpstr>
      <vt:lpstr>Csordidus</vt:lpstr>
      <vt:lpstr>Hlongiceps</vt:lpstr>
      <vt:lpstr>Srubro</vt:lpstr>
      <vt:lpstr>Sprasio</vt:lpstr>
      <vt:lpstr>Others</vt:lpstr>
      <vt:lpstr>S.rivulatusComparison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2018-07-30T15:52:58Z</dcterms:modified>
</cp:coreProperties>
</file>