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omments1.xml" ContentType="application/vnd.openxmlformats-officedocument.spreadsheetml.comments+xml"/>
  <Override PartName="/xl/comments2.xml" ContentType="application/vnd.openxmlformats-officedocument.spreadsheetml.comments+xml"/>
  <Override PartName="/xl/threadedComments/threadedComment1.xml" ContentType="application/vnd.ms-excel.threadedcomments+xml"/>
  <Override PartName="/xl/comments3.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defaultThemeVersion="166925"/>
  <mc:AlternateContent xmlns:mc="http://schemas.openxmlformats.org/markup-compatibility/2006">
    <mc:Choice Requires="x15">
      <x15ac:absPath xmlns:x15ac="http://schemas.microsoft.com/office/spreadsheetml/2010/11/ac" url="C:\Users\KarenLuyckx\My ShareSync\1-Programmes\2-Fishy Business\Report 2\Calculations\"/>
    </mc:Choice>
  </mc:AlternateContent>
  <xr:revisionPtr revIDLastSave="0" documentId="13_ncr:1_{01DA3349-011B-4B05-99F3-72B667177B11}" xr6:coauthVersionLast="45" xr6:coauthVersionMax="45" xr10:uidLastSave="{00000000-0000-0000-0000-000000000000}"/>
  <bookViews>
    <workbookView xWindow="-120" yWindow="-120" windowWidth="20730" windowHeight="11160" firstSheet="4" activeTab="7" xr2:uid="{6006CCA2-663B-498B-8A7A-122EBAAC1179}"/>
  </bookViews>
  <sheets>
    <sheet name=" Summary results" sheetId="14" r:id="rId1"/>
    <sheet name="Scenario A" sheetId="8" r:id="rId2"/>
    <sheet name="Scenario B" sheetId="1" r:id="rId3"/>
    <sheet name="Scenario B - 140g" sheetId="12" r:id="rId4"/>
    <sheet name="Scenario C" sheetId="10" r:id="rId5"/>
    <sheet name="Scenario C - 140g" sheetId="13" r:id="rId6"/>
    <sheet name="Fish savings" sheetId="9" r:id="rId7"/>
    <sheet name="Plant savings" sheetId="11"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32" i="14" l="1"/>
  <c r="B31" i="14"/>
  <c r="P12" i="9"/>
  <c r="P8" i="9"/>
  <c r="P7" i="9"/>
  <c r="P6" i="9"/>
  <c r="P11" i="9"/>
  <c r="D47" i="14" l="1"/>
  <c r="D48" i="14"/>
  <c r="D49" i="14"/>
  <c r="D50" i="14"/>
  <c r="D46" i="14"/>
  <c r="C47" i="14"/>
  <c r="C48" i="14"/>
  <c r="C49" i="14"/>
  <c r="C50" i="14"/>
  <c r="C46" i="14"/>
  <c r="B36" i="14"/>
  <c r="C54" i="12" l="1"/>
  <c r="C55" i="12"/>
  <c r="C56" i="12"/>
  <c r="C57" i="12"/>
  <c r="C53" i="12"/>
  <c r="C57" i="13"/>
  <c r="C58" i="13"/>
  <c r="C59" i="13"/>
  <c r="C60" i="13"/>
  <c r="C56" i="13"/>
  <c r="B40" i="13" l="1"/>
  <c r="D37" i="14" s="1"/>
  <c r="C45" i="13"/>
  <c r="D45" i="13"/>
  <c r="E45" i="13"/>
  <c r="F45" i="13"/>
  <c r="G45" i="13"/>
  <c r="H45" i="13"/>
  <c r="I45" i="13"/>
  <c r="J45" i="13"/>
  <c r="B45" i="13"/>
  <c r="D42" i="14" s="1"/>
  <c r="B48" i="13"/>
  <c r="D45" i="14" s="1"/>
  <c r="B39" i="13"/>
  <c r="D36" i="14" s="1"/>
  <c r="B23" i="13"/>
  <c r="L22" i="13"/>
  <c r="I22" i="13"/>
  <c r="H22" i="13"/>
  <c r="E22" i="13"/>
  <c r="D22" i="13"/>
  <c r="B22" i="13"/>
  <c r="L21" i="13"/>
  <c r="K21" i="13"/>
  <c r="J21" i="13"/>
  <c r="I21" i="13"/>
  <c r="I23" i="13" s="1"/>
  <c r="H21" i="13"/>
  <c r="G21" i="13"/>
  <c r="F21" i="13"/>
  <c r="E21" i="13"/>
  <c r="E23" i="13" s="1"/>
  <c r="D21" i="13"/>
  <c r="C21" i="13"/>
  <c r="J11" i="13"/>
  <c r="I11" i="13"/>
  <c r="G11" i="13"/>
  <c r="F11" i="13"/>
  <c r="E11" i="13"/>
  <c r="D11" i="13"/>
  <c r="C11" i="13"/>
  <c r="J10" i="13"/>
  <c r="I10" i="13"/>
  <c r="G10" i="13"/>
  <c r="F10" i="13"/>
  <c r="E10" i="13"/>
  <c r="D10" i="13"/>
  <c r="C10" i="13"/>
  <c r="J9" i="13"/>
  <c r="I9" i="13"/>
  <c r="G9" i="13"/>
  <c r="F9" i="13"/>
  <c r="E9" i="13"/>
  <c r="D9" i="13"/>
  <c r="C9" i="13"/>
  <c r="L35" i="13"/>
  <c r="L48" i="13" s="1"/>
  <c r="K35" i="13"/>
  <c r="K48" i="13" s="1"/>
  <c r="J35" i="13"/>
  <c r="J48" i="13" s="1"/>
  <c r="I35" i="13"/>
  <c r="I48" i="13" s="1"/>
  <c r="H35" i="13"/>
  <c r="H48" i="13" s="1"/>
  <c r="G35" i="13"/>
  <c r="G48" i="13" s="1"/>
  <c r="F35" i="13"/>
  <c r="F48" i="13" s="1"/>
  <c r="E35" i="13"/>
  <c r="E48" i="13" s="1"/>
  <c r="D35" i="13"/>
  <c r="D48" i="13" s="1"/>
  <c r="C35" i="13"/>
  <c r="C48" i="13" s="1"/>
  <c r="L32" i="13"/>
  <c r="L45" i="13" s="1"/>
  <c r="K32" i="13"/>
  <c r="K45" i="13" s="1"/>
  <c r="L27" i="13"/>
  <c r="L40" i="13" s="1"/>
  <c r="K27" i="13"/>
  <c r="K40" i="13" s="1"/>
  <c r="J27" i="13"/>
  <c r="J40" i="13" s="1"/>
  <c r="I27" i="13"/>
  <c r="I40" i="13" s="1"/>
  <c r="H27" i="13"/>
  <c r="H40" i="13" s="1"/>
  <c r="G27" i="13"/>
  <c r="G40" i="13" s="1"/>
  <c r="F27" i="13"/>
  <c r="F40" i="13" s="1"/>
  <c r="E27" i="13"/>
  <c r="E40" i="13" s="1"/>
  <c r="D27" i="13"/>
  <c r="D40" i="13" s="1"/>
  <c r="C27" i="13"/>
  <c r="C40" i="13" s="1"/>
  <c r="L26" i="13"/>
  <c r="L39" i="13" s="1"/>
  <c r="K26" i="13"/>
  <c r="K39" i="13" s="1"/>
  <c r="J26" i="13"/>
  <c r="J39" i="13" s="1"/>
  <c r="I26" i="13"/>
  <c r="I39" i="13" s="1"/>
  <c r="H26" i="13"/>
  <c r="H39" i="13" s="1"/>
  <c r="G26" i="13"/>
  <c r="G39" i="13" s="1"/>
  <c r="F26" i="13"/>
  <c r="F39" i="13" s="1"/>
  <c r="E26" i="13"/>
  <c r="E39" i="13" s="1"/>
  <c r="D26" i="13"/>
  <c r="D39" i="13" s="1"/>
  <c r="C26" i="13"/>
  <c r="C39" i="13" s="1"/>
  <c r="G18" i="13"/>
  <c r="B18" i="13"/>
  <c r="L17" i="13"/>
  <c r="L18" i="13" s="1"/>
  <c r="K17" i="13"/>
  <c r="K18" i="13" s="1"/>
  <c r="J17" i="13"/>
  <c r="J18" i="13" s="1"/>
  <c r="I17" i="13"/>
  <c r="I18" i="13" s="1"/>
  <c r="H17" i="13"/>
  <c r="H18" i="13" s="1"/>
  <c r="G17" i="13"/>
  <c r="G22" i="13" s="1"/>
  <c r="F17" i="13"/>
  <c r="F18" i="13" s="1"/>
  <c r="E17" i="13"/>
  <c r="E18" i="13" s="1"/>
  <c r="D17" i="13"/>
  <c r="D18" i="13" s="1"/>
  <c r="C17" i="13"/>
  <c r="C18" i="13" s="1"/>
  <c r="C44" i="12"/>
  <c r="D44" i="12"/>
  <c r="E44" i="12"/>
  <c r="F44" i="12"/>
  <c r="G44" i="12"/>
  <c r="H44" i="12"/>
  <c r="I44" i="12"/>
  <c r="J44" i="12"/>
  <c r="B39" i="12"/>
  <c r="C37" i="14" s="1"/>
  <c r="B44" i="12"/>
  <c r="C42" i="14" s="1"/>
  <c r="B38" i="12"/>
  <c r="C36" i="14" s="1"/>
  <c r="J11" i="12"/>
  <c r="J10" i="12"/>
  <c r="J9" i="12"/>
  <c r="I11" i="12"/>
  <c r="I10" i="12"/>
  <c r="I9" i="12"/>
  <c r="G11" i="12"/>
  <c r="G10" i="12"/>
  <c r="G9" i="12"/>
  <c r="F11" i="12"/>
  <c r="F10" i="12"/>
  <c r="F9" i="12"/>
  <c r="E11" i="12"/>
  <c r="E10" i="12"/>
  <c r="E9" i="12"/>
  <c r="D11" i="12"/>
  <c r="D10" i="12"/>
  <c r="D9" i="12"/>
  <c r="C11" i="12"/>
  <c r="C10" i="12"/>
  <c r="C9" i="12"/>
  <c r="B22" i="12"/>
  <c r="D21" i="12"/>
  <c r="E21" i="12"/>
  <c r="F21" i="12"/>
  <c r="G21" i="12"/>
  <c r="H21" i="12"/>
  <c r="I21" i="12"/>
  <c r="J21" i="12"/>
  <c r="K21" i="12"/>
  <c r="L21" i="12"/>
  <c r="C21" i="12"/>
  <c r="L32" i="12"/>
  <c r="L44" i="12" s="1"/>
  <c r="K32" i="12"/>
  <c r="K44" i="12" s="1"/>
  <c r="L27" i="12"/>
  <c r="L39" i="12" s="1"/>
  <c r="K27" i="12"/>
  <c r="K39" i="12" s="1"/>
  <c r="J27" i="12"/>
  <c r="J39" i="12" s="1"/>
  <c r="I27" i="12"/>
  <c r="I39" i="12" s="1"/>
  <c r="H27" i="12"/>
  <c r="H39" i="12" s="1"/>
  <c r="G27" i="12"/>
  <c r="G39" i="12" s="1"/>
  <c r="F27" i="12"/>
  <c r="F39" i="12" s="1"/>
  <c r="E27" i="12"/>
  <c r="E39" i="12" s="1"/>
  <c r="D27" i="12"/>
  <c r="D39" i="12" s="1"/>
  <c r="C27" i="12"/>
  <c r="C39" i="12" s="1"/>
  <c r="L26" i="12"/>
  <c r="L38" i="12" s="1"/>
  <c r="K26" i="12"/>
  <c r="K38" i="12" s="1"/>
  <c r="J26" i="12"/>
  <c r="J38" i="12" s="1"/>
  <c r="I26" i="12"/>
  <c r="I38" i="12" s="1"/>
  <c r="H26" i="12"/>
  <c r="H38" i="12" s="1"/>
  <c r="G26" i="12"/>
  <c r="G38" i="12" s="1"/>
  <c r="F26" i="12"/>
  <c r="F38" i="12" s="1"/>
  <c r="E26" i="12"/>
  <c r="E38" i="12" s="1"/>
  <c r="D26" i="12"/>
  <c r="D38" i="12" s="1"/>
  <c r="C26" i="12"/>
  <c r="C38" i="12" s="1"/>
  <c r="B18" i="12"/>
  <c r="L17" i="12"/>
  <c r="L18" i="12" s="1"/>
  <c r="K17" i="12"/>
  <c r="K18" i="12" s="1"/>
  <c r="J17" i="12"/>
  <c r="J18" i="12" s="1"/>
  <c r="I17" i="12"/>
  <c r="I18" i="12" s="1"/>
  <c r="H17" i="12"/>
  <c r="H18" i="12" s="1"/>
  <c r="G17" i="12"/>
  <c r="G18" i="12" s="1"/>
  <c r="F17" i="12"/>
  <c r="F18" i="12" s="1"/>
  <c r="E17" i="12"/>
  <c r="E18" i="12" s="1"/>
  <c r="D17" i="12"/>
  <c r="D18" i="12" s="1"/>
  <c r="C17" i="12"/>
  <c r="C18" i="12" s="1"/>
  <c r="B23" i="12" l="1"/>
  <c r="B37" i="14"/>
  <c r="G23" i="13"/>
  <c r="H23" i="13"/>
  <c r="F22" i="13"/>
  <c r="F23" i="13" s="1"/>
  <c r="J22" i="13"/>
  <c r="J23" i="13" s="1"/>
  <c r="D23" i="13"/>
  <c r="L23" i="13"/>
  <c r="C22" i="13"/>
  <c r="C23" i="13" s="1"/>
  <c r="K22" i="13"/>
  <c r="K23" i="13" s="1"/>
  <c r="L22" i="12"/>
  <c r="L23" i="12" s="1"/>
  <c r="K3" i="14" s="1"/>
  <c r="H22" i="12"/>
  <c r="H23" i="12" s="1"/>
  <c r="G3" i="14" s="1"/>
  <c r="D22" i="12"/>
  <c r="D23" i="12" s="1"/>
  <c r="C3" i="14" s="1"/>
  <c r="K22" i="12"/>
  <c r="K23" i="12" s="1"/>
  <c r="J3" i="14" s="1"/>
  <c r="G22" i="12"/>
  <c r="G23" i="12" s="1"/>
  <c r="F3" i="14" s="1"/>
  <c r="C22" i="12"/>
  <c r="C23" i="12" s="1"/>
  <c r="B3" i="14" s="1"/>
  <c r="J22" i="12"/>
  <c r="J23" i="12" s="1"/>
  <c r="I3" i="14" s="1"/>
  <c r="F22" i="12"/>
  <c r="F23" i="12" s="1"/>
  <c r="E3" i="14" s="1"/>
  <c r="I22" i="12"/>
  <c r="I23" i="12" s="1"/>
  <c r="H3" i="14" s="1"/>
  <c r="E22" i="12"/>
  <c r="E23" i="12" s="1"/>
  <c r="D3" i="14" s="1"/>
  <c r="J40" i="1"/>
  <c r="J36" i="1"/>
  <c r="J37" i="1"/>
  <c r="J35" i="1"/>
  <c r="Q9" i="9" l="1"/>
  <c r="Q10" i="9"/>
  <c r="Q14" i="9"/>
  <c r="N14" i="9"/>
  <c r="N9" i="9"/>
  <c r="N10" i="9"/>
  <c r="D30" i="10"/>
  <c r="E30" i="10"/>
  <c r="F30" i="10"/>
  <c r="G30" i="10"/>
  <c r="H30" i="10"/>
  <c r="I30" i="10"/>
  <c r="J30" i="10"/>
  <c r="K30" i="10"/>
  <c r="L30" i="10"/>
  <c r="C30" i="10"/>
  <c r="L27" i="10"/>
  <c r="K27" i="10"/>
  <c r="L22" i="10"/>
  <c r="K22" i="10"/>
  <c r="J22" i="10"/>
  <c r="I22" i="10"/>
  <c r="H22" i="10"/>
  <c r="G22" i="10"/>
  <c r="F22" i="10"/>
  <c r="E22" i="10"/>
  <c r="D22" i="10"/>
  <c r="C22" i="10"/>
  <c r="L21" i="10"/>
  <c r="K21" i="10"/>
  <c r="J21" i="10"/>
  <c r="I21" i="10"/>
  <c r="H21" i="10"/>
  <c r="G21" i="10"/>
  <c r="F21" i="10"/>
  <c r="E21" i="10"/>
  <c r="D21" i="10"/>
  <c r="C21" i="10"/>
  <c r="J18" i="10"/>
  <c r="E18" i="10"/>
  <c r="B18" i="10"/>
  <c r="L17" i="10"/>
  <c r="L18" i="10" s="1"/>
  <c r="K17" i="10"/>
  <c r="K18" i="10" s="1"/>
  <c r="J17" i="10"/>
  <c r="I17" i="10"/>
  <c r="I18" i="10" s="1"/>
  <c r="H17" i="10"/>
  <c r="H18" i="10" s="1"/>
  <c r="G17" i="10"/>
  <c r="G18" i="10" s="1"/>
  <c r="F17" i="10"/>
  <c r="F18" i="10" s="1"/>
  <c r="E17" i="10"/>
  <c r="D17" i="10"/>
  <c r="D18" i="10" s="1"/>
  <c r="C17" i="10"/>
  <c r="C18" i="10" s="1"/>
  <c r="D22" i="1" l="1"/>
  <c r="E22" i="1"/>
  <c r="F22" i="1"/>
  <c r="G22" i="1"/>
  <c r="H22" i="1"/>
  <c r="I22" i="1"/>
  <c r="J22" i="1"/>
  <c r="K22" i="1"/>
  <c r="L22" i="1"/>
  <c r="C22" i="1"/>
  <c r="D21" i="1"/>
  <c r="E21" i="1"/>
  <c r="F21" i="1"/>
  <c r="G21" i="1"/>
  <c r="H21" i="1"/>
  <c r="I21" i="1"/>
  <c r="J21" i="1"/>
  <c r="K21" i="1"/>
  <c r="L21" i="1"/>
  <c r="C21" i="1"/>
  <c r="D6" i="9" l="1"/>
  <c r="D15" i="9" s="1"/>
  <c r="G6" i="9"/>
  <c r="D7" i="9"/>
  <c r="I7" i="9" s="1"/>
  <c r="G7" i="9"/>
  <c r="D8" i="9"/>
  <c r="I8" i="9" s="1"/>
  <c r="G8" i="9"/>
  <c r="D9" i="9"/>
  <c r="I9" i="9" s="1"/>
  <c r="G9" i="9"/>
  <c r="D10" i="9"/>
  <c r="G10" i="9"/>
  <c r="I10" i="9"/>
  <c r="D11" i="9"/>
  <c r="G11" i="9"/>
  <c r="I11" i="9"/>
  <c r="D12" i="9"/>
  <c r="I12" i="9" s="1"/>
  <c r="G12" i="9"/>
  <c r="D13" i="9"/>
  <c r="G13" i="9"/>
  <c r="D14" i="9"/>
  <c r="I14" i="9" s="1"/>
  <c r="G14" i="9"/>
  <c r="B15" i="9"/>
  <c r="C15" i="9"/>
  <c r="E15" i="9"/>
  <c r="F15" i="9"/>
  <c r="H15" i="9"/>
  <c r="J28" i="8"/>
  <c r="F28" i="8"/>
  <c r="B28" i="8"/>
  <c r="L27" i="8"/>
  <c r="K27" i="8"/>
  <c r="J27" i="8"/>
  <c r="I27" i="8"/>
  <c r="H27" i="8"/>
  <c r="G27" i="8"/>
  <c r="F27" i="8"/>
  <c r="E27" i="8"/>
  <c r="D27" i="8"/>
  <c r="C27" i="8"/>
  <c r="L26" i="8"/>
  <c r="K26" i="8"/>
  <c r="L25" i="8"/>
  <c r="K25" i="8"/>
  <c r="L24" i="8"/>
  <c r="K24" i="8"/>
  <c r="L23" i="8"/>
  <c r="K23" i="8"/>
  <c r="J23" i="8"/>
  <c r="I23" i="8"/>
  <c r="H23" i="8"/>
  <c r="G23" i="8"/>
  <c r="F23" i="8"/>
  <c r="E23" i="8"/>
  <c r="D23" i="8"/>
  <c r="C23" i="8"/>
  <c r="L22" i="8"/>
  <c r="L28" i="8" s="1"/>
  <c r="K22" i="8"/>
  <c r="K28" i="8" s="1"/>
  <c r="J22" i="8"/>
  <c r="I22" i="8"/>
  <c r="H22" i="8"/>
  <c r="H28" i="8" s="1"/>
  <c r="G22" i="8"/>
  <c r="G28" i="8" s="1"/>
  <c r="F22" i="8"/>
  <c r="E22" i="8"/>
  <c r="D22" i="8"/>
  <c r="D28" i="8" s="1"/>
  <c r="C22" i="8"/>
  <c r="C28" i="8" s="1"/>
  <c r="L21" i="8"/>
  <c r="K21" i="8"/>
  <c r="J21" i="8"/>
  <c r="I21" i="8"/>
  <c r="I28" i="8" s="1"/>
  <c r="H21" i="8"/>
  <c r="G21" i="8"/>
  <c r="F21" i="8"/>
  <c r="E21" i="8"/>
  <c r="E28" i="8" s="1"/>
  <c r="D21" i="8"/>
  <c r="C21" i="8"/>
  <c r="L18" i="8"/>
  <c r="K18" i="8"/>
  <c r="I18" i="8"/>
  <c r="H18" i="8"/>
  <c r="G18" i="8"/>
  <c r="E18" i="8"/>
  <c r="D18" i="8"/>
  <c r="C18" i="8"/>
  <c r="B18" i="8"/>
  <c r="L17" i="8"/>
  <c r="K17" i="8"/>
  <c r="J17" i="8"/>
  <c r="J18" i="8" s="1"/>
  <c r="I17" i="8"/>
  <c r="H17" i="8"/>
  <c r="G17" i="8"/>
  <c r="F17" i="8"/>
  <c r="F18" i="8" s="1"/>
  <c r="E17" i="8"/>
  <c r="D17" i="8"/>
  <c r="C17" i="8"/>
  <c r="G15" i="9" l="1"/>
  <c r="I13" i="9"/>
  <c r="I6" i="9"/>
  <c r="I15" i="9" s="1"/>
  <c r="J7" i="9"/>
  <c r="J10" i="9"/>
  <c r="K10" i="9" s="1"/>
  <c r="J6" i="9"/>
  <c r="J9" i="9"/>
  <c r="K9" i="9" s="1"/>
  <c r="J14" i="9"/>
  <c r="K14" i="9" s="1"/>
  <c r="J13" i="9"/>
  <c r="P13" i="9" s="1"/>
  <c r="J12" i="9"/>
  <c r="J8" i="9"/>
  <c r="Q8" i="9" s="1"/>
  <c r="J11" i="9"/>
  <c r="L27" i="1"/>
  <c r="K27" i="1"/>
  <c r="L17" i="1"/>
  <c r="L18" i="1" s="1"/>
  <c r="Q11" i="9" l="1"/>
  <c r="B26" i="10"/>
  <c r="L26" i="10" s="1"/>
  <c r="B31" i="13"/>
  <c r="Q7" i="9"/>
  <c r="M7" i="9"/>
  <c r="N7" i="9" s="1"/>
  <c r="M12" i="9"/>
  <c r="N12" i="9" s="1"/>
  <c r="Q12" i="9"/>
  <c r="M6" i="9"/>
  <c r="M13" i="9"/>
  <c r="N13" i="9" s="1"/>
  <c r="Q13" i="9"/>
  <c r="K13" i="9"/>
  <c r="K11" i="9"/>
  <c r="M11" i="9"/>
  <c r="N11" i="9" s="1"/>
  <c r="K12" i="9"/>
  <c r="K8" i="9"/>
  <c r="M8" i="9"/>
  <c r="N8" i="9" s="1"/>
  <c r="K7" i="9"/>
  <c r="K6" i="9"/>
  <c r="J15" i="9"/>
  <c r="K26" i="10" l="1"/>
  <c r="B29" i="10"/>
  <c r="B34" i="13"/>
  <c r="B23" i="10"/>
  <c r="B28" i="13"/>
  <c r="B29" i="1"/>
  <c r="B34" i="12"/>
  <c r="B23" i="1"/>
  <c r="B28" i="12"/>
  <c r="B25" i="10"/>
  <c r="E25" i="10" s="1"/>
  <c r="B30" i="13"/>
  <c r="K31" i="13"/>
  <c r="K44" i="13" s="1"/>
  <c r="B44" i="13"/>
  <c r="D41" i="14" s="1"/>
  <c r="H31" i="13"/>
  <c r="H44" i="13" s="1"/>
  <c r="G31" i="13"/>
  <c r="G44" i="13" s="1"/>
  <c r="D31" i="13"/>
  <c r="D44" i="13" s="1"/>
  <c r="C31" i="13"/>
  <c r="C44" i="13" s="1"/>
  <c r="I31" i="13"/>
  <c r="I44" i="13" s="1"/>
  <c r="E31" i="13"/>
  <c r="E44" i="13" s="1"/>
  <c r="L31" i="13"/>
  <c r="L44" i="13" s="1"/>
  <c r="F31" i="13"/>
  <c r="F44" i="13" s="1"/>
  <c r="J31" i="13"/>
  <c r="J44" i="13" s="1"/>
  <c r="B28" i="10"/>
  <c r="K28" i="10" s="1"/>
  <c r="B33" i="13"/>
  <c r="B25" i="1"/>
  <c r="L25" i="1" s="1"/>
  <c r="B30" i="12"/>
  <c r="B26" i="1"/>
  <c r="B31" i="12"/>
  <c r="B28" i="1"/>
  <c r="L28" i="1" s="1"/>
  <c r="B33" i="12"/>
  <c r="D29" i="1"/>
  <c r="H29" i="1"/>
  <c r="L29" i="1"/>
  <c r="G29" i="1"/>
  <c r="K29" i="1"/>
  <c r="E29" i="1"/>
  <c r="I29" i="1"/>
  <c r="C29" i="1"/>
  <c r="F29" i="1"/>
  <c r="J29" i="1"/>
  <c r="L23" i="1"/>
  <c r="N6" i="9"/>
  <c r="M15" i="9"/>
  <c r="N15" i="9" s="1"/>
  <c r="D25" i="10"/>
  <c r="C25" i="10"/>
  <c r="L25" i="10"/>
  <c r="I23" i="10"/>
  <c r="F23" i="10"/>
  <c r="K23" i="10"/>
  <c r="E23" i="10"/>
  <c r="J23" i="10"/>
  <c r="H23" i="10"/>
  <c r="C23" i="10"/>
  <c r="D23" i="10"/>
  <c r="G23" i="10"/>
  <c r="L23" i="10"/>
  <c r="P15" i="9"/>
  <c r="Q15" i="9" s="1"/>
  <c r="Q6" i="9"/>
  <c r="K15" i="9"/>
  <c r="M16" i="9"/>
  <c r="M17" i="9" s="1"/>
  <c r="K26" i="1"/>
  <c r="L26" i="1"/>
  <c r="K28" i="1"/>
  <c r="B18" i="1"/>
  <c r="G25" i="10" l="1"/>
  <c r="H25" i="10"/>
  <c r="K25" i="10"/>
  <c r="F25" i="10"/>
  <c r="I25" i="10"/>
  <c r="J25" i="10"/>
  <c r="L28" i="10"/>
  <c r="J28" i="13"/>
  <c r="G28" i="13"/>
  <c r="K28" i="13"/>
  <c r="C28" i="13"/>
  <c r="D28" i="13"/>
  <c r="L28" i="13"/>
  <c r="F28" i="13"/>
  <c r="B41" i="13"/>
  <c r="D38" i="14" s="1"/>
  <c r="E28" i="13"/>
  <c r="H28" i="13"/>
  <c r="I28" i="13"/>
  <c r="L31" i="12"/>
  <c r="L43" i="12" s="1"/>
  <c r="K31" i="12"/>
  <c r="K43" i="12" s="1"/>
  <c r="F31" i="12"/>
  <c r="F43" i="12" s="1"/>
  <c r="H31" i="12"/>
  <c r="H43" i="12" s="1"/>
  <c r="E31" i="12"/>
  <c r="E43" i="12" s="1"/>
  <c r="D31" i="12"/>
  <c r="D43" i="12" s="1"/>
  <c r="C31" i="12"/>
  <c r="C43" i="12" s="1"/>
  <c r="J31" i="12"/>
  <c r="J43" i="12" s="1"/>
  <c r="I31" i="12"/>
  <c r="I43" i="12" s="1"/>
  <c r="B43" i="12"/>
  <c r="C41" i="14" s="1"/>
  <c r="G31" i="12"/>
  <c r="G43" i="12" s="1"/>
  <c r="L33" i="13"/>
  <c r="L46" i="13" s="1"/>
  <c r="B46" i="13"/>
  <c r="D43" i="14" s="1"/>
  <c r="D33" i="13"/>
  <c r="D46" i="13" s="1"/>
  <c r="J33" i="13"/>
  <c r="J46" i="13" s="1"/>
  <c r="C33" i="13"/>
  <c r="C46" i="13" s="1"/>
  <c r="F33" i="13"/>
  <c r="F46" i="13" s="1"/>
  <c r="I33" i="13"/>
  <c r="I46" i="13" s="1"/>
  <c r="G33" i="13"/>
  <c r="G46" i="13" s="1"/>
  <c r="E33" i="13"/>
  <c r="E46" i="13" s="1"/>
  <c r="H33" i="13"/>
  <c r="H46" i="13" s="1"/>
  <c r="K33" i="13"/>
  <c r="K46" i="13" s="1"/>
  <c r="B24" i="1"/>
  <c r="B29" i="12"/>
  <c r="L30" i="13"/>
  <c r="L43" i="13" s="1"/>
  <c r="G30" i="13"/>
  <c r="G43" i="13" s="1"/>
  <c r="D30" i="13"/>
  <c r="D43" i="13" s="1"/>
  <c r="F30" i="13"/>
  <c r="F43" i="13" s="1"/>
  <c r="E30" i="13"/>
  <c r="E43" i="13" s="1"/>
  <c r="K30" i="13"/>
  <c r="K43" i="13" s="1"/>
  <c r="J30" i="13"/>
  <c r="J43" i="13" s="1"/>
  <c r="H30" i="13"/>
  <c r="H43" i="13" s="1"/>
  <c r="C30" i="13"/>
  <c r="C43" i="13" s="1"/>
  <c r="B43" i="13"/>
  <c r="I30" i="13"/>
  <c r="I43" i="13" s="1"/>
  <c r="I34" i="12"/>
  <c r="I46" i="12" s="1"/>
  <c r="J34" i="12"/>
  <c r="J46" i="12" s="1"/>
  <c r="H34" i="12"/>
  <c r="H46" i="12" s="1"/>
  <c r="B46" i="12"/>
  <c r="C44" i="14" s="1"/>
  <c r="F34" i="12"/>
  <c r="F46" i="12" s="1"/>
  <c r="C34" i="12"/>
  <c r="C46" i="12" s="1"/>
  <c r="L34" i="12"/>
  <c r="L46" i="12" s="1"/>
  <c r="E34" i="12"/>
  <c r="E46" i="12" s="1"/>
  <c r="G34" i="12"/>
  <c r="G46" i="12" s="1"/>
  <c r="K34" i="12"/>
  <c r="K46" i="12" s="1"/>
  <c r="D34" i="12"/>
  <c r="D46" i="12" s="1"/>
  <c r="I34" i="13"/>
  <c r="I47" i="13" s="1"/>
  <c r="B47" i="13"/>
  <c r="D44" i="14" s="1"/>
  <c r="G34" i="13"/>
  <c r="G47" i="13" s="1"/>
  <c r="D34" i="13"/>
  <c r="D47" i="13" s="1"/>
  <c r="J34" i="13"/>
  <c r="J47" i="13" s="1"/>
  <c r="F34" i="13"/>
  <c r="F47" i="13" s="1"/>
  <c r="H34" i="13"/>
  <c r="H47" i="13" s="1"/>
  <c r="K34" i="13"/>
  <c r="K47" i="13" s="1"/>
  <c r="L34" i="13"/>
  <c r="L47" i="13" s="1"/>
  <c r="C34" i="13"/>
  <c r="C47" i="13" s="1"/>
  <c r="E34" i="13"/>
  <c r="E47" i="13" s="1"/>
  <c r="D28" i="12"/>
  <c r="C28" i="12"/>
  <c r="L28" i="12"/>
  <c r="J28" i="12"/>
  <c r="I28" i="12"/>
  <c r="F28" i="12"/>
  <c r="B40" i="12"/>
  <c r="K28" i="12"/>
  <c r="H28" i="12"/>
  <c r="E28" i="12"/>
  <c r="B35" i="12"/>
  <c r="G28" i="12"/>
  <c r="B24" i="10"/>
  <c r="L24" i="10" s="1"/>
  <c r="B29" i="13"/>
  <c r="B36" i="13" s="1"/>
  <c r="L33" i="12"/>
  <c r="L45" i="12" s="1"/>
  <c r="B45" i="12"/>
  <c r="C43" i="14" s="1"/>
  <c r="H33" i="12"/>
  <c r="H45" i="12" s="1"/>
  <c r="G33" i="12"/>
  <c r="G45" i="12" s="1"/>
  <c r="I33" i="12"/>
  <c r="I45" i="12" s="1"/>
  <c r="E33" i="12"/>
  <c r="E45" i="12" s="1"/>
  <c r="D33" i="12"/>
  <c r="D45" i="12" s="1"/>
  <c r="F33" i="12"/>
  <c r="F45" i="12" s="1"/>
  <c r="C33" i="12"/>
  <c r="C45" i="12" s="1"/>
  <c r="K33" i="12"/>
  <c r="K45" i="12" s="1"/>
  <c r="J33" i="12"/>
  <c r="J45" i="12" s="1"/>
  <c r="L30" i="12"/>
  <c r="L42" i="12" s="1"/>
  <c r="B42" i="12"/>
  <c r="C40" i="14" s="1"/>
  <c r="J30" i="12"/>
  <c r="J42" i="12" s="1"/>
  <c r="G30" i="12"/>
  <c r="G42" i="12" s="1"/>
  <c r="H30" i="12"/>
  <c r="H42" i="12" s="1"/>
  <c r="E30" i="12"/>
  <c r="E42" i="12" s="1"/>
  <c r="K30" i="12"/>
  <c r="K42" i="12" s="1"/>
  <c r="C30" i="12"/>
  <c r="C42" i="12" s="1"/>
  <c r="D30" i="12"/>
  <c r="D42" i="12" s="1"/>
  <c r="I30" i="12"/>
  <c r="I42" i="12" s="1"/>
  <c r="F30" i="12"/>
  <c r="F42" i="12" s="1"/>
  <c r="I29" i="10"/>
  <c r="K29" i="10"/>
  <c r="E29" i="10"/>
  <c r="F29" i="10"/>
  <c r="J29" i="10"/>
  <c r="C29" i="10"/>
  <c r="H29" i="10"/>
  <c r="G29" i="10"/>
  <c r="D29" i="10"/>
  <c r="L29" i="10"/>
  <c r="P16" i="9"/>
  <c r="P17" i="9" s="1"/>
  <c r="D24" i="10"/>
  <c r="D25" i="1"/>
  <c r="E25" i="1"/>
  <c r="F25" i="1"/>
  <c r="G25" i="1"/>
  <c r="H25" i="1"/>
  <c r="I25" i="1"/>
  <c r="J25" i="1"/>
  <c r="K25" i="1"/>
  <c r="C25" i="1"/>
  <c r="D24" i="1"/>
  <c r="H24" i="1"/>
  <c r="C24" i="1"/>
  <c r="D23" i="1"/>
  <c r="E23" i="1"/>
  <c r="F23" i="1"/>
  <c r="G23" i="1"/>
  <c r="H23" i="1"/>
  <c r="I23" i="1"/>
  <c r="J23" i="1"/>
  <c r="K23" i="1"/>
  <c r="C23" i="1"/>
  <c r="D17" i="1"/>
  <c r="D18" i="1" s="1"/>
  <c r="E17" i="1"/>
  <c r="E18" i="1" s="1"/>
  <c r="F17" i="1"/>
  <c r="F18" i="1" s="1"/>
  <c r="G17" i="1"/>
  <c r="G18" i="1" s="1"/>
  <c r="H17" i="1"/>
  <c r="H18" i="1" s="1"/>
  <c r="I17" i="1"/>
  <c r="I18" i="1" s="1"/>
  <c r="J17" i="1"/>
  <c r="J18" i="1" s="1"/>
  <c r="K17" i="1"/>
  <c r="K18" i="1" s="1"/>
  <c r="C17" i="1"/>
  <c r="C18" i="1" s="1"/>
  <c r="J24" i="10" l="1"/>
  <c r="J31" i="10" s="1"/>
  <c r="L31" i="10"/>
  <c r="G24" i="10"/>
  <c r="G31" i="10" s="1"/>
  <c r="I24" i="10"/>
  <c r="I31" i="10" s="1"/>
  <c r="E40" i="12"/>
  <c r="L24" i="1"/>
  <c r="L30" i="1" s="1"/>
  <c r="B30" i="1"/>
  <c r="M35" i="1" s="1"/>
  <c r="M40" i="1" s="1"/>
  <c r="I41" i="13"/>
  <c r="I40" i="12"/>
  <c r="D40" i="12"/>
  <c r="D40" i="14"/>
  <c r="B31" i="10"/>
  <c r="H41" i="13"/>
  <c r="L41" i="13"/>
  <c r="K41" i="13"/>
  <c r="F40" i="12"/>
  <c r="G24" i="1"/>
  <c r="D31" i="10"/>
  <c r="H40" i="12"/>
  <c r="J24" i="1"/>
  <c r="J30" i="1" s="1"/>
  <c r="F24" i="1"/>
  <c r="H24" i="10"/>
  <c r="H31" i="10" s="1"/>
  <c r="E24" i="10"/>
  <c r="E31" i="10" s="1"/>
  <c r="F24" i="10"/>
  <c r="F31" i="10" s="1"/>
  <c r="G40" i="12"/>
  <c r="K40" i="12"/>
  <c r="J40" i="12"/>
  <c r="E41" i="13"/>
  <c r="D41" i="13"/>
  <c r="G41" i="13"/>
  <c r="K29" i="13"/>
  <c r="K42" i="13" s="1"/>
  <c r="H29" i="13"/>
  <c r="H42" i="13" s="1"/>
  <c r="L29" i="13"/>
  <c r="L42" i="13" s="1"/>
  <c r="G29" i="13"/>
  <c r="G42" i="13" s="1"/>
  <c r="B42" i="13"/>
  <c r="D39" i="14" s="1"/>
  <c r="E29" i="13"/>
  <c r="E42" i="13" s="1"/>
  <c r="F29" i="13"/>
  <c r="F42" i="13" s="1"/>
  <c r="I29" i="13"/>
  <c r="I42" i="13" s="1"/>
  <c r="J29" i="13"/>
  <c r="J42" i="13" s="1"/>
  <c r="C29" i="13"/>
  <c r="C42" i="13" s="1"/>
  <c r="D29" i="13"/>
  <c r="D42" i="13" s="1"/>
  <c r="C40" i="12"/>
  <c r="F41" i="13"/>
  <c r="K24" i="1"/>
  <c r="K30" i="1" s="1"/>
  <c r="I24" i="1"/>
  <c r="I30" i="1" s="1"/>
  <c r="E24" i="1"/>
  <c r="C24" i="10"/>
  <c r="C31" i="10" s="1"/>
  <c r="K24" i="10"/>
  <c r="K31" i="10" s="1"/>
  <c r="C38" i="14"/>
  <c r="L40" i="12"/>
  <c r="L47" i="12" s="1"/>
  <c r="K4" i="14" s="1"/>
  <c r="K29" i="12"/>
  <c r="K41" i="12" s="1"/>
  <c r="I29" i="12"/>
  <c r="I41" i="12" s="1"/>
  <c r="L29" i="12"/>
  <c r="L41" i="12" s="1"/>
  <c r="B41" i="12"/>
  <c r="C39" i="14" s="1"/>
  <c r="F29" i="12"/>
  <c r="F41" i="12" s="1"/>
  <c r="C29" i="12"/>
  <c r="C41" i="12" s="1"/>
  <c r="H29" i="12"/>
  <c r="H41" i="12" s="1"/>
  <c r="E29" i="12"/>
  <c r="E41" i="12" s="1"/>
  <c r="D29" i="12"/>
  <c r="D41" i="12" s="1"/>
  <c r="J29" i="12"/>
  <c r="J41" i="12" s="1"/>
  <c r="G29" i="12"/>
  <c r="G41" i="12" s="1"/>
  <c r="C41" i="13"/>
  <c r="J41" i="13"/>
  <c r="E30" i="1"/>
  <c r="D30" i="1"/>
  <c r="C30" i="1"/>
  <c r="H30" i="1"/>
  <c r="G30" i="1"/>
  <c r="F30" i="1"/>
  <c r="C49" i="13" l="1"/>
  <c r="B5" i="14" s="1"/>
  <c r="E36" i="13"/>
  <c r="H36" i="13"/>
  <c r="F49" i="13"/>
  <c r="E5" i="14" s="1"/>
  <c r="B49" i="13"/>
  <c r="B50" i="13" s="1"/>
  <c r="B51" i="13" s="1"/>
  <c r="D36" i="13"/>
  <c r="K36" i="13"/>
  <c r="J36" i="13"/>
  <c r="F36" i="13"/>
  <c r="L35" i="12"/>
  <c r="K35" i="12"/>
  <c r="I35" i="12"/>
  <c r="C47" i="12"/>
  <c r="B4" i="14" s="1"/>
  <c r="G49" i="13"/>
  <c r="F5" i="14" s="1"/>
  <c r="E49" i="13"/>
  <c r="D5" i="14" s="1"/>
  <c r="K47" i="12"/>
  <c r="J4" i="14" s="1"/>
  <c r="K49" i="13"/>
  <c r="J5" i="14" s="1"/>
  <c r="H49" i="13"/>
  <c r="G5" i="14" s="1"/>
  <c r="I47" i="12"/>
  <c r="H4" i="14" s="1"/>
  <c r="J35" i="12"/>
  <c r="G35" i="12"/>
  <c r="H35" i="12"/>
  <c r="F35" i="12"/>
  <c r="L36" i="13"/>
  <c r="D35" i="12"/>
  <c r="I36" i="13"/>
  <c r="E35" i="12"/>
  <c r="G36" i="13"/>
  <c r="B47" i="12"/>
  <c r="B48" i="12" s="1"/>
  <c r="C36" i="13"/>
  <c r="C35" i="12"/>
  <c r="J49" i="13"/>
  <c r="I5" i="14" s="1"/>
  <c r="D49" i="13"/>
  <c r="C5" i="14" s="1"/>
  <c r="J47" i="12"/>
  <c r="I4" i="14" s="1"/>
  <c r="G47" i="12"/>
  <c r="F4" i="14" s="1"/>
  <c r="H47" i="12"/>
  <c r="G4" i="14" s="1"/>
  <c r="F47" i="12"/>
  <c r="E4" i="14" s="1"/>
  <c r="L49" i="13"/>
  <c r="D47" i="12"/>
  <c r="C4" i="14" s="1"/>
  <c r="I49" i="13"/>
  <c r="H5" i="14" s="1"/>
  <c r="E47" i="12"/>
  <c r="D4" i="14" s="1"/>
  <c r="L50" i="13" l="1"/>
  <c r="K5" i="1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Karen Luyckx</author>
  </authors>
  <commentList>
    <comment ref="B17" authorId="0" shapeId="0" xr:uid="{7487D09D-3A4E-416A-96A6-CEF6A79DD3E3}">
      <text>
        <r>
          <rPr>
            <b/>
            <sz val="9"/>
            <color indexed="81"/>
            <rFont val="Tahoma"/>
            <family val="2"/>
          </rPr>
          <t>Karen Luyckx:</t>
        </r>
        <r>
          <rPr>
            <sz val="9"/>
            <color indexed="81"/>
            <rFont val="Tahoma"/>
            <family val="2"/>
          </rPr>
          <t xml:space="preserve">
see purple box in FB calcs Karen 22 Jan "wild vs farmed"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tc={DE6DC18D-4C84-4443-8CCD-41D5CFE2129B}</author>
    <author>tc={E342F84C-7443-44C1-8C7D-7BE61CA538F8}</author>
  </authors>
  <commentList>
    <comment ref="B21" authorId="0" shapeId="0" xr:uid="{DE6DC18D-4C84-4443-8CCD-41D5CFE2129B}">
      <text>
        <t>[Threaded comment]
Your version of Excel allows you to read this threaded comment; however, any edits to it will get removed if the file is opened in a newer version of Excel. Learn more: https://go.microsoft.com/fwlink/?linkid=870924
Comment:
    see salmon feed spreadsheet tab 2.</t>
      </text>
    </comment>
    <comment ref="B22" authorId="1" shapeId="0" xr:uid="{E342F84C-7443-44C1-8C7D-7BE61CA538F8}">
      <text>
        <t>[Threaded comment]
Your version of Excel allows you to read this threaded comment; however, any edits to it will get removed if the file is opened in a newer version of Excel. Learn more: https://go.microsoft.com/fwlink/?linkid=870924
Comment:
    see salmon feed spreadsheet tab 2</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Karen Luyckx</author>
  </authors>
  <commentList>
    <comment ref="J5" authorId="0" shapeId="0" xr:uid="{2C60B198-F824-4D2C-B279-6E4DFADE8F5C}">
      <text>
        <r>
          <rPr>
            <b/>
            <sz val="9"/>
            <color indexed="81"/>
            <rFont val="Tahoma"/>
            <family val="2"/>
          </rPr>
          <t>Karen Luyckx:</t>
        </r>
        <r>
          <rPr>
            <sz val="9"/>
            <color indexed="81"/>
            <rFont val="Tahoma"/>
            <family val="2"/>
          </rPr>
          <t xml:space="preserve">
See calculation Sheet 1.
</t>
        </r>
      </text>
    </comment>
    <comment ref="K5" authorId="0" shapeId="0" xr:uid="{11467E57-331B-4D4E-9025-18E4D9BD3BFD}">
      <text>
        <r>
          <rPr>
            <b/>
            <sz val="9"/>
            <color indexed="81"/>
            <rFont val="Tahoma"/>
            <family val="2"/>
          </rPr>
          <t>Karen Luyckx:</t>
        </r>
        <r>
          <rPr>
            <sz val="9"/>
            <color indexed="81"/>
            <rFont val="Tahoma"/>
            <family val="2"/>
          </rPr>
          <t xml:space="preserve">
Total salmon production 2014 from Marine Scotland data
</t>
        </r>
      </text>
    </comment>
  </commentList>
</comments>
</file>

<file path=xl/sharedStrings.xml><?xml version="1.0" encoding="utf-8"?>
<sst xmlns="http://schemas.openxmlformats.org/spreadsheetml/2006/main" count="490" uniqueCount="153">
  <si>
    <t>Fish, salmon, Atlantic, farmed, raw</t>
  </si>
  <si>
    <t>Calcium, Ca (mg)</t>
  </si>
  <si>
    <t>Iron, Fe (mg)</t>
  </si>
  <si>
    <t>Selenium, Se (µg)</t>
  </si>
  <si>
    <t>Zinc, Zn (mg)</t>
  </si>
  <si>
    <t>Vitamin A, RAE (µg)</t>
  </si>
  <si>
    <t>Vitamin A, IU (IU)</t>
  </si>
  <si>
    <t>20:5 n-3 (EPA) (g)</t>
  </si>
  <si>
    <t>22:6 n-3 (DHA) (g)</t>
  </si>
  <si>
    <t>Vitamin B-12 (µg)</t>
  </si>
  <si>
    <t>https://fdc.nal.usda.gov/fdc-app.html#/food-details/174182/nutrients</t>
  </si>
  <si>
    <t>Capelin</t>
  </si>
  <si>
    <t>Sprat</t>
  </si>
  <si>
    <t>Anchovy</t>
  </si>
  <si>
    <t>Sardines</t>
  </si>
  <si>
    <t>Total</t>
  </si>
  <si>
    <t>Product (per 100g)</t>
  </si>
  <si>
    <t>Wheat</t>
  </si>
  <si>
    <t>Salmon, hot smoked</t>
  </si>
  <si>
    <t>https://www.gov.uk/government/publications/nutrient-analysis-of-fish</t>
  </si>
  <si>
    <t>https://bedca.net/bdpub/index_en.php</t>
  </si>
  <si>
    <t>Sardines, canned in brine</t>
  </si>
  <si>
    <t>Anchovy, canned</t>
  </si>
  <si>
    <t>Menhaden</t>
  </si>
  <si>
    <t>https://seafood.oregonstate.edu/sites/agscid7/files/snic/omega-3-content-in-fish.pdf</t>
  </si>
  <si>
    <t>Blue whiting</t>
  </si>
  <si>
    <t>multiplication factors related to 1 unit of salmon, see "forage fish" in Fish nutritional comparison - with Dept health</t>
  </si>
  <si>
    <t>Vitamin D</t>
  </si>
  <si>
    <t>grilled vannamei prawns</t>
  </si>
  <si>
    <t>Kippers / herring</t>
  </si>
  <si>
    <t>Source</t>
  </si>
  <si>
    <t>Kippers (herring), grilled, flesh only</t>
  </si>
  <si>
    <t>Grilled Vannamei shrimp / prawns</t>
  </si>
  <si>
    <t>UK Dept of Health</t>
  </si>
  <si>
    <t>USDA nutrition database</t>
  </si>
  <si>
    <t>Oregon University</t>
  </si>
  <si>
    <t>No data found, but our estimate is low as Menhaden is reputed to be very high in Omega 3</t>
  </si>
  <si>
    <t>Spanish govt nutrition database</t>
  </si>
  <si>
    <t>Best available average nutrition data per 100g of seafood</t>
  </si>
  <si>
    <t>See spreadsheet "Salmon Feed Calculation"</t>
  </si>
  <si>
    <t>Notes</t>
  </si>
  <si>
    <t>Scenario A: Per 100g of salmon, we can also produce 223g of prawns if we are to use all available fishmeal and fish oil which results in the following nutritional profile:</t>
  </si>
  <si>
    <t>Scenario A.1: Per 100g of salmon, we can also produce 223g of prawns if we are to use all available fishmeal and fish oil which results in the following nutritional profile:</t>
  </si>
  <si>
    <t>Scenario A.2: Per 100g of salmon and 223g of prawns produced, we can also calculate the theorethical nutritional profile of the wild-caught marine ingredients needed to produce the fishmeal and fish oil needed for the salmon and shrimp feed that was used.</t>
  </si>
  <si>
    <t>Mussels, purchased cooked</t>
  </si>
  <si>
    <t>Note: only combined data for FM and FO was provided. We adapted data to reflect herring reported in Cargill breakdown of raw materials to Grieg in 2019*</t>
  </si>
  <si>
    <t>Note: there was no percentage breakdown between trimmings and wild-caught, so we distributed by comparing availabe Mowi information on species included with percentages for these species reported for Biomar and  EWOS. No sardine or anchovy used for FM by MOWI.</t>
  </si>
  <si>
    <t>Note: percentages were recalculated to get percentage for species out of wild-caught fish only, ie wild-caught is 100% as trimmings are excluded</t>
  </si>
  <si>
    <t>Other</t>
  </si>
  <si>
    <t>Herring</t>
  </si>
  <si>
    <t>Blue withing</t>
  </si>
  <si>
    <t>Sardine / sardinella</t>
  </si>
  <si>
    <t>Anchoveta / Anchovy</t>
  </si>
  <si>
    <t>FM &amp; FO</t>
  </si>
  <si>
    <t>Avg FO/ FM</t>
  </si>
  <si>
    <t>FM</t>
  </si>
  <si>
    <t>FO</t>
  </si>
  <si>
    <t>Avg FO/FM</t>
  </si>
  <si>
    <t>Source: EWOS Cargill open letter for species used in Scottish FMFO 14 Oct 2019</t>
  </si>
  <si>
    <t>Source: 2018 Annual report</t>
  </si>
  <si>
    <t>Source: Sustainability Report 2018</t>
  </si>
  <si>
    <t>Tonnes of each species relative to one Tonne of salmon</t>
  </si>
  <si>
    <t>EWOS / Cargill</t>
  </si>
  <si>
    <t>Mowi</t>
  </si>
  <si>
    <t>Biomar</t>
  </si>
  <si>
    <t>Wild-caught fish used in salmon feed by species</t>
  </si>
  <si>
    <t>The calculations in this tab draw from the first spreadsheet in this model "Feedback salmon feed calculations"</t>
  </si>
  <si>
    <t>Scenario A: Volume of wild-caught fish in Tonnes</t>
  </si>
  <si>
    <t>Salmon produced from fishmeal and fish oil from trimmings only (no wild-caught whole fish used)</t>
  </si>
  <si>
    <t>Shrimp produced from fishmeal and fish oil from trimmings only (no wild-caught whole fish used)</t>
  </si>
  <si>
    <t>Scenario B: How much wild-caught fish do we need to eat directly to achieve DHA / EPA parity with Scenario A</t>
  </si>
  <si>
    <t>Volume in Tonnes</t>
  </si>
  <si>
    <t>Tonnes relative to 1 Tonne of salmon in Scenario A</t>
  </si>
  <si>
    <t xml:space="preserve"> 60% of Anchovies</t>
  </si>
  <si>
    <t>50% of Capelin</t>
  </si>
  <si>
    <t>50% of Sprat</t>
  </si>
  <si>
    <t>0 menhaden because it is from the US</t>
  </si>
  <si>
    <t>0 sand eel, not easy to eat</t>
  </si>
  <si>
    <t>50% of blue whiting</t>
  </si>
  <si>
    <t>Average species use for FMFO production in Scotland</t>
  </si>
  <si>
    <t>Fish left in the Sea</t>
  </si>
  <si>
    <t>Percentage left in sea compared to Scenario A</t>
  </si>
  <si>
    <t>90% of Herring</t>
  </si>
  <si>
    <t>50% of Sardines</t>
  </si>
  <si>
    <t>Mussels added given they can be produced without external feed inputs</t>
  </si>
  <si>
    <t>Scenario C: How much wild-caught fish do we need to eat directly - in addition to a portion of mussels - to achieve DHA / EPA parity with Scenario A</t>
  </si>
  <si>
    <t>Estimated "spare/leftover" plant ingredients if limit salmon and shrimp production to FMFO ingredients made from trimmings only</t>
  </si>
  <si>
    <t>Tonnes</t>
  </si>
  <si>
    <t>Relative to one tonne of salmon in Scenario A</t>
  </si>
  <si>
    <t>wheat feed</t>
  </si>
  <si>
    <t xml:space="preserve">Soybean meal </t>
  </si>
  <si>
    <t>Other plant protein (faba, peas, guar)</t>
  </si>
  <si>
    <t>Corn Gluten meal / Corn</t>
  </si>
  <si>
    <t>Vegetable oils (for salmon mostly rapeseed)</t>
  </si>
  <si>
    <t>For calculations, please see Tab 4. Plant Ingr in Spreadsheet "Feedback salmon feed calculations"</t>
  </si>
  <si>
    <t>Total seafood</t>
  </si>
  <si>
    <t xml:space="preserve">Vegetable oils  </t>
  </si>
  <si>
    <t>Additional plant-based ingredients "liberated" as they are no longer needed in salmon and shrimp feed</t>
  </si>
  <si>
    <t>Additionally, 59% of wild-caught fish used in Scenario A is now left in the sea</t>
  </si>
  <si>
    <t>Scenario C: Theorethical nutritional profile relative Scenario A , but where the salmon and shrimp production is limited to the marine feed ingredients from trimmings only. The resulting "saving" in wild-caught fish is added to the profile for people to eat directly in order to achieve a similar DHA and EPA (Fish Savings Tab). In Scenario C we add a portion of mussels.</t>
  </si>
  <si>
    <t>Scenario B: Theorethical nutritional profile relative Scenario A , but where the salmon and shrimp production is limited to the marine feed ingredients from trimmings only. The resulting "saving" in wild-caught fish is added to the profile for people to eat directly in order to achieve a similar DHA and EPA (see Fish Savings Tab))</t>
  </si>
  <si>
    <t>Values in the grey column are the quantity of produced seafood or wild-caught fish relative to the marine ingredients for the original salmon production (see Fish Savings Tab)</t>
  </si>
  <si>
    <t>Values in the grey column are the quantity of produced seafood or wild-caught fish relative to the marine ingredients for the original salmon production (See fish Savings tab)</t>
  </si>
  <si>
    <t>Values in the grey column are the quantity of produced or wild-caught fish relative to the marine ingredients for the original salmon production, See Fish Savings Tab</t>
  </si>
  <si>
    <t>Percentage of protein</t>
  </si>
  <si>
    <t>grams of plant-protein</t>
  </si>
  <si>
    <t>difference in seafood volume A - B</t>
  </si>
  <si>
    <t>Percentage of protein in seafood</t>
  </si>
  <si>
    <t>grams of seafood protein additional in Scenario A</t>
  </si>
  <si>
    <t>https://www.nhs.uk/live-well/eat-well/fish-and-shellfish-nutrition/</t>
  </si>
  <si>
    <t>Oregon University for Omegas, taken lowest value in other species as a guestimate for other nutrients</t>
  </si>
  <si>
    <t>No data found, but our estimate is low as Menhaden is reputed to be very high in Omega 3. for Other values taken lowest from other species for which we have data</t>
  </si>
  <si>
    <t>Scenario A - 140g: One weekly recommended portion of oily fish is 140g. Per 100g of salmon, we can also produce 312g of prawns if we are to use all available fishmeal and fish oil which results in the following nutritional profile:</t>
  </si>
  <si>
    <t>Total amount of oily fish</t>
  </si>
  <si>
    <t>This is the total amount of fish minus the shrimp and blue whiting, and triangulates with the 140g portion of oily fish / week.</t>
  </si>
  <si>
    <t>White fish (blue whiting, shrimp and 75% of mussels)</t>
  </si>
  <si>
    <t>Scenario C 140g equivalent + 140g of mussels: Theorethical nutritional profile relative Scenario A , but where the salmon and shrimp production is limited to the marine feed ingredients from trimmings only. The resulting "saving" in wild-caught fish is added to the profile for people to eat directly in order to achieve a similar DHA and EPA (Fish Savings Tab). In Scenario C we add a portion of mussels.</t>
  </si>
  <si>
    <t>44 g</t>
  </si>
  <si>
    <t>17 g</t>
  </si>
  <si>
    <t>14 g</t>
  </si>
  <si>
    <t>11 g</t>
  </si>
  <si>
    <t>236 g</t>
  </si>
  <si>
    <t>Oily fish (total minus blue whiting, shrimp, and minus 75% of mussels)</t>
  </si>
  <si>
    <t>Scenario A - 140g: One weekly recommended portion of oily fish is 140g. Per 140g of salmon, we can also produce 312g of prawns if we are to use all available fishmeal and fish oil which results in the following nutritional profile:</t>
  </si>
  <si>
    <t>Calcium, Ca (g)</t>
  </si>
  <si>
    <t>Selenium, Se (mg)</t>
  </si>
  <si>
    <t>Vitamin A, RAE (1/10 of mg)</t>
  </si>
  <si>
    <t>Vitamin B-12 (1/100 of mg)</t>
  </si>
  <si>
    <t>Vitamin D (1/100 of mg)</t>
  </si>
  <si>
    <t>Iron, Fe (x10 mg)</t>
  </si>
  <si>
    <t>Zinc, Zn
 (x 10 mg)</t>
  </si>
  <si>
    <t>Scenario A - 140g: One weekly recommended portion of oily fish is 140g. Per 140g of salmon, we can also produce 312g of prawns if we are to use all available fishmeal and fish oil, so the nutrition from prawns is included.</t>
  </si>
  <si>
    <t>Scenario B - 140g equivalent: Salmon and prawn production is limited to the marine feed ingredients from trimmings only. Part of the "saving" in wild-caught fish is added to the profile for people to eat directly in order to achieve a similar DHA and EPA.</t>
  </si>
  <si>
    <t>Scenario C : Salmon and prawn production is limited to marine feed ingredients from trimmings only. Part of the "saving" in wild-caught fish is  eaten directly. We add a portion of mussels to further reduce the use of wild-caught fish.</t>
  </si>
  <si>
    <t>Salmon (in B and C this salmon is only fed on marine ingredients made from trimmings)</t>
  </si>
  <si>
    <t>Scenario A - business as usual</t>
  </si>
  <si>
    <t>Scenario B - trimmings-only salmon</t>
  </si>
  <si>
    <t>Scenario C - trimmings-only salmon and mussels</t>
  </si>
  <si>
    <t>Sardines / pilchard</t>
  </si>
  <si>
    <t>Prawns (In B and C this might be a different amount of carp, chicken or pork produced on by-product feeds only. More information in Chapter 6.)</t>
  </si>
  <si>
    <t>Scenario B - 140g: Theorethical nutritional profile relative to Scenario A , but where the salmon and shrimp production is limited to the marine feed ingredients from trimmings only. The resulting "saving" in wild-caught fish is added to the profile for people to eat directly in order to achieve a similar DHA and EPA (see Fish Savings Tab)</t>
  </si>
  <si>
    <t>28% of Sprat</t>
  </si>
  <si>
    <t>26% of blue whiting</t>
  </si>
  <si>
    <t>28% of Anchovies</t>
  </si>
  <si>
    <t>28% of Sardines</t>
  </si>
  <si>
    <t>28% of Capelin</t>
  </si>
  <si>
    <t>Additionally, 77% of wild-caught fish used in Scenario A is now left in the sea</t>
  </si>
  <si>
    <t>Grams of seafood and plant food available weekly in each Scenario</t>
  </si>
  <si>
    <t>Percentage of fish left in sea in Scenario B:</t>
  </si>
  <si>
    <t>Percentage of fish left in sea in Scenario C:</t>
  </si>
  <si>
    <t>100% of Herring</t>
  </si>
  <si>
    <t>* We have since seen that sandeel can be delicious eaten whole deep-fried in batter.</t>
  </si>
  <si>
    <t>Lesser sand eel*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</si>
</sst>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_(* \(#,##0.00\);_(* &quot;-&quot;??_);_(@_)"/>
    <numFmt numFmtId="164" formatCode="???0.00"/>
    <numFmt numFmtId="165" formatCode="???0.0"/>
    <numFmt numFmtId="166" formatCode="???0"/>
    <numFmt numFmtId="167" formatCode="0.0"/>
    <numFmt numFmtId="168" formatCode="0.0000"/>
    <numFmt numFmtId="169" formatCode="_(* #,##0_);_(* \(#,##0\);_(* &quot;-&quot;??_);_(@_)"/>
  </numFmts>
  <fonts count="21" x14ac:knownFonts="1">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b/>
      <i/>
      <sz val="11"/>
      <color theme="1"/>
      <name val="Calibri"/>
      <family val="2"/>
      <scheme val="minor"/>
    </font>
    <font>
      <u/>
      <sz val="11"/>
      <color theme="10"/>
      <name val="Calibri"/>
      <family val="2"/>
      <scheme val="minor"/>
    </font>
    <font>
      <b/>
      <sz val="11"/>
      <color rgb="FFFF0000"/>
      <name val="Calibri"/>
      <family val="2"/>
      <scheme val="minor"/>
    </font>
    <font>
      <sz val="11"/>
      <color theme="1"/>
      <name val="Calibri"/>
      <family val="2"/>
      <scheme val="minor"/>
    </font>
    <font>
      <sz val="11"/>
      <name val="Calibri"/>
      <family val="2"/>
      <scheme val="minor"/>
    </font>
    <font>
      <b/>
      <sz val="14"/>
      <name val="Calibri"/>
      <family val="2"/>
      <scheme val="minor"/>
    </font>
    <font>
      <sz val="12"/>
      <color theme="1"/>
      <name val="Calibri"/>
      <family val="2"/>
      <scheme val="minor"/>
    </font>
    <font>
      <b/>
      <sz val="12"/>
      <color theme="1"/>
      <name val="Calibri"/>
      <family val="2"/>
      <scheme val="minor"/>
    </font>
    <font>
      <sz val="11"/>
      <color theme="5" tint="-0.249977111117893"/>
      <name val="Calibri"/>
      <family val="2"/>
      <scheme val="minor"/>
    </font>
    <font>
      <b/>
      <sz val="11"/>
      <color theme="5" tint="-0.249977111117893"/>
      <name val="Calibri"/>
      <family val="2"/>
      <scheme val="minor"/>
    </font>
    <font>
      <sz val="12"/>
      <color theme="5" tint="-0.249977111117893"/>
      <name val="Calibri"/>
      <family val="2"/>
      <scheme val="minor"/>
    </font>
    <font>
      <b/>
      <sz val="14"/>
      <color theme="1"/>
      <name val="Calibri"/>
      <family val="2"/>
      <scheme val="minor"/>
    </font>
    <font>
      <sz val="11"/>
      <color rgb="FFFF0000"/>
      <name val="Calibri"/>
      <family val="2"/>
      <scheme val="minor"/>
    </font>
    <font>
      <sz val="10"/>
      <color theme="1"/>
      <name val="Calibri"/>
      <family val="2"/>
      <scheme val="minor"/>
    </font>
    <font>
      <sz val="12"/>
      <color theme="0" tint="-0.249977111117893"/>
      <name val="Calibri"/>
      <family val="2"/>
      <scheme val="minor"/>
    </font>
    <font>
      <sz val="11"/>
      <color theme="0" tint="-0.249977111117893"/>
      <name val="Calibri"/>
      <family val="2"/>
      <scheme val="minor"/>
    </font>
    <font>
      <sz val="9"/>
      <color theme="1"/>
      <name val="Calibri"/>
      <family val="2"/>
      <scheme val="minor"/>
    </font>
  </fonts>
  <fills count="15">
    <fill>
      <patternFill patternType="none"/>
    </fill>
    <fill>
      <patternFill patternType="gray125"/>
    </fill>
    <fill>
      <patternFill patternType="solid">
        <fgColor rgb="FF92D050"/>
        <bgColor indexed="64"/>
      </patternFill>
    </fill>
    <fill>
      <patternFill patternType="solid">
        <fgColor rgb="FFFFC000"/>
        <bgColor indexed="64"/>
      </patternFill>
    </fill>
    <fill>
      <patternFill patternType="solid">
        <fgColor theme="0"/>
        <bgColor indexed="64"/>
      </patternFill>
    </fill>
    <fill>
      <patternFill patternType="solid">
        <fgColor theme="8" tint="0.39997558519241921"/>
        <bgColor indexed="64"/>
      </patternFill>
    </fill>
    <fill>
      <patternFill patternType="solid">
        <fgColor theme="5" tint="0.59999389629810485"/>
        <bgColor indexed="64"/>
      </patternFill>
    </fill>
    <fill>
      <patternFill patternType="solid">
        <fgColor theme="4" tint="0.39997558519241921"/>
        <bgColor indexed="64"/>
      </patternFill>
    </fill>
    <fill>
      <patternFill patternType="solid">
        <fgColor theme="9" tint="0.39997558519241921"/>
        <bgColor indexed="64"/>
      </patternFill>
    </fill>
    <fill>
      <patternFill patternType="solid">
        <fgColor theme="4" tint="0.59999389629810485"/>
        <bgColor indexed="64"/>
      </patternFill>
    </fill>
    <fill>
      <patternFill patternType="solid">
        <fgColor theme="0" tint="-0.14999847407452621"/>
        <bgColor indexed="64"/>
      </patternFill>
    </fill>
    <fill>
      <patternFill patternType="solid">
        <fgColor theme="7" tint="0.39997558519241921"/>
        <bgColor indexed="64"/>
      </patternFill>
    </fill>
    <fill>
      <patternFill patternType="solid">
        <fgColor rgb="FFCE28AA"/>
        <bgColor indexed="64"/>
      </patternFill>
    </fill>
    <fill>
      <patternFill patternType="solid">
        <fgColor theme="9" tint="0.59999389629810485"/>
        <bgColor indexed="64"/>
      </patternFill>
    </fill>
    <fill>
      <patternFill patternType="solid">
        <fgColor theme="8" tint="-0.249977111117893"/>
        <bgColor indexed="64"/>
      </patternFill>
    </fill>
  </fills>
  <borders count="41">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medium">
        <color indexed="64"/>
      </right>
      <top/>
      <bottom style="medium">
        <color indexed="64"/>
      </bottom>
      <diagonal/>
    </border>
    <border>
      <left style="medium">
        <color indexed="64"/>
      </left>
      <right/>
      <top/>
      <bottom style="medium">
        <color indexed="64"/>
      </bottom>
      <diagonal/>
    </border>
    <border>
      <left/>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right/>
      <top/>
      <bottom style="thin">
        <color indexed="64"/>
      </bottom>
      <diagonal/>
    </border>
    <border>
      <left style="medium">
        <color indexed="64"/>
      </left>
      <right style="medium">
        <color indexed="64"/>
      </right>
      <top/>
      <bottom/>
      <diagonal/>
    </border>
    <border>
      <left/>
      <right/>
      <top style="thin">
        <color indexed="64"/>
      </top>
      <bottom/>
      <diagonal/>
    </border>
    <border>
      <left style="medium">
        <color indexed="64"/>
      </left>
      <right style="medium">
        <color indexed="64"/>
      </right>
      <top style="thin">
        <color indexed="64"/>
      </top>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bottom/>
      <diagonal/>
    </border>
    <border>
      <left style="thin">
        <color indexed="64"/>
      </left>
      <right style="medium">
        <color indexed="64"/>
      </right>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style="medium">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diagonal/>
    </border>
    <border>
      <left/>
      <right/>
      <top style="medium">
        <color indexed="64"/>
      </top>
      <bottom style="medium">
        <color indexed="64"/>
      </bottom>
      <diagonal/>
    </border>
    <border>
      <left style="medium">
        <color indexed="64"/>
      </left>
      <right/>
      <top/>
      <bottom style="thin">
        <color indexed="64"/>
      </bottom>
      <diagonal/>
    </border>
  </borders>
  <cellStyleXfs count="4">
    <xf numFmtId="0" fontId="0" fillId="0" borderId="0"/>
    <xf numFmtId="0" fontId="5" fillId="0" borderId="0" applyNumberFormat="0" applyFill="0" applyBorder="0" applyAlignment="0" applyProtection="0"/>
    <xf numFmtId="43" fontId="7" fillId="0" borderId="0" applyFont="0" applyFill="0" applyBorder="0" applyAlignment="0" applyProtection="0"/>
    <xf numFmtId="9" fontId="7" fillId="0" borderId="0" applyFont="0" applyFill="0" applyBorder="0" applyAlignment="0" applyProtection="0"/>
  </cellStyleXfs>
  <cellXfs count="318">
    <xf numFmtId="0" fontId="0" fillId="0" borderId="0" xfId="0"/>
    <xf numFmtId="164" fontId="0" fillId="0" borderId="0" xfId="0" applyNumberFormat="1" applyAlignment="1">
      <alignment horizontal="center"/>
    </xf>
    <xf numFmtId="165" fontId="0" fillId="0" borderId="0" xfId="0" applyNumberFormat="1" applyAlignment="1">
      <alignment horizontal="center"/>
    </xf>
    <xf numFmtId="166" fontId="0" fillId="0" borderId="0" xfId="0" applyNumberFormat="1" applyAlignment="1">
      <alignment horizontal="center"/>
    </xf>
    <xf numFmtId="0" fontId="0" fillId="0" borderId="0" xfId="0" quotePrefix="1" applyAlignment="1">
      <alignment horizontal="center"/>
    </xf>
    <xf numFmtId="0" fontId="1" fillId="0" borderId="0" xfId="0" applyFont="1"/>
    <xf numFmtId="0" fontId="5" fillId="0" borderId="0" xfId="1"/>
    <xf numFmtId="167" fontId="0" fillId="0" borderId="0" xfId="0" applyNumberFormat="1"/>
    <xf numFmtId="0" fontId="6" fillId="2" borderId="0" xfId="0" applyFont="1" applyFill="1"/>
    <xf numFmtId="49" fontId="0" fillId="0" borderId="0" xfId="0" applyNumberFormat="1"/>
    <xf numFmtId="168" fontId="0" fillId="0" borderId="0" xfId="0" applyNumberFormat="1"/>
    <xf numFmtId="0" fontId="4" fillId="0" borderId="1" xfId="0" quotePrefix="1" applyFont="1" applyBorder="1"/>
    <xf numFmtId="0" fontId="0" fillId="0" borderId="1" xfId="0" applyBorder="1"/>
    <xf numFmtId="167" fontId="0" fillId="4" borderId="1" xfId="0" applyNumberFormat="1" applyFill="1" applyBorder="1"/>
    <xf numFmtId="2" fontId="0" fillId="4" borderId="1" xfId="0" applyNumberFormat="1" applyFill="1" applyBorder="1"/>
    <xf numFmtId="168" fontId="0" fillId="4" borderId="1" xfId="0" applyNumberFormat="1" applyFill="1" applyBorder="1"/>
    <xf numFmtId="168" fontId="0" fillId="0" borderId="1" xfId="0" applyNumberFormat="1" applyBorder="1"/>
    <xf numFmtId="167" fontId="0" fillId="0" borderId="1" xfId="0" applyNumberFormat="1" applyBorder="1"/>
    <xf numFmtId="2" fontId="0" fillId="0" borderId="1" xfId="0" applyNumberFormat="1" applyBorder="1"/>
    <xf numFmtId="0" fontId="0" fillId="0" borderId="0" xfId="0" applyFill="1" applyBorder="1"/>
    <xf numFmtId="0" fontId="0" fillId="4" borderId="1" xfId="0" applyFill="1" applyBorder="1"/>
    <xf numFmtId="168" fontId="0" fillId="4" borderId="0" xfId="0" applyNumberFormat="1" applyFill="1" applyBorder="1"/>
    <xf numFmtId="168" fontId="0" fillId="0" borderId="0" xfId="0" applyNumberFormat="1" applyBorder="1"/>
    <xf numFmtId="0" fontId="9" fillId="0" borderId="4" xfId="0" applyFont="1" applyBorder="1"/>
    <xf numFmtId="0" fontId="9" fillId="0" borderId="5" xfId="0" applyFont="1" applyBorder="1"/>
    <xf numFmtId="0" fontId="0" fillId="0" borderId="5" xfId="0" applyBorder="1"/>
    <xf numFmtId="0" fontId="0" fillId="0" borderId="6" xfId="0" applyBorder="1"/>
    <xf numFmtId="0" fontId="1" fillId="2" borderId="7" xfId="0" applyFont="1" applyFill="1" applyBorder="1"/>
    <xf numFmtId="0" fontId="1" fillId="2" borderId="0" xfId="0" applyFont="1" applyFill="1" applyBorder="1"/>
    <xf numFmtId="0" fontId="1" fillId="2" borderId="0" xfId="0" applyFont="1" applyFill="1" applyBorder="1" applyAlignment="1">
      <alignment wrapText="1"/>
    </xf>
    <xf numFmtId="0" fontId="1" fillId="2" borderId="8" xfId="0" applyFont="1" applyFill="1" applyBorder="1" applyAlignment="1">
      <alignment wrapText="1"/>
    </xf>
    <xf numFmtId="0" fontId="0" fillId="0" borderId="9" xfId="0" quotePrefix="1" applyFont="1" applyBorder="1"/>
    <xf numFmtId="168" fontId="0" fillId="4" borderId="8" xfId="0" applyNumberFormat="1" applyFill="1" applyBorder="1"/>
    <xf numFmtId="0" fontId="0" fillId="0" borderId="9" xfId="0" applyBorder="1"/>
    <xf numFmtId="168" fontId="0" fillId="0" borderId="8" xfId="0" applyNumberFormat="1" applyBorder="1"/>
    <xf numFmtId="0" fontId="8" fillId="0" borderId="8" xfId="1" applyFont="1" applyBorder="1"/>
    <xf numFmtId="0" fontId="0" fillId="0" borderId="10" xfId="0" applyFill="1" applyBorder="1"/>
    <xf numFmtId="0" fontId="0" fillId="0" borderId="11" xfId="0" applyBorder="1"/>
    <xf numFmtId="167" fontId="0" fillId="0" borderId="11" xfId="0" applyNumberFormat="1" applyBorder="1"/>
    <xf numFmtId="2" fontId="0" fillId="0" borderId="11" xfId="0" applyNumberFormat="1" applyBorder="1"/>
    <xf numFmtId="168" fontId="0" fillId="0" borderId="11" xfId="0" applyNumberFormat="1" applyBorder="1"/>
    <xf numFmtId="168" fontId="0" fillId="0" borderId="12" xfId="0" applyNumberFormat="1" applyBorder="1"/>
    <xf numFmtId="0" fontId="0" fillId="0" borderId="0" xfId="0" applyBorder="1"/>
    <xf numFmtId="167" fontId="0" fillId="0" borderId="0" xfId="0" applyNumberFormat="1" applyBorder="1"/>
    <xf numFmtId="2" fontId="0" fillId="0" borderId="0" xfId="0" applyNumberFormat="1" applyBorder="1"/>
    <xf numFmtId="0" fontId="0" fillId="0" borderId="0" xfId="0" applyFill="1"/>
    <xf numFmtId="167" fontId="0" fillId="0" borderId="0" xfId="0" applyNumberFormat="1" applyFill="1"/>
    <xf numFmtId="2" fontId="0" fillId="0" borderId="0" xfId="0" applyNumberFormat="1" applyFill="1"/>
    <xf numFmtId="168" fontId="0" fillId="0" borderId="0" xfId="0" applyNumberFormat="1" applyFill="1"/>
    <xf numFmtId="167" fontId="0" fillId="3" borderId="6" xfId="0" applyNumberFormat="1" applyFill="1" applyBorder="1"/>
    <xf numFmtId="0" fontId="0" fillId="0" borderId="7" xfId="0" quotePrefix="1" applyFont="1" applyBorder="1"/>
    <xf numFmtId="167" fontId="0" fillId="0" borderId="0" xfId="0" applyNumberFormat="1" applyFont="1" applyBorder="1"/>
    <xf numFmtId="167" fontId="0" fillId="4" borderId="0" xfId="0" applyNumberFormat="1" applyFont="1" applyFill="1" applyBorder="1"/>
    <xf numFmtId="2" fontId="0" fillId="4" borderId="0" xfId="0" applyNumberFormat="1" applyFont="1" applyFill="1" applyBorder="1" applyAlignment="1">
      <alignment horizontal="right"/>
    </xf>
    <xf numFmtId="168" fontId="0" fillId="4" borderId="0" xfId="0" applyNumberFormat="1" applyFont="1" applyFill="1" applyBorder="1" applyAlignment="1">
      <alignment horizontal="right"/>
    </xf>
    <xf numFmtId="168" fontId="4" fillId="4" borderId="8" xfId="0" applyNumberFormat="1" applyFont="1" applyFill="1" applyBorder="1" applyAlignment="1">
      <alignment horizontal="center"/>
    </xf>
    <xf numFmtId="0" fontId="0" fillId="0" borderId="7" xfId="0" applyBorder="1"/>
    <xf numFmtId="0" fontId="0" fillId="3" borderId="13" xfId="0" applyFill="1" applyBorder="1"/>
    <xf numFmtId="0" fontId="0" fillId="3" borderId="14" xfId="0" applyFill="1" applyBorder="1"/>
    <xf numFmtId="167" fontId="0" fillId="3" borderId="14" xfId="0" applyNumberFormat="1" applyFill="1" applyBorder="1"/>
    <xf numFmtId="2" fontId="0" fillId="3" borderId="14" xfId="0" applyNumberFormat="1" applyFill="1" applyBorder="1"/>
    <xf numFmtId="168" fontId="0" fillId="3" borderId="14" xfId="0" applyNumberFormat="1" applyFill="1" applyBorder="1"/>
    <xf numFmtId="168" fontId="0" fillId="3" borderId="12" xfId="0" applyNumberFormat="1" applyFill="1" applyBorder="1"/>
    <xf numFmtId="168" fontId="0" fillId="7" borderId="6" xfId="0" applyNumberFormat="1" applyFill="1" applyBorder="1"/>
    <xf numFmtId="0" fontId="0" fillId="0" borderId="7" xfId="0" applyFill="1" applyBorder="1"/>
    <xf numFmtId="0" fontId="0" fillId="7" borderId="13" xfId="0" applyFill="1" applyBorder="1"/>
    <xf numFmtId="167" fontId="0" fillId="7" borderId="14" xfId="0" applyNumberFormat="1" applyFill="1" applyBorder="1"/>
    <xf numFmtId="168" fontId="0" fillId="7" borderId="14" xfId="0" applyNumberFormat="1" applyFill="1" applyBorder="1"/>
    <xf numFmtId="168" fontId="0" fillId="7" borderId="12" xfId="0" applyNumberFormat="1" applyFill="1" applyBorder="1"/>
    <xf numFmtId="0" fontId="0" fillId="0" borderId="9" xfId="0" applyFill="1" applyBorder="1"/>
    <xf numFmtId="9" fontId="0" fillId="9" borderId="15" xfId="0" applyNumberFormat="1" applyFill="1" applyBorder="1"/>
    <xf numFmtId="9" fontId="0" fillId="9" borderId="18" xfId="0" applyNumberFormat="1" applyFill="1" applyBorder="1"/>
    <xf numFmtId="9" fontId="0" fillId="0" borderId="17" xfId="0" applyNumberFormat="1" applyBorder="1"/>
    <xf numFmtId="9" fontId="0" fillId="0" borderId="16" xfId="0" applyNumberFormat="1" applyBorder="1"/>
    <xf numFmtId="9" fontId="0" fillId="9" borderId="18" xfId="3" applyFont="1" applyFill="1" applyBorder="1"/>
    <xf numFmtId="9" fontId="0" fillId="0" borderId="16" xfId="3" applyFont="1" applyBorder="1"/>
    <xf numFmtId="0" fontId="0" fillId="0" borderId="19" xfId="0" applyBorder="1"/>
    <xf numFmtId="9" fontId="0" fillId="9" borderId="20" xfId="3" applyFont="1" applyFill="1" applyBorder="1"/>
    <xf numFmtId="9" fontId="0" fillId="9" borderId="8" xfId="3" applyFont="1" applyFill="1" applyBorder="1"/>
    <xf numFmtId="9" fontId="0" fillId="0" borderId="0" xfId="3" applyFont="1" applyFill="1" applyBorder="1"/>
    <xf numFmtId="9" fontId="0" fillId="0" borderId="7" xfId="3" applyFont="1" applyBorder="1"/>
    <xf numFmtId="9" fontId="0" fillId="0" borderId="0" xfId="3" applyFont="1" applyBorder="1"/>
    <xf numFmtId="9" fontId="0" fillId="0" borderId="0" xfId="0" applyNumberFormat="1"/>
    <xf numFmtId="0" fontId="0" fillId="0" borderId="21" xfId="0" applyBorder="1"/>
    <xf numFmtId="9" fontId="0" fillId="9" borderId="22" xfId="3" applyFont="1" applyFill="1" applyBorder="1"/>
    <xf numFmtId="9" fontId="0" fillId="9" borderId="24" xfId="3" applyFont="1" applyFill="1" applyBorder="1"/>
    <xf numFmtId="9" fontId="0" fillId="0" borderId="23" xfId="3" applyFont="1" applyBorder="1"/>
    <xf numFmtId="9" fontId="0" fillId="0" borderId="21" xfId="3" applyFont="1" applyBorder="1"/>
    <xf numFmtId="0" fontId="0" fillId="9" borderId="20" xfId="0" applyFill="1" applyBorder="1"/>
    <xf numFmtId="0" fontId="0" fillId="9" borderId="8" xfId="0" applyFill="1" applyBorder="1"/>
    <xf numFmtId="0" fontId="0" fillId="0" borderId="20" xfId="0" applyBorder="1" applyAlignment="1">
      <alignment horizontal="left" wrapText="1"/>
    </xf>
    <xf numFmtId="0" fontId="0" fillId="0" borderId="25" xfId="0" applyBorder="1"/>
    <xf numFmtId="0" fontId="11" fillId="0" borderId="0" xfId="0" applyFont="1"/>
    <xf numFmtId="167" fontId="0" fillId="3" borderId="6" xfId="0" applyNumberFormat="1" applyFill="1" applyBorder="1" applyAlignment="1">
      <alignment wrapText="1"/>
    </xf>
    <xf numFmtId="168" fontId="0" fillId="0" borderId="8" xfId="0" applyNumberFormat="1" applyFill="1" applyBorder="1" applyAlignment="1">
      <alignment wrapText="1"/>
    </xf>
    <xf numFmtId="0" fontId="10" fillId="0" borderId="0" xfId="0" applyFont="1" applyFill="1" applyBorder="1" applyAlignment="1">
      <alignment horizontal="left" vertical="top" wrapText="1"/>
    </xf>
    <xf numFmtId="167" fontId="10" fillId="0" borderId="0" xfId="0" applyNumberFormat="1" applyFont="1" applyFill="1" applyBorder="1" applyAlignment="1">
      <alignment horizontal="right" vertical="top" wrapText="1"/>
    </xf>
    <xf numFmtId="168" fontId="10" fillId="0" borderId="0" xfId="0" applyNumberFormat="1" applyFont="1" applyFill="1" applyBorder="1" applyAlignment="1">
      <alignment horizontal="right" vertical="top" wrapText="1"/>
    </xf>
    <xf numFmtId="0" fontId="12" fillId="10" borderId="0" xfId="0" quotePrefix="1" applyFont="1" applyFill="1" applyBorder="1"/>
    <xf numFmtId="0" fontId="12" fillId="10" borderId="0" xfId="0" applyFont="1" applyFill="1" applyBorder="1"/>
    <xf numFmtId="0" fontId="14" fillId="10" borderId="0" xfId="0" applyFont="1" applyFill="1" applyBorder="1" applyAlignment="1">
      <alignment horizontal="right" vertical="top" wrapText="1"/>
    </xf>
    <xf numFmtId="43" fontId="0" fillId="0" borderId="0" xfId="0" applyNumberFormat="1"/>
    <xf numFmtId="169" fontId="0" fillId="11" borderId="23" xfId="0" applyNumberFormat="1" applyFill="1" applyBorder="1"/>
    <xf numFmtId="43" fontId="0" fillId="11" borderId="23" xfId="0" applyNumberFormat="1" applyFill="1" applyBorder="1"/>
    <xf numFmtId="169" fontId="0" fillId="11" borderId="7" xfId="0" applyNumberFormat="1" applyFill="1" applyBorder="1"/>
    <xf numFmtId="169" fontId="0" fillId="11" borderId="7" xfId="2" applyNumberFormat="1" applyFont="1" applyFill="1" applyBorder="1"/>
    <xf numFmtId="0" fontId="0" fillId="7" borderId="7" xfId="0" applyFill="1" applyBorder="1" applyAlignment="1">
      <alignment vertical="top" wrapText="1"/>
    </xf>
    <xf numFmtId="3" fontId="0" fillId="11" borderId="7" xfId="0" applyNumberFormat="1" applyFill="1" applyBorder="1"/>
    <xf numFmtId="43" fontId="0" fillId="11" borderId="7" xfId="0" applyNumberFormat="1" applyFill="1" applyBorder="1"/>
    <xf numFmtId="0" fontId="0" fillId="7" borderId="7" xfId="0" applyFill="1" applyBorder="1"/>
    <xf numFmtId="0" fontId="0" fillId="7" borderId="13" xfId="0" applyFill="1" applyBorder="1" applyAlignment="1">
      <alignment vertical="top" wrapText="1"/>
    </xf>
    <xf numFmtId="0" fontId="0" fillId="7" borderId="1" xfId="0" applyFill="1" applyBorder="1" applyAlignment="1">
      <alignment wrapText="1"/>
    </xf>
    <xf numFmtId="0" fontId="0" fillId="7" borderId="9" xfId="0" applyFill="1" applyBorder="1" applyAlignment="1">
      <alignment wrapText="1"/>
    </xf>
    <xf numFmtId="169" fontId="0" fillId="7" borderId="0" xfId="0" applyNumberFormat="1" applyFill="1" applyBorder="1" applyAlignment="1">
      <alignment vertical="top" wrapText="1"/>
    </xf>
    <xf numFmtId="0" fontId="0" fillId="7" borderId="8" xfId="0" applyFill="1" applyBorder="1" applyAlignment="1">
      <alignment vertical="top" wrapText="1"/>
    </xf>
    <xf numFmtId="9" fontId="0" fillId="7" borderId="14" xfId="3" applyFont="1" applyFill="1" applyBorder="1"/>
    <xf numFmtId="0" fontId="0" fillId="7" borderId="12" xfId="0" applyFill="1" applyBorder="1"/>
    <xf numFmtId="43" fontId="0" fillId="7" borderId="31" xfId="0" applyNumberFormat="1" applyFill="1" applyBorder="1"/>
    <xf numFmtId="43" fontId="0" fillId="7" borderId="32" xfId="0" applyNumberFormat="1" applyFill="1" applyBorder="1"/>
    <xf numFmtId="0" fontId="0" fillId="7" borderId="33" xfId="0" applyFill="1" applyBorder="1"/>
    <xf numFmtId="169" fontId="0" fillId="7" borderId="34" xfId="0" applyNumberFormat="1" applyFill="1" applyBorder="1"/>
    <xf numFmtId="0" fontId="0" fillId="7" borderId="30" xfId="0" applyFill="1" applyBorder="1" applyAlignment="1">
      <alignment wrapText="1"/>
    </xf>
    <xf numFmtId="0" fontId="0" fillId="7" borderId="34" xfId="0" applyFill="1" applyBorder="1"/>
    <xf numFmtId="169" fontId="0" fillId="7" borderId="35" xfId="0" applyNumberFormat="1" applyFill="1" applyBorder="1" applyAlignment="1">
      <alignment vertical="top" wrapText="1"/>
    </xf>
    <xf numFmtId="0" fontId="0" fillId="7" borderId="30" xfId="0" applyFill="1" applyBorder="1"/>
    <xf numFmtId="0" fontId="0" fillId="2" borderId="9" xfId="0" applyFill="1" applyBorder="1" applyAlignment="1">
      <alignment wrapText="1"/>
    </xf>
    <xf numFmtId="0" fontId="0" fillId="2" borderId="1" xfId="0" applyFill="1" applyBorder="1" applyAlignment="1">
      <alignment wrapText="1"/>
    </xf>
    <xf numFmtId="0" fontId="0" fillId="2" borderId="30" xfId="0" applyFill="1" applyBorder="1" applyAlignment="1">
      <alignment wrapText="1"/>
    </xf>
    <xf numFmtId="0" fontId="0" fillId="2" borderId="7" xfId="0" applyFill="1" applyBorder="1"/>
    <xf numFmtId="0" fontId="0" fillId="2" borderId="33" xfId="0" applyFill="1" applyBorder="1"/>
    <xf numFmtId="0" fontId="0" fillId="2" borderId="30" xfId="0" applyFill="1" applyBorder="1"/>
    <xf numFmtId="169" fontId="0" fillId="2" borderId="34" xfId="0" applyNumberFormat="1" applyFill="1" applyBorder="1"/>
    <xf numFmtId="43" fontId="0" fillId="2" borderId="31" xfId="0" applyNumberFormat="1" applyFill="1" applyBorder="1"/>
    <xf numFmtId="0" fontId="0" fillId="2" borderId="34" xfId="0" applyFill="1" applyBorder="1"/>
    <xf numFmtId="0" fontId="0" fillId="2" borderId="13" xfId="0" applyFill="1" applyBorder="1" applyAlignment="1">
      <alignment vertical="top" wrapText="1"/>
    </xf>
    <xf numFmtId="169" fontId="0" fillId="2" borderId="35" xfId="0" applyNumberFormat="1" applyFill="1" applyBorder="1" applyAlignment="1">
      <alignment vertical="top" wrapText="1"/>
    </xf>
    <xf numFmtId="43" fontId="0" fillId="2" borderId="32" xfId="0" applyNumberFormat="1" applyFill="1" applyBorder="1"/>
    <xf numFmtId="0" fontId="0" fillId="2" borderId="7" xfId="0" applyFill="1" applyBorder="1" applyAlignment="1">
      <alignment vertical="top" wrapText="1"/>
    </xf>
    <xf numFmtId="169" fontId="0" fillId="2" borderId="0" xfId="0" applyNumberFormat="1" applyFill="1" applyBorder="1" applyAlignment="1">
      <alignment vertical="top" wrapText="1"/>
    </xf>
    <xf numFmtId="0" fontId="0" fillId="2" borderId="8" xfId="0" applyFill="1" applyBorder="1" applyAlignment="1">
      <alignment vertical="top" wrapText="1"/>
    </xf>
    <xf numFmtId="0" fontId="0" fillId="2" borderId="13" xfId="0" applyFill="1" applyBorder="1"/>
    <xf numFmtId="9" fontId="0" fillId="2" borderId="14" xfId="3" applyFont="1" applyFill="1" applyBorder="1"/>
    <xf numFmtId="0" fontId="0" fillId="2" borderId="12" xfId="0" applyFill="1" applyBorder="1"/>
    <xf numFmtId="0" fontId="0" fillId="0" borderId="13" xfId="0" applyBorder="1" applyAlignment="1">
      <alignment wrapText="1"/>
    </xf>
    <xf numFmtId="0" fontId="0" fillId="0" borderId="0" xfId="0" applyBorder="1" applyAlignment="1">
      <alignment vertical="top" wrapText="1"/>
    </xf>
    <xf numFmtId="10" fontId="0" fillId="10" borderId="23" xfId="3" applyNumberFormat="1" applyFont="1" applyFill="1" applyBorder="1"/>
    <xf numFmtId="10" fontId="0" fillId="10" borderId="7" xfId="3" applyNumberFormat="1" applyFont="1" applyFill="1" applyBorder="1"/>
    <xf numFmtId="9" fontId="0" fillId="10" borderId="36" xfId="0" applyNumberFormat="1" applyFill="1" applyBorder="1"/>
    <xf numFmtId="169" fontId="0" fillId="11" borderId="36" xfId="0" applyNumberFormat="1" applyFill="1" applyBorder="1"/>
    <xf numFmtId="43" fontId="0" fillId="11" borderId="36" xfId="0" applyNumberFormat="1" applyFill="1" applyBorder="1"/>
    <xf numFmtId="0" fontId="0" fillId="10" borderId="7" xfId="0" applyFill="1" applyBorder="1"/>
    <xf numFmtId="43" fontId="12" fillId="10" borderId="0" xfId="0" applyNumberFormat="1" applyFont="1" applyFill="1" applyBorder="1"/>
    <xf numFmtId="0" fontId="0" fillId="8" borderId="13" xfId="0" applyFill="1" applyBorder="1"/>
    <xf numFmtId="167" fontId="0" fillId="8" borderId="14" xfId="0" applyNumberFormat="1" applyFill="1" applyBorder="1"/>
    <xf numFmtId="168" fontId="0" fillId="8" borderId="14" xfId="0" applyNumberFormat="1" applyFill="1" applyBorder="1"/>
    <xf numFmtId="168" fontId="0" fillId="8" borderId="12" xfId="0" applyNumberFormat="1" applyFill="1" applyBorder="1"/>
    <xf numFmtId="0" fontId="0" fillId="8" borderId="9" xfId="0" applyFill="1" applyBorder="1"/>
    <xf numFmtId="0" fontId="0" fillId="8" borderId="1" xfId="0" applyFill="1" applyBorder="1"/>
    <xf numFmtId="0" fontId="0" fillId="8" borderId="29" xfId="0" applyFill="1" applyBorder="1" applyAlignment="1">
      <alignment wrapText="1"/>
    </xf>
    <xf numFmtId="169" fontId="0" fillId="8" borderId="1" xfId="0" applyNumberFormat="1" applyFill="1" applyBorder="1"/>
    <xf numFmtId="43" fontId="0" fillId="8" borderId="29" xfId="0" applyNumberFormat="1" applyFill="1" applyBorder="1"/>
    <xf numFmtId="0" fontId="0" fillId="8" borderId="10" xfId="0" applyFill="1" applyBorder="1"/>
    <xf numFmtId="169" fontId="0" fillId="8" borderId="11" xfId="0" applyNumberFormat="1" applyFill="1" applyBorder="1"/>
    <xf numFmtId="43" fontId="0" fillId="8" borderId="37" xfId="0" applyNumberFormat="1" applyFill="1" applyBorder="1"/>
    <xf numFmtId="0" fontId="0" fillId="4" borderId="38" xfId="0" applyFill="1" applyBorder="1"/>
    <xf numFmtId="0" fontId="0" fillId="4" borderId="0" xfId="0" applyFill="1"/>
    <xf numFmtId="0" fontId="0" fillId="4" borderId="7" xfId="0" applyFill="1" applyBorder="1"/>
    <xf numFmtId="167" fontId="0" fillId="4" borderId="0" xfId="0" applyNumberFormat="1" applyFill="1" applyBorder="1"/>
    <xf numFmtId="0" fontId="0" fillId="6" borderId="4" xfId="0" applyFill="1" applyBorder="1"/>
    <xf numFmtId="0" fontId="0" fillId="6" borderId="5" xfId="0" applyFill="1" applyBorder="1"/>
    <xf numFmtId="0" fontId="0" fillId="6" borderId="6" xfId="0" applyFill="1" applyBorder="1"/>
    <xf numFmtId="0" fontId="0" fillId="6" borderId="7" xfId="0" applyFill="1" applyBorder="1"/>
    <xf numFmtId="2" fontId="0" fillId="6" borderId="0" xfId="0" applyNumberFormat="1" applyFill="1" applyBorder="1"/>
    <xf numFmtId="0" fontId="0" fillId="6" borderId="0" xfId="0" applyFill="1" applyBorder="1"/>
    <xf numFmtId="0" fontId="0" fillId="6" borderId="8" xfId="0" applyFill="1" applyBorder="1"/>
    <xf numFmtId="0" fontId="0" fillId="6" borderId="13" xfId="0" applyFill="1" applyBorder="1"/>
    <xf numFmtId="2" fontId="0" fillId="6" borderId="14" xfId="0" applyNumberFormat="1" applyFill="1" applyBorder="1"/>
    <xf numFmtId="0" fontId="0" fillId="6" borderId="14" xfId="0" applyFill="1" applyBorder="1"/>
    <xf numFmtId="0" fontId="0" fillId="6" borderId="12" xfId="0" applyFill="1" applyBorder="1"/>
    <xf numFmtId="167" fontId="0" fillId="0" borderId="0" xfId="0" applyNumberFormat="1" applyFill="1" applyBorder="1"/>
    <xf numFmtId="168" fontId="0" fillId="0" borderId="0" xfId="0" applyNumberFormat="1" applyFill="1" applyBorder="1"/>
    <xf numFmtId="0" fontId="0" fillId="11" borderId="13" xfId="0" applyFill="1" applyBorder="1"/>
    <xf numFmtId="167" fontId="0" fillId="11" borderId="14" xfId="0" applyNumberFormat="1" applyFill="1" applyBorder="1"/>
    <xf numFmtId="168" fontId="0" fillId="11" borderId="14" xfId="0" applyNumberFormat="1" applyFill="1" applyBorder="1"/>
    <xf numFmtId="168" fontId="0" fillId="11" borderId="12" xfId="0" applyNumberFormat="1" applyFill="1" applyBorder="1"/>
    <xf numFmtId="0" fontId="15" fillId="7" borderId="2" xfId="0" applyFont="1" applyFill="1" applyBorder="1"/>
    <xf numFmtId="167" fontId="15" fillId="7" borderId="39" xfId="0" applyNumberFormat="1" applyFont="1" applyFill="1" applyBorder="1"/>
    <xf numFmtId="167" fontId="15" fillId="7" borderId="3" xfId="0" applyNumberFormat="1" applyFont="1" applyFill="1" applyBorder="1"/>
    <xf numFmtId="0" fontId="10" fillId="6" borderId="4" xfId="0" applyFont="1" applyFill="1" applyBorder="1"/>
    <xf numFmtId="0" fontId="10" fillId="6" borderId="5" xfId="0" applyFont="1" applyFill="1" applyBorder="1"/>
    <xf numFmtId="0" fontId="10" fillId="6" borderId="6" xfId="0" applyFont="1" applyFill="1" applyBorder="1"/>
    <xf numFmtId="0" fontId="10" fillId="6" borderId="7" xfId="0" applyFont="1" applyFill="1" applyBorder="1"/>
    <xf numFmtId="2" fontId="10" fillId="6" borderId="0" xfId="0" applyNumberFormat="1" applyFont="1" applyFill="1" applyBorder="1"/>
    <xf numFmtId="0" fontId="10" fillId="6" borderId="0" xfId="0" applyFont="1" applyFill="1" applyBorder="1"/>
    <xf numFmtId="0" fontId="10" fillId="6" borderId="8" xfId="0" applyFont="1" applyFill="1" applyBorder="1"/>
    <xf numFmtId="0" fontId="10" fillId="6" borderId="13" xfId="0" applyFont="1" applyFill="1" applyBorder="1"/>
    <xf numFmtId="2" fontId="10" fillId="6" borderId="14" xfId="0" applyNumberFormat="1" applyFont="1" applyFill="1" applyBorder="1"/>
    <xf numFmtId="0" fontId="10" fillId="6" borderId="14" xfId="0" applyFont="1" applyFill="1" applyBorder="1"/>
    <xf numFmtId="0" fontId="10" fillId="6" borderId="12" xfId="0" applyFont="1" applyFill="1" applyBorder="1"/>
    <xf numFmtId="0" fontId="15" fillId="5" borderId="2" xfId="0" applyFont="1" applyFill="1" applyBorder="1"/>
    <xf numFmtId="167" fontId="15" fillId="5" borderId="39" xfId="0" applyNumberFormat="1" applyFont="1" applyFill="1" applyBorder="1"/>
    <xf numFmtId="167" fontId="15" fillId="5" borderId="3" xfId="0" applyNumberFormat="1" applyFont="1" applyFill="1" applyBorder="1"/>
    <xf numFmtId="0" fontId="10" fillId="0" borderId="0" xfId="0" applyFont="1" applyBorder="1"/>
    <xf numFmtId="0" fontId="10" fillId="0" borderId="0" xfId="0" applyFont="1" applyFill="1" applyBorder="1"/>
    <xf numFmtId="0" fontId="10" fillId="0" borderId="0" xfId="0" applyFont="1" applyFill="1" applyBorder="1" applyAlignment="1">
      <alignment wrapText="1"/>
    </xf>
    <xf numFmtId="2" fontId="0" fillId="0" borderId="0" xfId="0" applyNumberFormat="1"/>
    <xf numFmtId="0" fontId="17" fillId="0" borderId="0" xfId="0" applyFont="1" applyFill="1" applyBorder="1" applyAlignment="1">
      <alignment horizontal="left" vertical="top" wrapText="1"/>
    </xf>
    <xf numFmtId="0" fontId="0" fillId="4" borderId="0" xfId="0" applyFill="1" applyBorder="1"/>
    <xf numFmtId="2" fontId="0" fillId="4" borderId="0" xfId="0" applyNumberFormat="1" applyFill="1" applyBorder="1"/>
    <xf numFmtId="0" fontId="12" fillId="10" borderId="0" xfId="0" applyFont="1" applyFill="1" applyBorder="1" applyAlignment="1">
      <alignment horizontal="right" vertical="top" wrapText="1"/>
    </xf>
    <xf numFmtId="167" fontId="0" fillId="0" borderId="0" xfId="0" applyNumberFormat="1" applyFont="1" applyFill="1" applyBorder="1" applyAlignment="1">
      <alignment horizontal="right" vertical="top" wrapText="1"/>
    </xf>
    <xf numFmtId="168" fontId="0" fillId="0" borderId="0" xfId="0" applyNumberFormat="1" applyFont="1" applyFill="1" applyBorder="1" applyAlignment="1">
      <alignment horizontal="right" vertical="top" wrapText="1"/>
    </xf>
    <xf numFmtId="2" fontId="0" fillId="0" borderId="0" xfId="0" applyNumberFormat="1" applyFont="1" applyBorder="1"/>
    <xf numFmtId="168" fontId="0" fillId="0" borderId="0" xfId="0" applyNumberFormat="1" applyFont="1" applyBorder="1"/>
    <xf numFmtId="168" fontId="16" fillId="0" borderId="8" xfId="0" applyNumberFormat="1" applyFont="1" applyBorder="1"/>
    <xf numFmtId="0" fontId="16" fillId="0" borderId="8" xfId="1" applyFont="1" applyBorder="1"/>
    <xf numFmtId="167" fontId="16" fillId="0" borderId="1" xfId="0" applyNumberFormat="1" applyFont="1" applyBorder="1"/>
    <xf numFmtId="2" fontId="16" fillId="0" borderId="1" xfId="0" applyNumberFormat="1" applyFont="1" applyBorder="1"/>
    <xf numFmtId="168" fontId="16" fillId="0" borderId="1" xfId="0" applyNumberFormat="1" applyFont="1" applyBorder="1"/>
    <xf numFmtId="0" fontId="0" fillId="4" borderId="39" xfId="0" applyFill="1" applyBorder="1"/>
    <xf numFmtId="167" fontId="0" fillId="4" borderId="39" xfId="0" applyNumberFormat="1" applyFill="1" applyBorder="1"/>
    <xf numFmtId="2" fontId="0" fillId="4" borderId="39" xfId="0" applyNumberFormat="1" applyFill="1" applyBorder="1"/>
    <xf numFmtId="168" fontId="0" fillId="4" borderId="39" xfId="0" applyNumberFormat="1" applyFill="1" applyBorder="1"/>
    <xf numFmtId="0" fontId="5" fillId="7" borderId="0" xfId="1" applyFill="1" applyBorder="1"/>
    <xf numFmtId="2" fontId="0" fillId="7" borderId="14" xfId="0" applyNumberFormat="1" applyFill="1" applyBorder="1"/>
    <xf numFmtId="0" fontId="17" fillId="0" borderId="7" xfId="0" applyFont="1" applyFill="1" applyBorder="1" applyAlignment="1">
      <alignment horizontal="left" vertical="top" wrapText="1"/>
    </xf>
    <xf numFmtId="0" fontId="10" fillId="0" borderId="7" xfId="0" applyFont="1" applyFill="1" applyBorder="1" applyAlignment="1">
      <alignment horizontal="left" vertical="top" wrapText="1"/>
    </xf>
    <xf numFmtId="0" fontId="0" fillId="0" borderId="8" xfId="0" applyBorder="1"/>
    <xf numFmtId="0" fontId="10" fillId="0" borderId="7" xfId="0" applyFont="1" applyBorder="1"/>
    <xf numFmtId="0" fontId="10" fillId="0" borderId="7" xfId="0" applyFont="1" applyFill="1" applyBorder="1"/>
    <xf numFmtId="0" fontId="10" fillId="0" borderId="7" xfId="0" applyFont="1" applyFill="1" applyBorder="1" applyAlignment="1">
      <alignment wrapText="1"/>
    </xf>
    <xf numFmtId="0" fontId="11" fillId="12" borderId="13" xfId="0" applyFont="1" applyFill="1" applyBorder="1"/>
    <xf numFmtId="167" fontId="1" fillId="12" borderId="14" xfId="0" applyNumberFormat="1" applyFont="1" applyFill="1" applyBorder="1"/>
    <xf numFmtId="0" fontId="1" fillId="12" borderId="12" xfId="0" applyFont="1" applyFill="1" applyBorder="1"/>
    <xf numFmtId="168" fontId="1" fillId="12" borderId="14" xfId="0" applyNumberFormat="1" applyFont="1" applyFill="1" applyBorder="1"/>
    <xf numFmtId="0" fontId="10" fillId="13" borderId="4" xfId="0" applyFont="1" applyFill="1" applyBorder="1"/>
    <xf numFmtId="0" fontId="10" fillId="13" borderId="5" xfId="0" applyFont="1" applyFill="1" applyBorder="1"/>
    <xf numFmtId="0" fontId="10" fillId="13" borderId="6" xfId="0" applyFont="1" applyFill="1" applyBorder="1"/>
    <xf numFmtId="0" fontId="10" fillId="13" borderId="7" xfId="0" applyFont="1" applyFill="1" applyBorder="1"/>
    <xf numFmtId="2" fontId="18" fillId="13" borderId="0" xfId="0" applyNumberFormat="1" applyFont="1" applyFill="1" applyBorder="1"/>
    <xf numFmtId="2" fontId="10" fillId="13" borderId="0" xfId="0" applyNumberFormat="1" applyFont="1" applyFill="1" applyBorder="1"/>
    <xf numFmtId="0" fontId="10" fillId="13" borderId="0" xfId="0" applyFont="1" applyFill="1" applyBorder="1"/>
    <xf numFmtId="0" fontId="10" fillId="13" borderId="8" xfId="0" applyFont="1" applyFill="1" applyBorder="1"/>
    <xf numFmtId="0" fontId="10" fillId="13" borderId="13" xfId="0" applyFont="1" applyFill="1" applyBorder="1"/>
    <xf numFmtId="2" fontId="18" fillId="13" borderId="14" xfId="0" applyNumberFormat="1" applyFont="1" applyFill="1" applyBorder="1"/>
    <xf numFmtId="0" fontId="10" fillId="13" borderId="14" xfId="0" applyFont="1" applyFill="1" applyBorder="1"/>
    <xf numFmtId="0" fontId="10" fillId="13" borderId="12" xfId="0" applyFont="1" applyFill="1" applyBorder="1"/>
    <xf numFmtId="0" fontId="0" fillId="13" borderId="0" xfId="0" applyFill="1" applyBorder="1"/>
    <xf numFmtId="2" fontId="10" fillId="13" borderId="14" xfId="0" applyNumberFormat="1" applyFont="1" applyFill="1" applyBorder="1"/>
    <xf numFmtId="0" fontId="0" fillId="13" borderId="14" xfId="0" applyFill="1" applyBorder="1"/>
    <xf numFmtId="0" fontId="0" fillId="13" borderId="4" xfId="0" applyFill="1" applyBorder="1"/>
    <xf numFmtId="0" fontId="0" fillId="13" borderId="5" xfId="0" applyFill="1" applyBorder="1"/>
    <xf numFmtId="0" fontId="0" fillId="13" borderId="6" xfId="0" applyFill="1" applyBorder="1"/>
    <xf numFmtId="0" fontId="0" fillId="13" borderId="7" xfId="0" applyFill="1" applyBorder="1"/>
    <xf numFmtId="2" fontId="19" fillId="13" borderId="0" xfId="0" applyNumberFormat="1" applyFont="1" applyFill="1" applyBorder="1"/>
    <xf numFmtId="2" fontId="0" fillId="13" borderId="0" xfId="0" applyNumberFormat="1" applyFill="1" applyBorder="1"/>
    <xf numFmtId="0" fontId="0" fillId="13" borderId="8" xfId="0" applyFill="1" applyBorder="1"/>
    <xf numFmtId="0" fontId="0" fillId="13" borderId="13" xfId="0" applyFill="1" applyBorder="1"/>
    <xf numFmtId="2" fontId="19" fillId="13" borderId="14" xfId="0" applyNumberFormat="1" applyFont="1" applyFill="1" applyBorder="1"/>
    <xf numFmtId="2" fontId="0" fillId="13" borderId="14" xfId="0" applyNumberFormat="1" applyFill="1" applyBorder="1"/>
    <xf numFmtId="0" fontId="0" fillId="13" borderId="12" xfId="0" applyFill="1" applyBorder="1"/>
    <xf numFmtId="0" fontId="20" fillId="0" borderId="0" xfId="0" applyFont="1" applyAlignment="1">
      <alignment wrapText="1"/>
    </xf>
    <xf numFmtId="0" fontId="0" fillId="0" borderId="0" xfId="0" applyFont="1" applyFill="1" applyBorder="1" applyAlignment="1">
      <alignment horizontal="left" vertical="top" wrapText="1"/>
    </xf>
    <xf numFmtId="0" fontId="0" fillId="0" borderId="0" xfId="0" applyFont="1" applyFill="1" applyBorder="1"/>
    <xf numFmtId="0" fontId="0" fillId="0" borderId="7" xfId="0" applyFont="1" applyFill="1" applyBorder="1"/>
    <xf numFmtId="1" fontId="0" fillId="0" borderId="0" xfId="0" applyNumberFormat="1" applyBorder="1"/>
    <xf numFmtId="0" fontId="0" fillId="0" borderId="40" xfId="0" applyFont="1" applyFill="1" applyBorder="1"/>
    <xf numFmtId="1" fontId="0" fillId="0" borderId="19" xfId="0" applyNumberFormat="1" applyBorder="1"/>
    <xf numFmtId="0" fontId="0" fillId="0" borderId="17" xfId="0" applyFont="1" applyFill="1" applyBorder="1" applyAlignment="1">
      <alignment horizontal="left" vertical="top" wrapText="1"/>
    </xf>
    <xf numFmtId="1" fontId="0" fillId="0" borderId="17" xfId="0" applyNumberFormat="1" applyBorder="1"/>
    <xf numFmtId="0" fontId="0" fillId="0" borderId="17" xfId="0" applyFont="1" applyFill="1" applyBorder="1"/>
    <xf numFmtId="0" fontId="0" fillId="0" borderId="17" xfId="0" applyFont="1" applyFill="1" applyBorder="1" applyAlignment="1">
      <alignment wrapText="1"/>
    </xf>
    <xf numFmtId="0" fontId="0" fillId="0" borderId="16" xfId="0" applyFont="1" applyFill="1" applyBorder="1"/>
    <xf numFmtId="0" fontId="15" fillId="9" borderId="21" xfId="0" applyFont="1" applyFill="1" applyBorder="1" applyAlignment="1">
      <alignment wrapText="1"/>
    </xf>
    <xf numFmtId="0" fontId="0" fillId="9" borderId="21" xfId="0" applyFill="1" applyBorder="1" applyAlignment="1">
      <alignment wrapText="1"/>
    </xf>
    <xf numFmtId="0" fontId="1" fillId="14" borderId="4" xfId="0" applyFont="1" applyFill="1" applyBorder="1"/>
    <xf numFmtId="9" fontId="1" fillId="14" borderId="6" xfId="0" applyNumberFormat="1" applyFont="1" applyFill="1" applyBorder="1"/>
    <xf numFmtId="0" fontId="1" fillId="3" borderId="13" xfId="0" applyFont="1" applyFill="1" applyBorder="1"/>
    <xf numFmtId="9" fontId="1" fillId="3" borderId="12" xfId="0" applyNumberFormat="1" applyFont="1" applyFill="1" applyBorder="1"/>
    <xf numFmtId="0" fontId="11" fillId="3" borderId="4" xfId="0" applyFont="1" applyFill="1" applyBorder="1" applyAlignment="1">
      <alignment horizontal="left" wrapText="1"/>
    </xf>
    <xf numFmtId="0" fontId="11" fillId="3" borderId="5" xfId="0" applyFont="1" applyFill="1" applyBorder="1" applyAlignment="1">
      <alignment horizontal="left" wrapText="1"/>
    </xf>
    <xf numFmtId="0" fontId="11" fillId="7" borderId="4" xfId="0" applyFont="1" applyFill="1" applyBorder="1" applyAlignment="1">
      <alignment horizontal="left" vertical="top" wrapText="1"/>
    </xf>
    <xf numFmtId="0" fontId="11" fillId="7" borderId="5" xfId="0" applyFont="1" applyFill="1" applyBorder="1" applyAlignment="1">
      <alignment horizontal="left" vertical="top" wrapText="1"/>
    </xf>
    <xf numFmtId="167" fontId="13" fillId="10" borderId="14" xfId="0" applyNumberFormat="1" applyFont="1" applyFill="1" applyBorder="1" applyAlignment="1">
      <alignment horizontal="left" wrapText="1"/>
    </xf>
    <xf numFmtId="0" fontId="11" fillId="11" borderId="4" xfId="0" applyFont="1" applyFill="1" applyBorder="1" applyAlignment="1">
      <alignment horizontal="left" vertical="top" wrapText="1"/>
    </xf>
    <xf numFmtId="0" fontId="11" fillId="11" borderId="5" xfId="0" applyFont="1" applyFill="1" applyBorder="1" applyAlignment="1">
      <alignment horizontal="left" vertical="top" wrapText="1"/>
    </xf>
    <xf numFmtId="0" fontId="11" fillId="11" borderId="6" xfId="0" applyFont="1" applyFill="1" applyBorder="1" applyAlignment="1">
      <alignment horizontal="left" vertical="top" wrapText="1"/>
    </xf>
    <xf numFmtId="167" fontId="13" fillId="10" borderId="14" xfId="0" applyNumberFormat="1" applyFont="1" applyFill="1" applyBorder="1" applyAlignment="1">
      <alignment horizontal="left" vertical="top" wrapText="1"/>
    </xf>
    <xf numFmtId="0" fontId="11" fillId="7" borderId="0" xfId="0" applyFont="1" applyFill="1" applyBorder="1" applyAlignment="1">
      <alignment horizontal="left" vertical="top" wrapText="1"/>
    </xf>
    <xf numFmtId="0" fontId="11" fillId="7" borderId="6" xfId="0" applyFont="1" applyFill="1" applyBorder="1" applyAlignment="1">
      <alignment horizontal="left" vertical="top" wrapText="1"/>
    </xf>
    <xf numFmtId="0" fontId="11" fillId="8" borderId="4" xfId="0" applyFont="1" applyFill="1" applyBorder="1" applyAlignment="1">
      <alignment horizontal="left" vertical="top" wrapText="1"/>
    </xf>
    <xf numFmtId="0" fontId="11" fillId="8" borderId="5" xfId="0" applyFont="1" applyFill="1" applyBorder="1" applyAlignment="1">
      <alignment horizontal="left" vertical="top" wrapText="1"/>
    </xf>
    <xf numFmtId="0" fontId="11" fillId="8" borderId="6" xfId="0" applyFont="1" applyFill="1" applyBorder="1" applyAlignment="1">
      <alignment horizontal="left" vertical="top" wrapText="1"/>
    </xf>
    <xf numFmtId="0" fontId="11" fillId="12" borderId="4" xfId="0" applyFont="1" applyFill="1" applyBorder="1" applyAlignment="1">
      <alignment horizontal="left" vertical="top" wrapText="1"/>
    </xf>
    <xf numFmtId="0" fontId="11" fillId="12" borderId="5" xfId="0" applyFont="1" applyFill="1" applyBorder="1" applyAlignment="1">
      <alignment horizontal="left" vertical="top" wrapText="1"/>
    </xf>
    <xf numFmtId="0" fontId="11" fillId="12" borderId="6" xfId="0" applyFont="1" applyFill="1" applyBorder="1" applyAlignment="1">
      <alignment horizontal="left" vertical="top" wrapText="1"/>
    </xf>
    <xf numFmtId="0" fontId="0" fillId="7" borderId="26" xfId="0" applyFill="1" applyBorder="1" applyAlignment="1">
      <alignment horizontal="center" wrapText="1"/>
    </xf>
    <xf numFmtId="0" fontId="0" fillId="7" borderId="27" xfId="0" applyFill="1" applyBorder="1" applyAlignment="1">
      <alignment horizontal="center" wrapText="1"/>
    </xf>
    <xf numFmtId="0" fontId="0" fillId="7" borderId="28" xfId="0" applyFill="1" applyBorder="1" applyAlignment="1">
      <alignment horizontal="center" wrapText="1"/>
    </xf>
    <xf numFmtId="0" fontId="0" fillId="2" borderId="26" xfId="0" applyFill="1" applyBorder="1" applyAlignment="1">
      <alignment horizontal="center" wrapText="1"/>
    </xf>
    <xf numFmtId="0" fontId="0" fillId="2" borderId="27" xfId="0" applyFill="1" applyBorder="1" applyAlignment="1">
      <alignment horizontal="center" wrapText="1"/>
    </xf>
    <xf numFmtId="0" fontId="0" fillId="2" borderId="28" xfId="0" applyFill="1" applyBorder="1" applyAlignment="1">
      <alignment horizontal="center" wrapText="1"/>
    </xf>
    <xf numFmtId="0" fontId="0" fillId="11" borderId="4" xfId="0" applyFill="1" applyBorder="1" applyAlignment="1">
      <alignment horizontal="center" wrapText="1"/>
    </xf>
    <xf numFmtId="0" fontId="0" fillId="11" borderId="7" xfId="0" applyFill="1" applyBorder="1" applyAlignment="1">
      <alignment horizontal="center" wrapText="1"/>
    </xf>
    <xf numFmtId="0" fontId="0" fillId="0" borderId="13" xfId="0" applyBorder="1" applyAlignment="1">
      <alignment horizontal="left" vertical="top" wrapText="1"/>
    </xf>
    <xf numFmtId="0" fontId="0" fillId="0" borderId="14" xfId="0" applyBorder="1" applyAlignment="1">
      <alignment horizontal="left" vertical="top" wrapText="1"/>
    </xf>
    <xf numFmtId="0" fontId="0" fillId="0" borderId="12" xfId="0" applyBorder="1" applyAlignment="1">
      <alignment horizontal="left" vertical="top" wrapText="1"/>
    </xf>
    <xf numFmtId="0" fontId="0" fillId="0" borderId="7" xfId="0" applyBorder="1" applyAlignment="1">
      <alignment horizontal="center" wrapText="1"/>
    </xf>
    <xf numFmtId="0" fontId="0" fillId="0" borderId="0" xfId="0" applyAlignment="1">
      <alignment horizontal="center" wrapText="1"/>
    </xf>
    <xf numFmtId="0" fontId="0" fillId="0" borderId="8" xfId="0" applyBorder="1" applyAlignment="1">
      <alignment horizontal="center" wrapText="1"/>
    </xf>
    <xf numFmtId="0" fontId="0" fillId="10" borderId="4" xfId="0" applyFill="1" applyBorder="1" applyAlignment="1">
      <alignment horizontal="center" wrapText="1"/>
    </xf>
    <xf numFmtId="0" fontId="0" fillId="10" borderId="7" xfId="0" applyFill="1" applyBorder="1" applyAlignment="1">
      <alignment horizontal="center" wrapText="1"/>
    </xf>
    <xf numFmtId="0" fontId="0" fillId="0" borderId="4" xfId="0" applyBorder="1" applyAlignment="1">
      <alignment horizontal="center"/>
    </xf>
    <xf numFmtId="0" fontId="0" fillId="0" borderId="5" xfId="0" applyBorder="1" applyAlignment="1">
      <alignment horizontal="center"/>
    </xf>
    <xf numFmtId="0" fontId="0" fillId="0" borderId="6" xfId="0" applyBorder="1" applyAlignment="1">
      <alignment horizontal="center"/>
    </xf>
    <xf numFmtId="0" fontId="0" fillId="8" borderId="26" xfId="0" applyFill="1" applyBorder="1" applyAlignment="1">
      <alignment horizontal="center" wrapText="1"/>
    </xf>
    <xf numFmtId="0" fontId="0" fillId="8" borderId="27" xfId="0" applyFill="1" applyBorder="1" applyAlignment="1">
      <alignment horizontal="center" wrapText="1"/>
    </xf>
    <xf numFmtId="0" fontId="0" fillId="8" borderId="28" xfId="0" applyFill="1" applyBorder="1" applyAlignment="1">
      <alignment horizontal="center" wrapText="1"/>
    </xf>
  </cellXfs>
  <cellStyles count="4">
    <cellStyle name="Comma" xfId="2" builtinId="3"/>
    <cellStyle name="Hyperlink" xfId="1" builtinId="8"/>
    <cellStyle name="Normal" xfId="0" builtinId="0"/>
    <cellStyle name="Percent" xfId="3" builtinId="5"/>
  </cellStyles>
  <dxfs count="0"/>
  <tableStyles count="0" defaultTableStyle="TableStyleMedium2" defaultPivotStyle="PivotStyleLight16"/>
  <colors>
    <mruColors>
      <color rgb="FFCE28A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GB"/>
              <a:t>nutritional</a:t>
            </a:r>
            <a:r>
              <a:rPr lang="en-GB" baseline="0"/>
              <a:t> profiles for different seafood production scenarios</a:t>
            </a:r>
            <a:endParaRPr lang="en-GB"/>
          </a:p>
        </c:rich>
      </c:tx>
      <c:layout>
        <c:manualLayout>
          <c:xMode val="edge"/>
          <c:yMode val="edge"/>
          <c:x val="0.14898948331047096"/>
          <c:y val="0"/>
        </c:manualLayout>
      </c:layout>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2.0118884316415182E-2"/>
          <c:y val="0.42958794624356167"/>
          <c:w val="0.95976223136716965"/>
          <c:h val="0.46797663449963489"/>
        </c:manualLayout>
      </c:layout>
      <c:barChart>
        <c:barDir val="col"/>
        <c:grouping val="clustered"/>
        <c:varyColors val="0"/>
        <c:ser>
          <c:idx val="0"/>
          <c:order val="0"/>
          <c:tx>
            <c:strRef>
              <c:f>' Summary results'!$A$3</c:f>
              <c:strCache>
                <c:ptCount val="1"/>
                <c:pt idx="0">
                  <c:v>Scenario A - 140g: One weekly recommended portion of oily fish is 140g. Per 140g of salmon, we can also produce 312g of prawns if we are to use all available fishmeal and fish oil, so the nutrition from prawns is included.</c:v>
                </c:pt>
              </c:strCache>
            </c:strRef>
          </c:tx>
          <c:spPr>
            <a:solidFill>
              <a:schemeClr val="accent6"/>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 Summary results'!$B$2:$K$2</c:f>
              <c:strCache>
                <c:ptCount val="9"/>
                <c:pt idx="0">
                  <c:v>Calcium, Ca (g)</c:v>
                </c:pt>
                <c:pt idx="1">
                  <c:v>Iron, Fe (x10 mg)</c:v>
                </c:pt>
                <c:pt idx="2">
                  <c:v>Selenium, Se (mg)</c:v>
                </c:pt>
                <c:pt idx="3">
                  <c:v>Zinc, Zn
 (x 10 mg)</c:v>
                </c:pt>
                <c:pt idx="4">
                  <c:v>Vitamin A, RAE (1/10 of mg)</c:v>
                </c:pt>
                <c:pt idx="5">
                  <c:v>Vitamin D (1/100 of mg)</c:v>
                </c:pt>
                <c:pt idx="6">
                  <c:v>Vitamin B-12 (1/100 of mg)</c:v>
                </c:pt>
                <c:pt idx="7">
                  <c:v>20:5 n-3 (EPA) (g)</c:v>
                </c:pt>
                <c:pt idx="8">
                  <c:v>22:6 n-3 (DHA) (g)</c:v>
                </c:pt>
              </c:strCache>
            </c:strRef>
          </c:cat>
          <c:val>
            <c:numRef>
              <c:f>' Summary results'!$B$3:$K$3</c:f>
              <c:numCache>
                <c:formatCode>0.00</c:formatCode>
                <c:ptCount val="9"/>
                <c:pt idx="0">
                  <c:v>0.19539799999999996</c:v>
                </c:pt>
                <c:pt idx="1">
                  <c:v>0.18184600000000001</c:v>
                </c:pt>
                <c:pt idx="2">
                  <c:v>0.16160199999999997</c:v>
                </c:pt>
                <c:pt idx="3">
                  <c:v>0.56187600000000004</c:v>
                </c:pt>
                <c:pt idx="4">
                  <c:v>0.39512199999999992</c:v>
                </c:pt>
                <c:pt idx="5">
                  <c:v>1.5712199999999998</c:v>
                </c:pt>
                <c:pt idx="6">
                  <c:v>1.0236799999999999</c:v>
                </c:pt>
                <c:pt idx="7" formatCode="0.0000">
                  <c:v>1.3177583999999998</c:v>
                </c:pt>
                <c:pt idx="8" formatCode="0.0000">
                  <c:v>1.2149927999999999</c:v>
                </c:pt>
              </c:numCache>
            </c:numRef>
          </c:val>
          <c:extLst>
            <c:ext xmlns:c16="http://schemas.microsoft.com/office/drawing/2014/chart" uri="{C3380CC4-5D6E-409C-BE32-E72D297353CC}">
              <c16:uniqueId val="{00000000-AC30-422B-B1FF-2476F404CB5B}"/>
            </c:ext>
          </c:extLst>
        </c:ser>
        <c:ser>
          <c:idx val="1"/>
          <c:order val="1"/>
          <c:tx>
            <c:strRef>
              <c:f>' Summary results'!$A$4</c:f>
              <c:strCache>
                <c:ptCount val="1"/>
                <c:pt idx="0">
                  <c:v>Scenario B - 140g equivalent: Salmon and prawn production is limited to the marine feed ingredients from trimmings only. Part of the "saving" in wild-caught fish is added to the profile for people to eat directly in order to achieve a similar DHA and EPA.</c:v>
                </c:pt>
              </c:strCache>
            </c:strRef>
          </c:tx>
          <c:spPr>
            <a:solidFill>
              <a:schemeClr val="accent5"/>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 Summary results'!$B$2:$K$2</c:f>
              <c:strCache>
                <c:ptCount val="9"/>
                <c:pt idx="0">
                  <c:v>Calcium, Ca (g)</c:v>
                </c:pt>
                <c:pt idx="1">
                  <c:v>Iron, Fe (x10 mg)</c:v>
                </c:pt>
                <c:pt idx="2">
                  <c:v>Selenium, Se (mg)</c:v>
                </c:pt>
                <c:pt idx="3">
                  <c:v>Zinc, Zn
 (x 10 mg)</c:v>
                </c:pt>
                <c:pt idx="4">
                  <c:v>Vitamin A, RAE (1/10 of mg)</c:v>
                </c:pt>
                <c:pt idx="5">
                  <c:v>Vitamin D (1/100 of mg)</c:v>
                </c:pt>
                <c:pt idx="6">
                  <c:v>Vitamin B-12 (1/100 of mg)</c:v>
                </c:pt>
                <c:pt idx="7">
                  <c:v>20:5 n-3 (EPA) (g)</c:v>
                </c:pt>
                <c:pt idx="8">
                  <c:v>22:6 n-3 (DHA) (g)</c:v>
                </c:pt>
              </c:strCache>
            </c:strRef>
          </c:cat>
          <c:val>
            <c:numRef>
              <c:f>' Summary results'!$B$4:$K$4</c:f>
              <c:numCache>
                <c:formatCode>0.00</c:formatCode>
                <c:ptCount val="9"/>
                <c:pt idx="0">
                  <c:v>0.31821535862788786</c:v>
                </c:pt>
                <c:pt idx="1">
                  <c:v>0.32128758400652435</c:v>
                </c:pt>
                <c:pt idx="2">
                  <c:v>0.11454132042311886</c:v>
                </c:pt>
                <c:pt idx="3">
                  <c:v>0.36727922911497685</c:v>
                </c:pt>
                <c:pt idx="4">
                  <c:v>0.2617188156463513</c:v>
                </c:pt>
                <c:pt idx="5">
                  <c:v>0.8676310938883729</c:v>
                </c:pt>
                <c:pt idx="6">
                  <c:v>1.0211888519090218</c:v>
                </c:pt>
                <c:pt idx="7" formatCode="0.0000">
                  <c:v>1.3208052925441278</c:v>
                </c:pt>
                <c:pt idx="8" formatCode="0.0000">
                  <c:v>1.4797299733108986</c:v>
                </c:pt>
              </c:numCache>
            </c:numRef>
          </c:val>
          <c:extLst>
            <c:ext xmlns:c16="http://schemas.microsoft.com/office/drawing/2014/chart" uri="{C3380CC4-5D6E-409C-BE32-E72D297353CC}">
              <c16:uniqueId val="{00000001-AC30-422B-B1FF-2476F404CB5B}"/>
            </c:ext>
          </c:extLst>
        </c:ser>
        <c:ser>
          <c:idx val="2"/>
          <c:order val="2"/>
          <c:tx>
            <c:strRef>
              <c:f>' Summary results'!$A$5</c:f>
              <c:strCache>
                <c:ptCount val="1"/>
                <c:pt idx="0">
                  <c:v>Scenario C : Salmon and prawn production is limited to marine feed ingredients from trimmings only. Part of the "saving" in wild-caught fish is  eaten directly. We add a portion of mussels to further reduce the use of wild-caught fish.</c:v>
                </c:pt>
              </c:strCache>
            </c:strRef>
          </c:tx>
          <c:spPr>
            <a:solidFill>
              <a:schemeClr val="accent4"/>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 Summary results'!$B$2:$K$2</c:f>
              <c:strCache>
                <c:ptCount val="9"/>
                <c:pt idx="0">
                  <c:v>Calcium, Ca (g)</c:v>
                </c:pt>
                <c:pt idx="1">
                  <c:v>Iron, Fe (x10 mg)</c:v>
                </c:pt>
                <c:pt idx="2">
                  <c:v>Selenium, Se (mg)</c:v>
                </c:pt>
                <c:pt idx="3">
                  <c:v>Zinc, Zn
 (x 10 mg)</c:v>
                </c:pt>
                <c:pt idx="4">
                  <c:v>Vitamin A, RAE (1/10 of mg)</c:v>
                </c:pt>
                <c:pt idx="5">
                  <c:v>Vitamin D (1/100 of mg)</c:v>
                </c:pt>
                <c:pt idx="6">
                  <c:v>Vitamin B-12 (1/100 of mg)</c:v>
                </c:pt>
                <c:pt idx="7">
                  <c:v>20:5 n-3 (EPA) (g)</c:v>
                </c:pt>
                <c:pt idx="8">
                  <c:v>22:6 n-3 (DHA) (g)</c:v>
                </c:pt>
              </c:strCache>
            </c:strRef>
          </c:cat>
          <c:val>
            <c:numRef>
              <c:f>' Summary results'!$B$5:$K$5</c:f>
              <c:numCache>
                <c:formatCode>0.00</c:formatCode>
                <c:ptCount val="9"/>
                <c:pt idx="0">
                  <c:v>0.25789188807421415</c:v>
                </c:pt>
                <c:pt idx="1">
                  <c:v>0.65616390477520015</c:v>
                </c:pt>
                <c:pt idx="2">
                  <c:v>0.18092579914752605</c:v>
                </c:pt>
                <c:pt idx="3">
                  <c:v>0.76062428952443262</c:v>
                </c:pt>
                <c:pt idx="4">
                  <c:v>1.853796133946201</c:v>
                </c:pt>
                <c:pt idx="5">
                  <c:v>0.76875453845380259</c:v>
                </c:pt>
                <c:pt idx="6">
                  <c:v>2.2584992549933238</c:v>
                </c:pt>
                <c:pt idx="7" formatCode="0.0000">
                  <c:v>1.4467869271982501</c:v>
                </c:pt>
                <c:pt idx="8" formatCode="0.0000">
                  <c:v>1.2168638314259486</c:v>
                </c:pt>
              </c:numCache>
            </c:numRef>
          </c:val>
          <c:extLst>
            <c:ext xmlns:c16="http://schemas.microsoft.com/office/drawing/2014/chart" uri="{C3380CC4-5D6E-409C-BE32-E72D297353CC}">
              <c16:uniqueId val="{00000002-AC30-422B-B1FF-2476F404CB5B}"/>
            </c:ext>
          </c:extLst>
        </c:ser>
        <c:dLbls>
          <c:dLblPos val="outEnd"/>
          <c:showLegendKey val="0"/>
          <c:showVal val="1"/>
          <c:showCatName val="0"/>
          <c:showSerName val="0"/>
          <c:showPercent val="0"/>
          <c:showBubbleSize val="0"/>
        </c:dLbls>
        <c:gapWidth val="444"/>
        <c:overlap val="-90"/>
        <c:axId val="528613000"/>
        <c:axId val="528615624"/>
      </c:barChart>
      <c:catAx>
        <c:axId val="52861300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528615624"/>
        <c:crosses val="autoZero"/>
        <c:auto val="1"/>
        <c:lblAlgn val="ctr"/>
        <c:lblOffset val="100"/>
        <c:noMultiLvlLbl val="0"/>
      </c:catAx>
      <c:valAx>
        <c:axId val="528615624"/>
        <c:scaling>
          <c:orientation val="minMax"/>
        </c:scaling>
        <c:delete val="1"/>
        <c:axPos val="l"/>
        <c:numFmt formatCode="0.00" sourceLinked="1"/>
        <c:majorTickMark val="none"/>
        <c:minorTickMark val="none"/>
        <c:tickLblPos val="nextTo"/>
        <c:crossAx val="528613000"/>
        <c:crosses val="autoZero"/>
        <c:crossBetween val="between"/>
      </c:valAx>
      <c:spPr>
        <a:noFill/>
        <a:ln>
          <a:noFill/>
        </a:ln>
        <a:effectLst/>
      </c:spPr>
    </c:plotArea>
    <c:legend>
      <c:legendPos val="t"/>
      <c:layout>
        <c:manualLayout>
          <c:xMode val="edge"/>
          <c:yMode val="edge"/>
          <c:x val="1.2721413938484027E-2"/>
          <c:y val="0.14312899937094639"/>
          <c:w val="0.96724107017487027"/>
          <c:h val="0.275190993687772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779990</xdr:colOff>
      <xdr:row>5</xdr:row>
      <xdr:rowOff>82550</xdr:rowOff>
    </xdr:from>
    <xdr:to>
      <xdr:col>8</xdr:col>
      <xdr:colOff>446615</xdr:colOff>
      <xdr:row>29</xdr:row>
      <xdr:rowOff>120650</xdr:rowOff>
    </xdr:to>
    <xdr:graphicFrame macro="">
      <xdr:nvGraphicFramePr>
        <xdr:cNvPr id="4" name="Chart 3">
          <a:extLst>
            <a:ext uri="{FF2B5EF4-FFF2-40B4-BE49-F238E27FC236}">
              <a16:creationId xmlns:a16="http://schemas.microsoft.com/office/drawing/2014/main" id="{D66AFE93-BC7C-41C1-8470-5D8E5F81851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Karen Luyckx" id="{291AD764-3739-46B8-A12F-EEFDFD713E9E}" userId="S::Karen@feedbackglobal.org::5a628dcd-8f7d-4c91-98c5-9cf7defd0262"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21" dT="2020-02-18T07:12:54.77" personId="{291AD764-3739-46B8-A12F-EEFDFD713E9E}" id="{DE6DC18D-4C84-4443-8CCD-41D5CFE2129B}">
    <text>see salmon feed spreadsheet tab 2.</text>
  </threadedComment>
  <threadedComment ref="B22" dT="2020-02-18T07:13:03.55" personId="{291AD764-3739-46B8-A12F-EEFDFD713E9E}" id="{E342F84C-7443-44C1-8C7D-7BE61CA538F8}">
    <text>see salmon feed spreadsheet tab 2</text>
  </threadedComment>
</ThreadedComments>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hyperlink" Target="https://bedca.net/bdpub/index_en.php" TargetMode="External"/><Relationship Id="rId3" Type="http://schemas.openxmlformats.org/officeDocument/2006/relationships/hyperlink" Target="https://www.gov.uk/government/publications/nutrient-analysis-of-fish" TargetMode="External"/><Relationship Id="rId7" Type="http://schemas.openxmlformats.org/officeDocument/2006/relationships/hyperlink" Target="https://seafood.oregonstate.edu/sites/agscid7/files/snic/omega-3-content-in-fish.pdf" TargetMode="External"/><Relationship Id="rId2" Type="http://schemas.openxmlformats.org/officeDocument/2006/relationships/hyperlink" Target="https://www.gov.uk/government/publications/nutrient-analysis-of-fish" TargetMode="External"/><Relationship Id="rId1" Type="http://schemas.openxmlformats.org/officeDocument/2006/relationships/hyperlink" Target="https://www.gov.uk/government/publications/nutrient-analysis-of-fish" TargetMode="External"/><Relationship Id="rId6" Type="http://schemas.openxmlformats.org/officeDocument/2006/relationships/hyperlink" Target="https://seafood.oregonstate.edu/sites/agscid7/files/snic/omega-3-content-in-fish.pdf" TargetMode="External"/><Relationship Id="rId11" Type="http://schemas.openxmlformats.org/officeDocument/2006/relationships/comments" Target="../comments1.xml"/><Relationship Id="rId5" Type="http://schemas.openxmlformats.org/officeDocument/2006/relationships/hyperlink" Target="https://www.gov.uk/government/publications/nutrient-analysis-of-fish" TargetMode="External"/><Relationship Id="rId10" Type="http://schemas.openxmlformats.org/officeDocument/2006/relationships/vmlDrawing" Target="../drawings/vmlDrawing1.vml"/><Relationship Id="rId4" Type="http://schemas.openxmlformats.org/officeDocument/2006/relationships/hyperlink" Target="https://www.gov.uk/government/publications/nutrient-analysis-of-fish" TargetMode="External"/><Relationship Id="rId9"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hyperlink" Target="https://bedca.net/bdpub/index_en.php" TargetMode="External"/><Relationship Id="rId3" Type="http://schemas.openxmlformats.org/officeDocument/2006/relationships/hyperlink" Target="https://www.gov.uk/government/publications/nutrient-analysis-of-fish" TargetMode="External"/><Relationship Id="rId7" Type="http://schemas.openxmlformats.org/officeDocument/2006/relationships/hyperlink" Target="https://seafood.oregonstate.edu/sites/agscid7/files/snic/omega-3-content-in-fish.pdf" TargetMode="External"/><Relationship Id="rId12" Type="http://schemas.microsoft.com/office/2017/10/relationships/threadedComment" Target="../threadedComments/threadedComment1.xml"/><Relationship Id="rId2" Type="http://schemas.openxmlformats.org/officeDocument/2006/relationships/hyperlink" Target="https://www.gov.uk/government/publications/nutrient-analysis-of-fish" TargetMode="External"/><Relationship Id="rId1" Type="http://schemas.openxmlformats.org/officeDocument/2006/relationships/hyperlink" Target="https://www.gov.uk/government/publications/nutrient-analysis-of-fish" TargetMode="External"/><Relationship Id="rId6" Type="http://schemas.openxmlformats.org/officeDocument/2006/relationships/hyperlink" Target="https://seafood.oregonstate.edu/sites/agscid7/files/snic/omega-3-content-in-fish.pdf" TargetMode="External"/><Relationship Id="rId11" Type="http://schemas.openxmlformats.org/officeDocument/2006/relationships/comments" Target="../comments2.xml"/><Relationship Id="rId5" Type="http://schemas.openxmlformats.org/officeDocument/2006/relationships/hyperlink" Target="https://www.gov.uk/government/publications/nutrient-analysis-of-fish" TargetMode="External"/><Relationship Id="rId10" Type="http://schemas.openxmlformats.org/officeDocument/2006/relationships/vmlDrawing" Target="../drawings/vmlDrawing2.vml"/><Relationship Id="rId4" Type="http://schemas.openxmlformats.org/officeDocument/2006/relationships/hyperlink" Target="https://www.gov.uk/government/publications/nutrient-analysis-of-fish" TargetMode="External"/><Relationship Id="rId9"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8" Type="http://schemas.openxmlformats.org/officeDocument/2006/relationships/hyperlink" Target="https://bedca.net/bdpub/index_en.php" TargetMode="External"/><Relationship Id="rId3" Type="http://schemas.openxmlformats.org/officeDocument/2006/relationships/hyperlink" Target="https://www.gov.uk/government/publications/nutrient-analysis-of-fish" TargetMode="External"/><Relationship Id="rId7" Type="http://schemas.openxmlformats.org/officeDocument/2006/relationships/hyperlink" Target="https://seafood.oregonstate.edu/sites/agscid7/files/snic/omega-3-content-in-fish.pdf" TargetMode="External"/><Relationship Id="rId2" Type="http://schemas.openxmlformats.org/officeDocument/2006/relationships/hyperlink" Target="https://www.gov.uk/government/publications/nutrient-analysis-of-fish" TargetMode="External"/><Relationship Id="rId1" Type="http://schemas.openxmlformats.org/officeDocument/2006/relationships/hyperlink" Target="https://www.gov.uk/government/publications/nutrient-analysis-of-fish" TargetMode="External"/><Relationship Id="rId6" Type="http://schemas.openxmlformats.org/officeDocument/2006/relationships/hyperlink" Target="https://seafood.oregonstate.edu/sites/agscid7/files/snic/omega-3-content-in-fish.pdf" TargetMode="External"/><Relationship Id="rId5" Type="http://schemas.openxmlformats.org/officeDocument/2006/relationships/hyperlink" Target="https://www.gov.uk/government/publications/nutrient-analysis-of-fish" TargetMode="External"/><Relationship Id="rId10" Type="http://schemas.openxmlformats.org/officeDocument/2006/relationships/printerSettings" Target="../printerSettings/printerSettings3.bin"/><Relationship Id="rId4" Type="http://schemas.openxmlformats.org/officeDocument/2006/relationships/hyperlink" Target="https://www.gov.uk/government/publications/nutrient-analysis-of-fish" TargetMode="External"/><Relationship Id="rId9" Type="http://schemas.openxmlformats.org/officeDocument/2006/relationships/hyperlink" Target="https://www.nhs.uk/live-well/eat-well/fish-and-shellfish-nutrition/"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bedca.net/bdpub/index_en.php" TargetMode="External"/><Relationship Id="rId3" Type="http://schemas.openxmlformats.org/officeDocument/2006/relationships/hyperlink" Target="https://www.gov.uk/government/publications/nutrient-analysis-of-fish" TargetMode="External"/><Relationship Id="rId7" Type="http://schemas.openxmlformats.org/officeDocument/2006/relationships/hyperlink" Target="https://seafood.oregonstate.edu/sites/agscid7/files/snic/omega-3-content-in-fish.pdf" TargetMode="External"/><Relationship Id="rId2" Type="http://schemas.openxmlformats.org/officeDocument/2006/relationships/hyperlink" Target="https://www.gov.uk/government/publications/nutrient-analysis-of-fish" TargetMode="External"/><Relationship Id="rId1" Type="http://schemas.openxmlformats.org/officeDocument/2006/relationships/hyperlink" Target="https://www.gov.uk/government/publications/nutrient-analysis-of-fish" TargetMode="External"/><Relationship Id="rId6" Type="http://schemas.openxmlformats.org/officeDocument/2006/relationships/hyperlink" Target="https://seafood.oregonstate.edu/sites/agscid7/files/snic/omega-3-content-in-fish.pdf" TargetMode="External"/><Relationship Id="rId5" Type="http://schemas.openxmlformats.org/officeDocument/2006/relationships/hyperlink" Target="https://www.gov.uk/government/publications/nutrient-analysis-of-fish" TargetMode="External"/><Relationship Id="rId4" Type="http://schemas.openxmlformats.org/officeDocument/2006/relationships/hyperlink" Target="https://www.gov.uk/government/publications/nutrient-analysis-of-fish" TargetMode="External"/><Relationship Id="rId9"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8" Type="http://schemas.openxmlformats.org/officeDocument/2006/relationships/hyperlink" Target="https://bedca.net/bdpub/index_en.php" TargetMode="External"/><Relationship Id="rId3" Type="http://schemas.openxmlformats.org/officeDocument/2006/relationships/hyperlink" Target="https://www.gov.uk/government/publications/nutrient-analysis-of-fish" TargetMode="External"/><Relationship Id="rId7" Type="http://schemas.openxmlformats.org/officeDocument/2006/relationships/hyperlink" Target="https://seafood.oregonstate.edu/sites/agscid7/files/snic/omega-3-content-in-fish.pdf" TargetMode="External"/><Relationship Id="rId2" Type="http://schemas.openxmlformats.org/officeDocument/2006/relationships/hyperlink" Target="https://www.gov.uk/government/publications/nutrient-analysis-of-fish" TargetMode="External"/><Relationship Id="rId1" Type="http://schemas.openxmlformats.org/officeDocument/2006/relationships/hyperlink" Target="https://www.gov.uk/government/publications/nutrient-analysis-of-fish" TargetMode="External"/><Relationship Id="rId6" Type="http://schemas.openxmlformats.org/officeDocument/2006/relationships/hyperlink" Target="https://seafood.oregonstate.edu/sites/agscid7/files/snic/omega-3-content-in-fish.pdf" TargetMode="External"/><Relationship Id="rId5" Type="http://schemas.openxmlformats.org/officeDocument/2006/relationships/hyperlink" Target="https://www.gov.uk/government/publications/nutrient-analysis-of-fish" TargetMode="External"/><Relationship Id="rId10" Type="http://schemas.openxmlformats.org/officeDocument/2006/relationships/printerSettings" Target="../printerSettings/printerSettings5.bin"/><Relationship Id="rId4" Type="http://schemas.openxmlformats.org/officeDocument/2006/relationships/hyperlink" Target="https://www.gov.uk/government/publications/nutrient-analysis-of-fish" TargetMode="External"/><Relationship Id="rId9" Type="http://schemas.openxmlformats.org/officeDocument/2006/relationships/hyperlink" Target="https://www.nhs.uk/live-well/eat-well/fish-and-shellfish-nutrition/" TargetMode="External"/></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FA925F-F8BB-4BC4-8CD9-BE5D40D9B36E}">
  <dimension ref="A2:K50"/>
  <sheetViews>
    <sheetView topLeftCell="A34" zoomScale="90" zoomScaleNormal="90" workbookViewId="0">
      <selection activeCell="F36" sqref="F36"/>
    </sheetView>
  </sheetViews>
  <sheetFormatPr defaultRowHeight="15" x14ac:dyDescent="0.25"/>
  <cols>
    <col min="1" max="1" width="40.7109375" customWidth="1"/>
    <col min="2" max="2" width="15.28515625" customWidth="1"/>
    <col min="3" max="3" width="12.85546875" customWidth="1"/>
    <col min="4" max="4" width="19.5703125" customWidth="1"/>
    <col min="6" max="6" width="11.42578125" customWidth="1"/>
    <col min="7" max="7" width="0.85546875" hidden="1" customWidth="1"/>
  </cols>
  <sheetData>
    <row r="2" spans="1:11" ht="48.75" customHeight="1" x14ac:dyDescent="0.25">
      <c r="B2" s="29" t="s">
        <v>124</v>
      </c>
      <c r="C2" s="29" t="s">
        <v>129</v>
      </c>
      <c r="D2" s="29" t="s">
        <v>125</v>
      </c>
      <c r="E2" s="29" t="s">
        <v>130</v>
      </c>
      <c r="F2" s="29" t="s">
        <v>126</v>
      </c>
      <c r="G2" s="29" t="s">
        <v>6</v>
      </c>
      <c r="H2" s="29" t="s">
        <v>128</v>
      </c>
      <c r="I2" s="29" t="s">
        <v>127</v>
      </c>
      <c r="J2" s="29" t="s">
        <v>7</v>
      </c>
      <c r="K2" s="29" t="s">
        <v>8</v>
      </c>
    </row>
    <row r="3" spans="1:11" ht="63.75" customHeight="1" x14ac:dyDescent="0.25">
      <c r="A3" s="261" t="s">
        <v>131</v>
      </c>
      <c r="B3" s="205">
        <f>('Scenario B - 140g'!C23)/1000</f>
        <v>0.19539799999999996</v>
      </c>
      <c r="C3" s="205">
        <f>'Scenario B - 140g'!D23/10</f>
        <v>0.18184600000000001</v>
      </c>
      <c r="D3" s="205">
        <f>'Scenario B - 140g'!E23/1000</f>
        <v>0.16160199999999997</v>
      </c>
      <c r="E3" s="205">
        <f>'Scenario B - 140g'!F23/10</f>
        <v>0.56187600000000004</v>
      </c>
      <c r="F3" s="205">
        <f>'Scenario B - 140g'!G23/100</f>
        <v>0.39512199999999992</v>
      </c>
      <c r="G3" s="205">
        <f>'Scenario B - 140g'!H23</f>
        <v>0</v>
      </c>
      <c r="H3" s="205">
        <f>'Scenario B - 140g'!I23/10</f>
        <v>1.5712199999999998</v>
      </c>
      <c r="I3" s="205">
        <f>'Scenario B - 140g'!J23/10</f>
        <v>1.0236799999999999</v>
      </c>
      <c r="J3" s="10">
        <f>'Scenario B - 140g'!K23</f>
        <v>1.3177583999999998</v>
      </c>
      <c r="K3" s="10">
        <f>'Scenario B - 140g'!L23</f>
        <v>1.2149927999999999</v>
      </c>
    </row>
    <row r="4" spans="1:11" ht="60.75" x14ac:dyDescent="0.25">
      <c r="A4" s="261" t="s">
        <v>132</v>
      </c>
      <c r="B4" s="205">
        <f>('Scenario B - 140g'!C47)/1000</f>
        <v>0.31821535862788786</v>
      </c>
      <c r="C4" s="205">
        <f>'Scenario B - 140g'!D47/10</f>
        <v>0.32128758400652435</v>
      </c>
      <c r="D4" s="205">
        <f>'Scenario B - 140g'!E47/1000</f>
        <v>0.11454132042311886</v>
      </c>
      <c r="E4" s="205">
        <f>'Scenario B - 140g'!F47/10</f>
        <v>0.36727922911497685</v>
      </c>
      <c r="F4" s="205">
        <f>'Scenario B - 140g'!G47/100</f>
        <v>0.2617188156463513</v>
      </c>
      <c r="G4" s="205">
        <f>'Scenario B - 140g'!H47</f>
        <v>15.74627431158301</v>
      </c>
      <c r="H4" s="205">
        <f>'Scenario B - 140g'!I47/10</f>
        <v>0.8676310938883729</v>
      </c>
      <c r="I4" s="205">
        <f>'Scenario B - 140g'!J47/10</f>
        <v>1.0211888519090218</v>
      </c>
      <c r="J4" s="10">
        <f>'Scenario B - 140g'!K47</f>
        <v>1.3208052925441278</v>
      </c>
      <c r="K4" s="10">
        <f>'Scenario B - 140g'!L47</f>
        <v>1.4797299733108986</v>
      </c>
    </row>
    <row r="5" spans="1:11" ht="59.25" customHeight="1" x14ac:dyDescent="0.25">
      <c r="A5" s="261" t="s">
        <v>133</v>
      </c>
      <c r="B5" s="205">
        <f>('Scenario C - 140g'!C49)/1000</f>
        <v>0.25789188807421415</v>
      </c>
      <c r="C5" s="205">
        <f>'Scenario C - 140g'!D49/10</f>
        <v>0.65616390477520015</v>
      </c>
      <c r="D5" s="205">
        <f>'Scenario C - 140g'!E49/1000</f>
        <v>0.18092579914752605</v>
      </c>
      <c r="E5" s="205">
        <f>'Scenario C - 140g'!F49/10</f>
        <v>0.76062428952443262</v>
      </c>
      <c r="F5" s="205">
        <f>'Scenario C - 140g'!G49/100</f>
        <v>1.853796133946201</v>
      </c>
      <c r="G5" s="205">
        <f>'Scenario C - 140g'!H49</f>
        <v>7.3482613454054064</v>
      </c>
      <c r="H5" s="205">
        <f>'Scenario C - 140g'!I49/10</f>
        <v>0.76875453845380259</v>
      </c>
      <c r="I5" s="205">
        <f>'Scenario C - 140g'!J49/10</f>
        <v>2.2584992549933238</v>
      </c>
      <c r="J5" s="10">
        <f>'Scenario C - 140g'!K49</f>
        <v>1.4467869271982501</v>
      </c>
      <c r="K5" s="10">
        <f>'Scenario C - 140g'!L49</f>
        <v>1.2168638314259486</v>
      </c>
    </row>
    <row r="30" spans="1:2" ht="15.75" thickBot="1" x14ac:dyDescent="0.3"/>
    <row r="31" spans="1:2" x14ac:dyDescent="0.25">
      <c r="A31" s="275" t="s">
        <v>148</v>
      </c>
      <c r="B31" s="276">
        <f>'Fish savings'!M17</f>
        <v>0.59216576262430587</v>
      </c>
    </row>
    <row r="32" spans="1:2" ht="15.75" thickBot="1" x14ac:dyDescent="0.3">
      <c r="A32" s="277" t="s">
        <v>149</v>
      </c>
      <c r="B32" s="278">
        <f>'Fish savings'!P17</f>
        <v>0.76886677773472811</v>
      </c>
    </row>
    <row r="35" spans="1:4" ht="47.25" customHeight="1" x14ac:dyDescent="0.3">
      <c r="A35" s="273" t="s">
        <v>147</v>
      </c>
      <c r="B35" s="274" t="s">
        <v>135</v>
      </c>
      <c r="C35" s="274" t="s">
        <v>136</v>
      </c>
      <c r="D35" s="274" t="s">
        <v>137</v>
      </c>
    </row>
    <row r="36" spans="1:4" ht="45" x14ac:dyDescent="0.25">
      <c r="A36" s="268" t="s">
        <v>134</v>
      </c>
      <c r="B36" s="269">
        <f>'Scenario B - 140g'!B21*100</f>
        <v>140</v>
      </c>
      <c r="C36" s="269">
        <f>'Scenario B - 140g'!B38*100</f>
        <v>46.199999999999996</v>
      </c>
      <c r="D36" s="269">
        <f>'Scenario C - 140g'!B39*100</f>
        <v>46.199999999999996</v>
      </c>
    </row>
    <row r="37" spans="1:4" ht="60" x14ac:dyDescent="0.25">
      <c r="A37" s="262" t="s">
        <v>139</v>
      </c>
      <c r="B37" s="265">
        <f>'Scenario B - 140g'!B22*100</f>
        <v>312.2</v>
      </c>
      <c r="C37" s="265">
        <f>'Scenario B - 140g'!B39*100</f>
        <v>103.60000000000001</v>
      </c>
      <c r="D37" s="265">
        <f>'Scenario C - 140g'!B40*100</f>
        <v>103.60000000000001</v>
      </c>
    </row>
    <row r="38" spans="1:4" x14ac:dyDescent="0.25">
      <c r="A38" s="270" t="s">
        <v>29</v>
      </c>
      <c r="B38" s="269"/>
      <c r="C38" s="269">
        <f>'Scenario B - 140g'!B40*100</f>
        <v>17.405568586016891</v>
      </c>
      <c r="D38" s="269">
        <f>'Scenario C - 140g'!B41*100</f>
        <v>15.665011727415202</v>
      </c>
    </row>
    <row r="39" spans="1:4" x14ac:dyDescent="0.25">
      <c r="A39" s="263" t="s">
        <v>13</v>
      </c>
      <c r="B39" s="265"/>
      <c r="C39" s="265">
        <f>'Scenario B - 140g'!B41*100</f>
        <v>31.492548623166016</v>
      </c>
      <c r="D39" s="265">
        <f>'Scenario C - 140g'!B42*100</f>
        <v>14.696522690810813</v>
      </c>
    </row>
    <row r="40" spans="1:4" x14ac:dyDescent="0.25">
      <c r="A40" s="270" t="s">
        <v>138</v>
      </c>
      <c r="B40" s="269"/>
      <c r="C40" s="269">
        <f>'Scenario B - 140g'!B42*100</f>
        <v>24.102038177539061</v>
      </c>
      <c r="D40" s="269">
        <f>'Scenario C - 140g'!B43*100</f>
        <v>13.497141379421876</v>
      </c>
    </row>
    <row r="41" spans="1:4" x14ac:dyDescent="0.25">
      <c r="A41" s="263" t="s">
        <v>11</v>
      </c>
      <c r="B41" s="265"/>
      <c r="C41" s="265">
        <f>'Scenario B - 140g'!B43*100</f>
        <v>12.470614086482744</v>
      </c>
      <c r="D41" s="265">
        <f>'Scenario C - 140g'!B44*100</f>
        <v>6.9835438884303382</v>
      </c>
    </row>
    <row r="42" spans="1:4" x14ac:dyDescent="0.25">
      <c r="A42" s="270" t="s">
        <v>23</v>
      </c>
      <c r="B42" s="269"/>
      <c r="C42" s="269">
        <f>'Scenario B - 140g'!B44*100</f>
        <v>0</v>
      </c>
      <c r="D42" s="269">
        <f>'Scenario C - 140g'!B45*100</f>
        <v>0</v>
      </c>
    </row>
    <row r="43" spans="1:4" x14ac:dyDescent="0.25">
      <c r="A43" s="263" t="s">
        <v>12</v>
      </c>
      <c r="B43" s="265"/>
      <c r="C43" s="265">
        <f>'Scenario B - 140g'!B45*100</f>
        <v>11.704626710886322</v>
      </c>
      <c r="D43" s="265">
        <f>'Scenario C - 140g'!B46*100</f>
        <v>6.554590958096342</v>
      </c>
    </row>
    <row r="44" spans="1:4" x14ac:dyDescent="0.25">
      <c r="A44" s="270" t="s">
        <v>25</v>
      </c>
      <c r="B44" s="269"/>
      <c r="C44" s="269">
        <f>'Scenario B - 140g'!B46*100</f>
        <v>49.735097401977029</v>
      </c>
      <c r="D44" s="269">
        <f>'Scenario C - 140g'!B47*100</f>
        <v>25.862250649028056</v>
      </c>
    </row>
    <row r="45" spans="1:4" ht="30" x14ac:dyDescent="0.25">
      <c r="A45" s="271" t="s">
        <v>84</v>
      </c>
      <c r="B45" s="269"/>
      <c r="C45" s="269"/>
      <c r="D45" s="269">
        <f>'Scenario C - 140g'!B48*100</f>
        <v>140</v>
      </c>
    </row>
    <row r="46" spans="1:4" x14ac:dyDescent="0.25">
      <c r="A46" s="272" t="s">
        <v>17</v>
      </c>
      <c r="B46" s="269"/>
      <c r="C46" s="269">
        <f>'Scenario B - 140g'!C53*100</f>
        <v>236.08333743708911</v>
      </c>
      <c r="D46" s="269">
        <f>C46</f>
        <v>236.08333743708911</v>
      </c>
    </row>
    <row r="47" spans="1:4" x14ac:dyDescent="0.25">
      <c r="A47" s="272" t="s">
        <v>90</v>
      </c>
      <c r="B47" s="269"/>
      <c r="C47" s="269">
        <f>'Scenario B - 140g'!C54*100</f>
        <v>44.356281661604285</v>
      </c>
      <c r="D47" s="269">
        <f t="shared" ref="D47:D50" si="0">C47</f>
        <v>44.356281661604285</v>
      </c>
    </row>
    <row r="48" spans="1:4" x14ac:dyDescent="0.25">
      <c r="A48" s="264" t="s">
        <v>91</v>
      </c>
      <c r="B48" s="265"/>
      <c r="C48" s="265">
        <f>'Scenario B - 140g'!C55*100</f>
        <v>14.14686463116265</v>
      </c>
      <c r="D48" s="265">
        <f t="shared" si="0"/>
        <v>14.14686463116265</v>
      </c>
    </row>
    <row r="49" spans="1:4" x14ac:dyDescent="0.25">
      <c r="A49" s="272" t="s">
        <v>92</v>
      </c>
      <c r="B49" s="269"/>
      <c r="C49" s="269">
        <f>'Scenario B - 140g'!C56*100</f>
        <v>10.630841597903482</v>
      </c>
      <c r="D49" s="269">
        <f t="shared" si="0"/>
        <v>10.630841597903482</v>
      </c>
    </row>
    <row r="50" spans="1:4" x14ac:dyDescent="0.25">
      <c r="A50" s="266" t="s">
        <v>96</v>
      </c>
      <c r="B50" s="267"/>
      <c r="C50" s="267">
        <f>'Scenario B - 140g'!C57*100</f>
        <v>16.827327422417081</v>
      </c>
      <c r="D50" s="267">
        <f t="shared" si="0"/>
        <v>16.827327422417081</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9A4550-2E7C-41D7-B6CC-32E206F6DEFA}">
  <dimension ref="A1:AX29"/>
  <sheetViews>
    <sheetView zoomScale="90" zoomScaleNormal="90" workbookViewId="0">
      <pane xSplit="1" ySplit="2" topLeftCell="B3" activePane="bottomRight" state="frozen"/>
      <selection pane="topRight" activeCell="B1" sqref="B1"/>
      <selection pane="bottomLeft" activeCell="A2" sqref="A2"/>
      <selection pane="bottomRight" activeCell="N20" sqref="N20"/>
    </sheetView>
  </sheetViews>
  <sheetFormatPr defaultRowHeight="15" x14ac:dyDescent="0.25"/>
  <cols>
    <col min="1" max="1" width="31" customWidth="1"/>
    <col min="2" max="2" width="7" customWidth="1"/>
    <col min="3" max="3" width="9.140625" customWidth="1"/>
    <col min="4" max="4" width="9.28515625" customWidth="1"/>
    <col min="5" max="5" width="10.28515625" customWidth="1"/>
    <col min="6" max="6" width="8" customWidth="1"/>
    <col min="7" max="7" width="13.5703125" customWidth="1"/>
    <col min="8" max="8" width="2.7109375" hidden="1" customWidth="1"/>
    <col min="9" max="9" width="12.7109375" customWidth="1"/>
    <col min="10" max="10" width="12.28515625" customWidth="1"/>
    <col min="11" max="11" width="13.7109375" customWidth="1"/>
    <col min="12" max="12" width="13.5703125" customWidth="1"/>
    <col min="13" max="13" width="23.7109375" customWidth="1"/>
    <col min="14" max="14" width="59.5703125" bestFit="1" customWidth="1"/>
  </cols>
  <sheetData>
    <row r="1" spans="1:50" ht="18.75" x14ac:dyDescent="0.3">
      <c r="A1" s="23" t="s">
        <v>38</v>
      </c>
      <c r="B1" s="24"/>
      <c r="C1" s="24"/>
      <c r="D1" s="24"/>
      <c r="E1" s="25"/>
      <c r="F1" s="25"/>
      <c r="G1" s="25"/>
      <c r="H1" s="25"/>
      <c r="I1" s="25"/>
      <c r="J1" s="25"/>
      <c r="K1" s="25"/>
      <c r="L1" s="25"/>
      <c r="M1" s="26"/>
    </row>
    <row r="2" spans="1:50" s="5" customFormat="1" ht="34.5" customHeight="1" x14ac:dyDescent="0.25">
      <c r="A2" s="27" t="s">
        <v>16</v>
      </c>
      <c r="B2" s="28" t="s">
        <v>26</v>
      </c>
      <c r="C2" s="29" t="s">
        <v>1</v>
      </c>
      <c r="D2" s="29" t="s">
        <v>2</v>
      </c>
      <c r="E2" s="29" t="s">
        <v>3</v>
      </c>
      <c r="F2" s="29" t="s">
        <v>4</v>
      </c>
      <c r="G2" s="29" t="s">
        <v>5</v>
      </c>
      <c r="H2" s="29" t="s">
        <v>6</v>
      </c>
      <c r="I2" s="28" t="s">
        <v>27</v>
      </c>
      <c r="J2" s="29" t="s">
        <v>9</v>
      </c>
      <c r="K2" s="29" t="s">
        <v>7</v>
      </c>
      <c r="L2" s="29" t="s">
        <v>8</v>
      </c>
      <c r="M2" s="30" t="s">
        <v>30</v>
      </c>
      <c r="N2" s="8"/>
    </row>
    <row r="3" spans="1:50" ht="18.75" customHeight="1" x14ac:dyDescent="0.25">
      <c r="A3" s="31" t="s">
        <v>18</v>
      </c>
      <c r="B3" s="11"/>
      <c r="C3" s="20">
        <v>8</v>
      </c>
      <c r="D3" s="20">
        <v>0.34</v>
      </c>
      <c r="E3" s="20">
        <v>24</v>
      </c>
      <c r="F3" s="20">
        <v>0.49</v>
      </c>
      <c r="G3" s="20">
        <v>28</v>
      </c>
      <c r="H3" s="20"/>
      <c r="I3" s="20">
        <v>11</v>
      </c>
      <c r="J3" s="20">
        <v>4.1900000000000004</v>
      </c>
      <c r="K3" s="15">
        <v>0.79139999999999999</v>
      </c>
      <c r="L3" s="15">
        <v>0.72870000000000001</v>
      </c>
      <c r="M3" s="32" t="s">
        <v>33</v>
      </c>
      <c r="N3" s="6" t="s">
        <v>19</v>
      </c>
      <c r="P3" s="3"/>
      <c r="Q3" s="3"/>
      <c r="R3" s="2"/>
      <c r="S3" s="2"/>
      <c r="T3" s="2"/>
      <c r="U3" s="2"/>
      <c r="V3" s="2"/>
      <c r="W3" s="2"/>
      <c r="X3" s="2"/>
      <c r="Y3" s="2"/>
      <c r="Z3" s="2"/>
      <c r="AA3" s="2"/>
      <c r="AB3" s="4"/>
      <c r="AC3" s="2"/>
      <c r="AD3" s="1"/>
      <c r="AE3" s="1"/>
      <c r="AF3" s="1"/>
      <c r="AG3" s="1"/>
      <c r="AH3" s="1"/>
      <c r="AI3" s="1"/>
      <c r="AJ3" s="1"/>
      <c r="AK3" s="1"/>
      <c r="AL3" s="1"/>
      <c r="AM3" s="1"/>
      <c r="AN3" s="1"/>
      <c r="AO3" s="1"/>
      <c r="AP3" s="1"/>
      <c r="AQ3" s="1"/>
      <c r="AR3" s="1"/>
      <c r="AS3" s="1"/>
      <c r="AT3" s="1"/>
      <c r="AU3" s="1"/>
      <c r="AV3" s="4"/>
      <c r="AW3" s="4"/>
      <c r="AX3" s="2"/>
    </row>
    <row r="4" spans="1:50" x14ac:dyDescent="0.25">
      <c r="A4" s="33" t="s">
        <v>31</v>
      </c>
      <c r="B4" s="12"/>
      <c r="C4" s="13">
        <v>39</v>
      </c>
      <c r="D4" s="13">
        <v>1.51</v>
      </c>
      <c r="E4" s="13">
        <v>57</v>
      </c>
      <c r="F4" s="13">
        <v>1.07</v>
      </c>
      <c r="G4" s="13">
        <v>26</v>
      </c>
      <c r="H4" s="13"/>
      <c r="I4" s="13">
        <v>10.09</v>
      </c>
      <c r="J4" s="14">
        <v>11.12</v>
      </c>
      <c r="K4" s="15">
        <v>1.0973999999999999</v>
      </c>
      <c r="L4" s="16">
        <v>1.2819</v>
      </c>
      <c r="M4" s="34" t="s">
        <v>33</v>
      </c>
      <c r="N4" s="6" t="s">
        <v>19</v>
      </c>
    </row>
    <row r="5" spans="1:50" x14ac:dyDescent="0.25">
      <c r="A5" s="33" t="s">
        <v>21</v>
      </c>
      <c r="B5" s="12"/>
      <c r="C5" s="13">
        <v>679</v>
      </c>
      <c r="D5" s="13">
        <v>2.73</v>
      </c>
      <c r="E5" s="13">
        <v>41</v>
      </c>
      <c r="F5" s="13">
        <v>2.23</v>
      </c>
      <c r="G5" s="13">
        <v>10</v>
      </c>
      <c r="H5" s="13"/>
      <c r="I5" s="13">
        <v>3.27</v>
      </c>
      <c r="J5" s="14">
        <v>10.81</v>
      </c>
      <c r="K5" s="15">
        <v>1.1045</v>
      </c>
      <c r="L5" s="16">
        <v>0.9244</v>
      </c>
      <c r="M5" s="34" t="s">
        <v>33</v>
      </c>
      <c r="N5" s="6" t="s">
        <v>19</v>
      </c>
    </row>
    <row r="6" spans="1:50" x14ac:dyDescent="0.25">
      <c r="A6" s="33" t="s">
        <v>22</v>
      </c>
      <c r="B6" s="12"/>
      <c r="C6" s="13">
        <v>232</v>
      </c>
      <c r="D6" s="13">
        <v>4.63</v>
      </c>
      <c r="E6" s="13">
        <v>68.099999999999994</v>
      </c>
      <c r="F6" s="13">
        <v>2.44</v>
      </c>
      <c r="G6" s="13">
        <v>12</v>
      </c>
      <c r="H6" s="13">
        <v>50</v>
      </c>
      <c r="I6" s="13">
        <v>1.7</v>
      </c>
      <c r="J6" s="14">
        <v>0.88</v>
      </c>
      <c r="K6" s="15">
        <v>0.76300000000000001</v>
      </c>
      <c r="L6" s="16">
        <v>1.292</v>
      </c>
      <c r="M6" s="34" t="s">
        <v>34</v>
      </c>
      <c r="N6" s="6" t="s">
        <v>10</v>
      </c>
    </row>
    <row r="7" spans="1:50" x14ac:dyDescent="0.25">
      <c r="A7" s="69" t="s">
        <v>44</v>
      </c>
      <c r="B7" s="12"/>
      <c r="C7" s="13">
        <v>40</v>
      </c>
      <c r="D7" s="13">
        <v>3.25</v>
      </c>
      <c r="E7" s="13">
        <v>66</v>
      </c>
      <c r="F7" s="13">
        <v>3.39</v>
      </c>
      <c r="G7" s="13">
        <v>117</v>
      </c>
      <c r="H7" s="13"/>
      <c r="I7" s="13">
        <v>0</v>
      </c>
      <c r="J7" s="14">
        <v>10.56</v>
      </c>
      <c r="K7" s="15">
        <v>0.33950000000000002</v>
      </c>
      <c r="L7" s="16">
        <v>0.12609999999999999</v>
      </c>
      <c r="M7" s="34" t="s">
        <v>33</v>
      </c>
      <c r="N7" s="6" t="s">
        <v>19</v>
      </c>
    </row>
    <row r="8" spans="1:50" x14ac:dyDescent="0.25">
      <c r="A8" s="33" t="s">
        <v>32</v>
      </c>
      <c r="B8" s="12"/>
      <c r="C8" s="13">
        <v>59</v>
      </c>
      <c r="D8" s="13">
        <v>0.43</v>
      </c>
      <c r="E8" s="13">
        <v>41</v>
      </c>
      <c r="F8" s="13">
        <v>1.58</v>
      </c>
      <c r="G8" s="13">
        <v>0.1</v>
      </c>
      <c r="H8" s="13"/>
      <c r="I8" s="13">
        <v>0.1</v>
      </c>
      <c r="J8" s="14">
        <v>1.4</v>
      </c>
      <c r="K8" s="15">
        <v>6.7199999999999996E-2</v>
      </c>
      <c r="L8" s="16">
        <v>6.2399999999999997E-2</v>
      </c>
      <c r="M8" s="34" t="s">
        <v>33</v>
      </c>
      <c r="N8" s="6" t="s">
        <v>19</v>
      </c>
    </row>
    <row r="9" spans="1:50" x14ac:dyDescent="0.25">
      <c r="A9" s="33" t="s">
        <v>11</v>
      </c>
      <c r="B9" s="12"/>
      <c r="C9" s="17"/>
      <c r="D9" s="17"/>
      <c r="E9" s="17"/>
      <c r="F9" s="17"/>
      <c r="G9" s="17"/>
      <c r="H9" s="17"/>
      <c r="I9" s="17"/>
      <c r="J9" s="18"/>
      <c r="K9" s="16">
        <v>0.6</v>
      </c>
      <c r="L9" s="16">
        <v>0.5</v>
      </c>
      <c r="M9" s="34" t="s">
        <v>35</v>
      </c>
      <c r="N9" s="6" t="s">
        <v>24</v>
      </c>
    </row>
    <row r="10" spans="1:50" x14ac:dyDescent="0.25">
      <c r="A10" s="33" t="s">
        <v>23</v>
      </c>
      <c r="B10" s="12"/>
      <c r="C10" s="17"/>
      <c r="D10" s="17"/>
      <c r="E10" s="17"/>
      <c r="F10" s="17"/>
      <c r="G10" s="17"/>
      <c r="H10" s="17"/>
      <c r="I10" s="17"/>
      <c r="J10" s="18"/>
      <c r="K10" s="16">
        <v>0.5</v>
      </c>
      <c r="L10" s="16">
        <v>0.5</v>
      </c>
      <c r="M10" s="35" t="s">
        <v>36</v>
      </c>
    </row>
    <row r="11" spans="1:50" x14ac:dyDescent="0.25">
      <c r="A11" s="33" t="s">
        <v>12</v>
      </c>
      <c r="B11" s="12"/>
      <c r="C11" s="17"/>
      <c r="D11" s="17"/>
      <c r="E11" s="17"/>
      <c r="F11" s="17"/>
      <c r="G11" s="17"/>
      <c r="H11" s="17"/>
      <c r="I11" s="17"/>
      <c r="J11" s="18"/>
      <c r="K11" s="16">
        <v>0.5</v>
      </c>
      <c r="L11" s="16">
        <v>0.8</v>
      </c>
      <c r="M11" s="34" t="s">
        <v>35</v>
      </c>
      <c r="N11" s="6" t="s">
        <v>24</v>
      </c>
    </row>
    <row r="12" spans="1:50" ht="15.75" thickBot="1" x14ac:dyDescent="0.3">
      <c r="A12" s="36" t="s">
        <v>25</v>
      </c>
      <c r="B12" s="37"/>
      <c r="C12" s="38">
        <v>16</v>
      </c>
      <c r="D12" s="38">
        <v>0.3</v>
      </c>
      <c r="E12" s="38">
        <v>28</v>
      </c>
      <c r="F12" s="38">
        <v>0.4</v>
      </c>
      <c r="G12" s="38">
        <v>0</v>
      </c>
      <c r="H12" s="38"/>
      <c r="I12" s="38">
        <v>0</v>
      </c>
      <c r="J12" s="39">
        <v>2</v>
      </c>
      <c r="K12" s="40">
        <v>0.11</v>
      </c>
      <c r="L12" s="40">
        <v>0.14000000000000001</v>
      </c>
      <c r="M12" s="41" t="s">
        <v>37</v>
      </c>
      <c r="N12" s="6" t="s">
        <v>20</v>
      </c>
    </row>
    <row r="13" spans="1:50" x14ac:dyDescent="0.25">
      <c r="A13" s="19"/>
      <c r="B13" s="42"/>
      <c r="C13" s="43"/>
      <c r="D13" s="43"/>
      <c r="E13" s="43"/>
      <c r="F13" s="43"/>
      <c r="G13" s="43"/>
      <c r="H13" s="43"/>
      <c r="I13" s="43"/>
      <c r="J13" s="44"/>
      <c r="K13" s="22"/>
      <c r="L13" s="22"/>
      <c r="M13" s="22"/>
      <c r="N13" s="6"/>
    </row>
    <row r="14" spans="1:50" ht="33" customHeight="1" thickBot="1" x14ac:dyDescent="0.3">
      <c r="B14" s="283" t="s">
        <v>103</v>
      </c>
      <c r="C14" s="283"/>
      <c r="D14" s="283"/>
      <c r="E14" s="283"/>
      <c r="F14" s="283"/>
      <c r="G14" s="283"/>
      <c r="H14" s="283"/>
      <c r="I14" s="283"/>
      <c r="J14" s="283"/>
      <c r="K14" s="283"/>
      <c r="L14" s="283"/>
      <c r="M14" s="7" t="s">
        <v>40</v>
      </c>
    </row>
    <row r="15" spans="1:50" ht="30" customHeight="1" x14ac:dyDescent="0.25">
      <c r="A15" s="279" t="s">
        <v>42</v>
      </c>
      <c r="B15" s="280"/>
      <c r="C15" s="280"/>
      <c r="D15" s="280"/>
      <c r="E15" s="280"/>
      <c r="F15" s="280"/>
      <c r="G15" s="280"/>
      <c r="H15" s="280"/>
      <c r="I15" s="280"/>
      <c r="J15" s="280"/>
      <c r="K15" s="280"/>
      <c r="L15" s="280"/>
      <c r="M15" s="49" t="s">
        <v>39</v>
      </c>
    </row>
    <row r="16" spans="1:50" x14ac:dyDescent="0.25">
      <c r="A16" s="31" t="s">
        <v>18</v>
      </c>
      <c r="B16" s="98">
        <v>1</v>
      </c>
      <c r="C16" s="51">
        <v>8</v>
      </c>
      <c r="D16" s="51">
        <v>0.34</v>
      </c>
      <c r="E16" s="51">
        <v>24</v>
      </c>
      <c r="F16" s="51">
        <v>0.49</v>
      </c>
      <c r="G16" s="52">
        <v>28</v>
      </c>
      <c r="H16" s="52"/>
      <c r="I16" s="52">
        <v>11</v>
      </c>
      <c r="J16" s="53">
        <v>4.1900000000000004</v>
      </c>
      <c r="K16" s="54">
        <v>0.79139999999999999</v>
      </c>
      <c r="L16" s="54">
        <v>0.72870000000000001</v>
      </c>
      <c r="M16" s="55"/>
    </row>
    <row r="17" spans="1:14" x14ac:dyDescent="0.25">
      <c r="A17" s="56" t="s">
        <v>28</v>
      </c>
      <c r="B17" s="99">
        <v>2.23</v>
      </c>
      <c r="C17" s="43">
        <f t="shared" ref="C17:L17" si="0">C8*$B$17</f>
        <v>131.57</v>
      </c>
      <c r="D17" s="43">
        <f t="shared" si="0"/>
        <v>0.95889999999999997</v>
      </c>
      <c r="E17" s="43">
        <f t="shared" si="0"/>
        <v>91.429999999999993</v>
      </c>
      <c r="F17" s="43">
        <f t="shared" si="0"/>
        <v>3.5234000000000001</v>
      </c>
      <c r="G17" s="43">
        <f t="shared" si="0"/>
        <v>0.223</v>
      </c>
      <c r="H17" s="43">
        <f t="shared" si="0"/>
        <v>0</v>
      </c>
      <c r="I17" s="43">
        <f t="shared" si="0"/>
        <v>0.223</v>
      </c>
      <c r="J17" s="44">
        <f t="shared" si="0"/>
        <v>3.1219999999999999</v>
      </c>
      <c r="K17" s="22">
        <f t="shared" si="0"/>
        <v>0.14985599999999999</v>
      </c>
      <c r="L17" s="22">
        <f t="shared" si="0"/>
        <v>0.139152</v>
      </c>
      <c r="M17" s="34"/>
      <c r="N17" s="9"/>
    </row>
    <row r="18" spans="1:14" ht="15.75" thickBot="1" x14ac:dyDescent="0.3">
      <c r="A18" s="57" t="s">
        <v>15</v>
      </c>
      <c r="B18" s="58">
        <f t="shared" ref="B18:K18" si="1">B16+B17</f>
        <v>3.23</v>
      </c>
      <c r="C18" s="59">
        <f t="shared" si="1"/>
        <v>139.57</v>
      </c>
      <c r="D18" s="59">
        <f t="shared" si="1"/>
        <v>1.2988999999999999</v>
      </c>
      <c r="E18" s="59">
        <f t="shared" si="1"/>
        <v>115.42999999999999</v>
      </c>
      <c r="F18" s="59">
        <f t="shared" si="1"/>
        <v>4.0133999999999999</v>
      </c>
      <c r="G18" s="59">
        <f t="shared" si="1"/>
        <v>28.222999999999999</v>
      </c>
      <c r="H18" s="59">
        <f t="shared" si="1"/>
        <v>0</v>
      </c>
      <c r="I18" s="59">
        <f t="shared" si="1"/>
        <v>11.223000000000001</v>
      </c>
      <c r="J18" s="60">
        <f t="shared" si="1"/>
        <v>7.3120000000000003</v>
      </c>
      <c r="K18" s="61">
        <f t="shared" si="1"/>
        <v>0.94125599999999998</v>
      </c>
      <c r="L18" s="61">
        <f>L17+L16</f>
        <v>0.86785200000000007</v>
      </c>
      <c r="M18" s="62"/>
    </row>
    <row r="19" spans="1:14" ht="15.75" thickBot="1" x14ac:dyDescent="0.3">
      <c r="A19" s="45"/>
      <c r="B19" s="45"/>
      <c r="C19" s="46"/>
      <c r="D19" s="46"/>
      <c r="E19" s="46"/>
      <c r="F19" s="46"/>
      <c r="G19" s="46"/>
      <c r="H19" s="46"/>
      <c r="I19" s="46"/>
      <c r="J19" s="47"/>
      <c r="K19" s="48"/>
      <c r="L19" s="48"/>
      <c r="M19" s="48"/>
    </row>
    <row r="20" spans="1:14" ht="34.5" customHeight="1" x14ac:dyDescent="0.25">
      <c r="A20" s="281" t="s">
        <v>43</v>
      </c>
      <c r="B20" s="282"/>
      <c r="C20" s="282"/>
      <c r="D20" s="282"/>
      <c r="E20" s="282"/>
      <c r="F20" s="282"/>
      <c r="G20" s="282"/>
      <c r="H20" s="282"/>
      <c r="I20" s="282"/>
      <c r="J20" s="282"/>
      <c r="K20" s="282"/>
      <c r="L20" s="282"/>
      <c r="M20" s="63"/>
    </row>
    <row r="21" spans="1:14" x14ac:dyDescent="0.25">
      <c r="A21" s="56" t="s">
        <v>29</v>
      </c>
      <c r="B21" s="99">
        <v>0.12</v>
      </c>
      <c r="C21" s="43">
        <f t="shared" ref="C21:L21" si="2">C4*$B$21</f>
        <v>4.68</v>
      </c>
      <c r="D21" s="43">
        <f t="shared" si="2"/>
        <v>0.1812</v>
      </c>
      <c r="E21" s="43">
        <f t="shared" si="2"/>
        <v>6.84</v>
      </c>
      <c r="F21" s="43">
        <f t="shared" si="2"/>
        <v>0.12840000000000001</v>
      </c>
      <c r="G21" s="43">
        <f t="shared" si="2"/>
        <v>3.12</v>
      </c>
      <c r="H21" s="43">
        <f t="shared" si="2"/>
        <v>0</v>
      </c>
      <c r="I21" s="43">
        <f t="shared" si="2"/>
        <v>1.2107999999999999</v>
      </c>
      <c r="J21" s="44">
        <f t="shared" si="2"/>
        <v>1.3343999999999998</v>
      </c>
      <c r="K21" s="22">
        <f t="shared" si="2"/>
        <v>0.131688</v>
      </c>
      <c r="L21" s="22">
        <f t="shared" si="2"/>
        <v>0.15382799999999999</v>
      </c>
      <c r="M21" s="34"/>
    </row>
    <row r="22" spans="1:14" x14ac:dyDescent="0.25">
      <c r="A22" s="56" t="s">
        <v>13</v>
      </c>
      <c r="B22" s="99">
        <v>0.37</v>
      </c>
      <c r="C22" s="43">
        <f t="shared" ref="C22:L22" si="3">C6*$B$22</f>
        <v>85.84</v>
      </c>
      <c r="D22" s="43">
        <f t="shared" si="3"/>
        <v>1.7130999999999998</v>
      </c>
      <c r="E22" s="43">
        <f t="shared" si="3"/>
        <v>25.196999999999999</v>
      </c>
      <c r="F22" s="43">
        <f t="shared" si="3"/>
        <v>0.90279999999999994</v>
      </c>
      <c r="G22" s="43">
        <f t="shared" si="3"/>
        <v>4.4399999999999995</v>
      </c>
      <c r="H22" s="43">
        <f t="shared" si="3"/>
        <v>18.5</v>
      </c>
      <c r="I22" s="43">
        <f t="shared" si="3"/>
        <v>0.629</v>
      </c>
      <c r="J22" s="44">
        <f t="shared" si="3"/>
        <v>0.3256</v>
      </c>
      <c r="K22" s="22">
        <f t="shared" si="3"/>
        <v>0.28231000000000001</v>
      </c>
      <c r="L22" s="22">
        <f t="shared" si="3"/>
        <v>0.47804000000000002</v>
      </c>
      <c r="M22" s="34"/>
    </row>
    <row r="23" spans="1:14" x14ac:dyDescent="0.25">
      <c r="A23" s="56" t="s">
        <v>14</v>
      </c>
      <c r="B23" s="99">
        <v>0.34</v>
      </c>
      <c r="C23" s="43">
        <f t="shared" ref="C23:L23" si="4">C5*$B$23</f>
        <v>230.86</v>
      </c>
      <c r="D23" s="43">
        <f t="shared" si="4"/>
        <v>0.92820000000000003</v>
      </c>
      <c r="E23" s="43">
        <f t="shared" si="4"/>
        <v>13.940000000000001</v>
      </c>
      <c r="F23" s="43">
        <f t="shared" si="4"/>
        <v>0.7582000000000001</v>
      </c>
      <c r="G23" s="43">
        <f t="shared" si="4"/>
        <v>3.4000000000000004</v>
      </c>
      <c r="H23" s="43">
        <f t="shared" si="4"/>
        <v>0</v>
      </c>
      <c r="I23" s="43">
        <f t="shared" si="4"/>
        <v>1.1118000000000001</v>
      </c>
      <c r="J23" s="44">
        <f t="shared" si="4"/>
        <v>3.6754000000000002</v>
      </c>
      <c r="K23" s="22">
        <f t="shared" si="4"/>
        <v>0.37553000000000003</v>
      </c>
      <c r="L23" s="22">
        <f t="shared" si="4"/>
        <v>0.31429600000000002</v>
      </c>
      <c r="M23" s="34"/>
    </row>
    <row r="24" spans="1:14" x14ac:dyDescent="0.25">
      <c r="A24" s="33" t="s">
        <v>11</v>
      </c>
      <c r="B24" s="99">
        <v>0.18</v>
      </c>
      <c r="C24" s="43"/>
      <c r="D24" s="43"/>
      <c r="E24" s="43"/>
      <c r="F24" s="43"/>
      <c r="G24" s="43"/>
      <c r="H24" s="43"/>
      <c r="I24" s="43"/>
      <c r="J24" s="43"/>
      <c r="K24" s="22">
        <f>K9*$B$24</f>
        <v>0.108</v>
      </c>
      <c r="L24" s="22">
        <f>L9*$B$24</f>
        <v>0.09</v>
      </c>
      <c r="M24" s="34"/>
    </row>
    <row r="25" spans="1:14" x14ac:dyDescent="0.25">
      <c r="A25" s="33" t="s">
        <v>23</v>
      </c>
      <c r="B25" s="99">
        <v>0.27</v>
      </c>
      <c r="C25" s="43"/>
      <c r="D25" s="43"/>
      <c r="E25" s="43"/>
      <c r="F25" s="43"/>
      <c r="G25" s="43"/>
      <c r="H25" s="43"/>
      <c r="I25" s="43"/>
      <c r="J25" s="43"/>
      <c r="K25" s="22">
        <f>K10*$B$25</f>
        <v>0.13500000000000001</v>
      </c>
      <c r="L25" s="22">
        <f>L10*$B$25</f>
        <v>0.13500000000000001</v>
      </c>
      <c r="M25" s="34"/>
    </row>
    <row r="26" spans="1:14" x14ac:dyDescent="0.25">
      <c r="A26" s="33" t="s">
        <v>12</v>
      </c>
      <c r="B26" s="99">
        <v>0.17</v>
      </c>
      <c r="C26" s="43"/>
      <c r="D26" s="43"/>
      <c r="E26" s="43"/>
      <c r="F26" s="43"/>
      <c r="G26" s="43"/>
      <c r="H26" s="43"/>
      <c r="I26" s="43"/>
      <c r="J26" s="43"/>
      <c r="K26" s="22">
        <f>K11*$B$26</f>
        <v>8.5000000000000006E-2</v>
      </c>
      <c r="L26" s="22">
        <f>L11*$B$26</f>
        <v>0.13600000000000001</v>
      </c>
      <c r="M26" s="34"/>
    </row>
    <row r="27" spans="1:14" x14ac:dyDescent="0.25">
      <c r="A27" s="64" t="s">
        <v>25</v>
      </c>
      <c r="B27" s="99">
        <v>0.71</v>
      </c>
      <c r="C27" s="43">
        <f t="shared" ref="C27:L27" si="5">C12*$B$27</f>
        <v>11.36</v>
      </c>
      <c r="D27" s="43">
        <f t="shared" si="5"/>
        <v>0.21299999999999999</v>
      </c>
      <c r="E27" s="43">
        <f t="shared" si="5"/>
        <v>19.88</v>
      </c>
      <c r="F27" s="43">
        <f t="shared" si="5"/>
        <v>0.28399999999999997</v>
      </c>
      <c r="G27" s="43">
        <f t="shared" si="5"/>
        <v>0</v>
      </c>
      <c r="H27" s="43">
        <f t="shared" si="5"/>
        <v>0</v>
      </c>
      <c r="I27" s="43">
        <f t="shared" si="5"/>
        <v>0</v>
      </c>
      <c r="J27" s="43">
        <f t="shared" si="5"/>
        <v>1.42</v>
      </c>
      <c r="K27" s="22">
        <f t="shared" si="5"/>
        <v>7.8100000000000003E-2</v>
      </c>
      <c r="L27" s="22">
        <f t="shared" si="5"/>
        <v>9.9400000000000002E-2</v>
      </c>
      <c r="M27" s="34"/>
    </row>
    <row r="28" spans="1:14" ht="15.75" thickBot="1" x14ac:dyDescent="0.3">
      <c r="A28" s="65" t="s">
        <v>15</v>
      </c>
      <c r="B28" s="66">
        <f t="shared" ref="B28:J28" si="6">SUM(B21:B27)</f>
        <v>2.16</v>
      </c>
      <c r="C28" s="66">
        <f t="shared" si="6"/>
        <v>332.74</v>
      </c>
      <c r="D28" s="66">
        <f t="shared" si="6"/>
        <v>3.0354999999999999</v>
      </c>
      <c r="E28" s="66">
        <f t="shared" si="6"/>
        <v>65.856999999999999</v>
      </c>
      <c r="F28" s="66">
        <f t="shared" si="6"/>
        <v>2.0733999999999999</v>
      </c>
      <c r="G28" s="66">
        <f t="shared" si="6"/>
        <v>10.96</v>
      </c>
      <c r="H28" s="66">
        <f t="shared" si="6"/>
        <v>18.5</v>
      </c>
      <c r="I28" s="66">
        <f t="shared" si="6"/>
        <v>2.9516</v>
      </c>
      <c r="J28" s="66">
        <f t="shared" si="6"/>
        <v>6.7553999999999998</v>
      </c>
      <c r="K28" s="67">
        <f>SUM(K21:K27)</f>
        <v>1.1956280000000001</v>
      </c>
      <c r="L28" s="67">
        <f>SUM(L21:L27)</f>
        <v>1.4065640000000001</v>
      </c>
      <c r="M28" s="68"/>
    </row>
    <row r="29" spans="1:14" x14ac:dyDescent="0.25">
      <c r="K29" s="10"/>
      <c r="L29" s="10"/>
      <c r="M29" s="10"/>
    </row>
  </sheetData>
  <mergeCells count="3">
    <mergeCell ref="A15:L15"/>
    <mergeCell ref="A20:L20"/>
    <mergeCell ref="B14:L14"/>
  </mergeCells>
  <hyperlinks>
    <hyperlink ref="N3" r:id="rId1" xr:uid="{164EC2E1-DD3A-4D67-BFE8-CD8604528C7F}"/>
    <hyperlink ref="N4" r:id="rId2" xr:uid="{332F4594-2022-4EC8-8E01-7E0289AFBAA1}"/>
    <hyperlink ref="N8" r:id="rId3" xr:uid="{88F4D436-E4EB-4E87-B73C-9E161FD3897C}"/>
    <hyperlink ref="N5" r:id="rId4" xr:uid="{C30246AA-B8CC-45B0-B374-807F28734E09}"/>
    <hyperlink ref="N7" r:id="rId5" xr:uid="{187C3EB2-F46A-44B9-BD70-2C517D7E492F}"/>
    <hyperlink ref="N9" r:id="rId6" xr:uid="{FD6357B3-2AF5-4CC9-9017-8491AD8C3ED9}"/>
    <hyperlink ref="N11" r:id="rId7" xr:uid="{05E1592D-A628-46B9-B570-ECF911743335}"/>
    <hyperlink ref="N12" r:id="rId8" xr:uid="{6E264D40-D65A-4F53-958C-3170731FD4C6}"/>
  </hyperlinks>
  <pageMargins left="0.7" right="0.7" top="0.75" bottom="0.75" header="0.3" footer="0.3"/>
  <pageSetup paperSize="9" orientation="portrait" r:id="rId9"/>
  <legacyDrawing r:id="rId1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1562A2-20AC-48F0-9CDA-7AA1C1298BA1}">
  <dimension ref="A1:AX40"/>
  <sheetViews>
    <sheetView zoomScale="90" zoomScaleNormal="90" workbookViewId="0">
      <pane xSplit="1" ySplit="2" topLeftCell="B19" activePane="bottomRight" state="frozen"/>
      <selection pane="topRight" activeCell="B1" sqref="B1"/>
      <selection pane="bottomLeft" activeCell="A2" sqref="A2"/>
      <selection pane="bottomRight" activeCell="K23" sqref="K23"/>
    </sheetView>
  </sheetViews>
  <sheetFormatPr defaultRowHeight="15" x14ac:dyDescent="0.25"/>
  <cols>
    <col min="1" max="1" width="33" customWidth="1"/>
    <col min="2" max="2" width="7" customWidth="1"/>
    <col min="3" max="3" width="9.140625" customWidth="1"/>
    <col min="4" max="4" width="9.28515625" customWidth="1"/>
    <col min="5" max="5" width="10.28515625" customWidth="1"/>
    <col min="6" max="6" width="8" customWidth="1"/>
    <col min="7" max="7" width="13.5703125" customWidth="1"/>
    <col min="8" max="8" width="2.7109375" hidden="1" customWidth="1"/>
    <col min="9" max="9" width="12.7109375" customWidth="1"/>
    <col min="10" max="10" width="12.28515625" customWidth="1"/>
    <col min="11" max="11" width="13.7109375" customWidth="1"/>
    <col min="12" max="12" width="13.5703125" customWidth="1"/>
    <col min="13" max="13" width="23.7109375" customWidth="1"/>
    <col min="14" max="14" width="59.5703125" bestFit="1" customWidth="1"/>
  </cols>
  <sheetData>
    <row r="1" spans="1:50" ht="18.75" x14ac:dyDescent="0.3">
      <c r="A1" s="23" t="s">
        <v>38</v>
      </c>
      <c r="B1" s="24"/>
      <c r="C1" s="24"/>
      <c r="D1" s="24"/>
      <c r="E1" s="25"/>
      <c r="F1" s="25"/>
      <c r="G1" s="25"/>
      <c r="H1" s="25"/>
      <c r="I1" s="25"/>
      <c r="J1" s="25"/>
      <c r="K1" s="25"/>
      <c r="L1" s="25"/>
      <c r="M1" s="26"/>
    </row>
    <row r="2" spans="1:50" s="5" customFormat="1" ht="34.5" customHeight="1" x14ac:dyDescent="0.25">
      <c r="A2" s="27" t="s">
        <v>16</v>
      </c>
      <c r="B2" s="28" t="s">
        <v>26</v>
      </c>
      <c r="C2" s="29" t="s">
        <v>1</v>
      </c>
      <c r="D2" s="29" t="s">
        <v>2</v>
      </c>
      <c r="E2" s="29" t="s">
        <v>3</v>
      </c>
      <c r="F2" s="29" t="s">
        <v>4</v>
      </c>
      <c r="G2" s="29" t="s">
        <v>5</v>
      </c>
      <c r="H2" s="29" t="s">
        <v>6</v>
      </c>
      <c r="I2" s="28" t="s">
        <v>27</v>
      </c>
      <c r="J2" s="29" t="s">
        <v>9</v>
      </c>
      <c r="K2" s="29" t="s">
        <v>7</v>
      </c>
      <c r="L2" s="29" t="s">
        <v>8</v>
      </c>
      <c r="M2" s="30" t="s">
        <v>30</v>
      </c>
      <c r="N2" s="8"/>
    </row>
    <row r="3" spans="1:50" ht="18.75" customHeight="1" x14ac:dyDescent="0.25">
      <c r="A3" s="31" t="s">
        <v>18</v>
      </c>
      <c r="B3" s="11"/>
      <c r="C3" s="20">
        <v>8</v>
      </c>
      <c r="D3" s="20">
        <v>0.34</v>
      </c>
      <c r="E3" s="20">
        <v>24</v>
      </c>
      <c r="F3" s="20">
        <v>0.49</v>
      </c>
      <c r="G3" s="20">
        <v>28</v>
      </c>
      <c r="H3" s="20"/>
      <c r="I3" s="20">
        <v>11</v>
      </c>
      <c r="J3" s="20">
        <v>4.1900000000000004</v>
      </c>
      <c r="K3" s="15">
        <v>0.79139999999999999</v>
      </c>
      <c r="L3" s="15">
        <v>0.72870000000000001</v>
      </c>
      <c r="M3" s="32" t="s">
        <v>33</v>
      </c>
      <c r="N3" s="6" t="s">
        <v>19</v>
      </c>
      <c r="P3" s="3"/>
      <c r="Q3" s="3"/>
      <c r="R3" s="2"/>
      <c r="S3" s="2"/>
      <c r="T3" s="2"/>
      <c r="U3" s="2"/>
      <c r="V3" s="2"/>
      <c r="W3" s="2"/>
      <c r="X3" s="2"/>
      <c r="Y3" s="2"/>
      <c r="Z3" s="2"/>
      <c r="AA3" s="2"/>
      <c r="AB3" s="4"/>
      <c r="AC3" s="2"/>
      <c r="AD3" s="1"/>
      <c r="AE3" s="1"/>
      <c r="AF3" s="1"/>
      <c r="AG3" s="1"/>
      <c r="AH3" s="1"/>
      <c r="AI3" s="1"/>
      <c r="AJ3" s="1"/>
      <c r="AK3" s="1"/>
      <c r="AL3" s="1"/>
      <c r="AM3" s="1"/>
      <c r="AN3" s="1"/>
      <c r="AO3" s="1"/>
      <c r="AP3" s="1"/>
      <c r="AQ3" s="1"/>
      <c r="AR3" s="1"/>
      <c r="AS3" s="1"/>
      <c r="AT3" s="1"/>
      <c r="AU3" s="1"/>
      <c r="AV3" s="4"/>
      <c r="AW3" s="4"/>
      <c r="AX3" s="2"/>
    </row>
    <row r="4" spans="1:50" x14ac:dyDescent="0.25">
      <c r="A4" s="33" t="s">
        <v>31</v>
      </c>
      <c r="B4" s="12"/>
      <c r="C4" s="13">
        <v>39</v>
      </c>
      <c r="D4" s="13">
        <v>1.51</v>
      </c>
      <c r="E4" s="13">
        <v>57</v>
      </c>
      <c r="F4" s="13">
        <v>1.07</v>
      </c>
      <c r="G4" s="13">
        <v>26</v>
      </c>
      <c r="H4" s="13"/>
      <c r="I4" s="13">
        <v>10.09</v>
      </c>
      <c r="J4" s="14">
        <v>11.12</v>
      </c>
      <c r="K4" s="15">
        <v>1.0973999999999999</v>
      </c>
      <c r="L4" s="16">
        <v>1.2819</v>
      </c>
      <c r="M4" s="34" t="s">
        <v>33</v>
      </c>
      <c r="N4" s="6" t="s">
        <v>19</v>
      </c>
    </row>
    <row r="5" spans="1:50" x14ac:dyDescent="0.25">
      <c r="A5" s="33" t="s">
        <v>21</v>
      </c>
      <c r="B5" s="12"/>
      <c r="C5" s="13">
        <v>679</v>
      </c>
      <c r="D5" s="13">
        <v>2.73</v>
      </c>
      <c r="E5" s="13">
        <v>41</v>
      </c>
      <c r="F5" s="13">
        <v>2.23</v>
      </c>
      <c r="G5" s="13">
        <v>10</v>
      </c>
      <c r="H5" s="13"/>
      <c r="I5" s="13">
        <v>3.27</v>
      </c>
      <c r="J5" s="14">
        <v>10.81</v>
      </c>
      <c r="K5" s="15">
        <v>1.1045</v>
      </c>
      <c r="L5" s="16">
        <v>0.9244</v>
      </c>
      <c r="M5" s="34" t="s">
        <v>33</v>
      </c>
      <c r="N5" s="6" t="s">
        <v>19</v>
      </c>
    </row>
    <row r="6" spans="1:50" x14ac:dyDescent="0.25">
      <c r="A6" s="33" t="s">
        <v>22</v>
      </c>
      <c r="B6" s="12"/>
      <c r="C6" s="13">
        <v>232</v>
      </c>
      <c r="D6" s="13">
        <v>4.63</v>
      </c>
      <c r="E6" s="13">
        <v>68.099999999999994</v>
      </c>
      <c r="F6" s="13">
        <v>2.44</v>
      </c>
      <c r="G6" s="13">
        <v>12</v>
      </c>
      <c r="H6" s="13">
        <v>50</v>
      </c>
      <c r="I6" s="13">
        <v>1.7</v>
      </c>
      <c r="J6" s="14">
        <v>0.88</v>
      </c>
      <c r="K6" s="15">
        <v>0.76300000000000001</v>
      </c>
      <c r="L6" s="16">
        <v>1.292</v>
      </c>
      <c r="M6" s="34" t="s">
        <v>34</v>
      </c>
      <c r="N6" s="6" t="s">
        <v>10</v>
      </c>
    </row>
    <row r="7" spans="1:50" x14ac:dyDescent="0.25">
      <c r="A7" s="69" t="s">
        <v>44</v>
      </c>
      <c r="B7" s="12"/>
      <c r="C7" s="13">
        <v>40</v>
      </c>
      <c r="D7" s="13">
        <v>3.25</v>
      </c>
      <c r="E7" s="13">
        <v>66</v>
      </c>
      <c r="F7" s="13">
        <v>3.39</v>
      </c>
      <c r="G7" s="13">
        <v>117</v>
      </c>
      <c r="H7" s="13"/>
      <c r="I7" s="13">
        <v>0</v>
      </c>
      <c r="J7" s="14">
        <v>10.56</v>
      </c>
      <c r="K7" s="15">
        <v>0.33950000000000002</v>
      </c>
      <c r="L7" s="16">
        <v>0.12609999999999999</v>
      </c>
      <c r="M7" s="34" t="s">
        <v>33</v>
      </c>
      <c r="N7" s="6" t="s">
        <v>19</v>
      </c>
    </row>
    <row r="8" spans="1:50" x14ac:dyDescent="0.25">
      <c r="A8" s="33" t="s">
        <v>32</v>
      </c>
      <c r="B8" s="12"/>
      <c r="C8" s="13">
        <v>59</v>
      </c>
      <c r="D8" s="13">
        <v>0.43</v>
      </c>
      <c r="E8" s="13">
        <v>41</v>
      </c>
      <c r="F8" s="13">
        <v>1.58</v>
      </c>
      <c r="G8" s="13">
        <v>0.1</v>
      </c>
      <c r="H8" s="13"/>
      <c r="I8" s="13">
        <v>0.1</v>
      </c>
      <c r="J8" s="14">
        <v>1.4</v>
      </c>
      <c r="K8" s="15">
        <v>6.7199999999999996E-2</v>
      </c>
      <c r="L8" s="16">
        <v>6.2399999999999997E-2</v>
      </c>
      <c r="M8" s="34" t="s">
        <v>33</v>
      </c>
      <c r="N8" s="6" t="s">
        <v>19</v>
      </c>
    </row>
    <row r="9" spans="1:50" x14ac:dyDescent="0.25">
      <c r="A9" s="33" t="s">
        <v>11</v>
      </c>
      <c r="B9" s="12"/>
      <c r="C9" s="17"/>
      <c r="D9" s="17"/>
      <c r="E9" s="17"/>
      <c r="F9" s="17"/>
      <c r="G9" s="17"/>
      <c r="H9" s="17"/>
      <c r="I9" s="17"/>
      <c r="J9" s="18"/>
      <c r="K9" s="16">
        <v>0.6</v>
      </c>
      <c r="L9" s="16">
        <v>0.5</v>
      </c>
      <c r="M9" s="34" t="s">
        <v>35</v>
      </c>
      <c r="N9" s="6" t="s">
        <v>24</v>
      </c>
    </row>
    <row r="10" spans="1:50" x14ac:dyDescent="0.25">
      <c r="A10" s="33" t="s">
        <v>23</v>
      </c>
      <c r="B10" s="12"/>
      <c r="C10" s="17"/>
      <c r="D10" s="17"/>
      <c r="E10" s="17"/>
      <c r="F10" s="17"/>
      <c r="G10" s="17"/>
      <c r="H10" s="17"/>
      <c r="I10" s="17"/>
      <c r="J10" s="18"/>
      <c r="K10" s="16">
        <v>0.5</v>
      </c>
      <c r="L10" s="16">
        <v>0.5</v>
      </c>
      <c r="M10" s="35" t="s">
        <v>36</v>
      </c>
    </row>
    <row r="11" spans="1:50" x14ac:dyDescent="0.25">
      <c r="A11" s="33" t="s">
        <v>12</v>
      </c>
      <c r="B11" s="12"/>
      <c r="C11" s="17"/>
      <c r="D11" s="17"/>
      <c r="E11" s="17"/>
      <c r="F11" s="17"/>
      <c r="G11" s="17"/>
      <c r="H11" s="17"/>
      <c r="I11" s="17"/>
      <c r="J11" s="18"/>
      <c r="K11" s="16">
        <v>0.5</v>
      </c>
      <c r="L11" s="16">
        <v>0.8</v>
      </c>
      <c r="M11" s="34" t="s">
        <v>35</v>
      </c>
      <c r="N11" s="6" t="s">
        <v>24</v>
      </c>
    </row>
    <row r="12" spans="1:50" ht="15.75" thickBot="1" x14ac:dyDescent="0.3">
      <c r="A12" s="36" t="s">
        <v>25</v>
      </c>
      <c r="B12" s="37"/>
      <c r="C12" s="38">
        <v>16</v>
      </c>
      <c r="D12" s="38">
        <v>0.3</v>
      </c>
      <c r="E12" s="38">
        <v>28</v>
      </c>
      <c r="F12" s="38">
        <v>0.4</v>
      </c>
      <c r="G12" s="38">
        <v>0</v>
      </c>
      <c r="H12" s="38"/>
      <c r="I12" s="38">
        <v>0</v>
      </c>
      <c r="J12" s="39">
        <v>2</v>
      </c>
      <c r="K12" s="40">
        <v>0.11</v>
      </c>
      <c r="L12" s="40">
        <v>0.14000000000000001</v>
      </c>
      <c r="M12" s="41" t="s">
        <v>37</v>
      </c>
      <c r="N12" s="6" t="s">
        <v>20</v>
      </c>
    </row>
    <row r="13" spans="1:50" x14ac:dyDescent="0.25">
      <c r="A13" s="19"/>
      <c r="B13" s="42"/>
      <c r="C13" s="43"/>
      <c r="D13" s="43"/>
      <c r="E13" s="43"/>
      <c r="F13" s="43"/>
      <c r="G13" s="43"/>
      <c r="H13" s="43"/>
      <c r="I13" s="43"/>
      <c r="J13" s="44"/>
      <c r="K13" s="22"/>
      <c r="L13" s="22"/>
      <c r="M13" s="22"/>
      <c r="N13" s="6"/>
    </row>
    <row r="14" spans="1:50" ht="34.5" customHeight="1" thickBot="1" x14ac:dyDescent="0.3">
      <c r="B14" s="287" t="s">
        <v>101</v>
      </c>
      <c r="C14" s="287"/>
      <c r="D14" s="287"/>
      <c r="E14" s="287"/>
      <c r="F14" s="287"/>
      <c r="G14" s="287"/>
      <c r="H14" s="287"/>
      <c r="I14" s="287"/>
      <c r="J14" s="287"/>
      <c r="K14" s="287"/>
      <c r="L14" s="287"/>
      <c r="M14" s="7" t="s">
        <v>40</v>
      </c>
    </row>
    <row r="15" spans="1:50" ht="30" customHeight="1" x14ac:dyDescent="0.25">
      <c r="A15" s="279" t="s">
        <v>41</v>
      </c>
      <c r="B15" s="280"/>
      <c r="C15" s="280"/>
      <c r="D15" s="280"/>
      <c r="E15" s="280"/>
      <c r="F15" s="280"/>
      <c r="G15" s="280"/>
      <c r="H15" s="280"/>
      <c r="I15" s="280"/>
      <c r="J15" s="280"/>
      <c r="K15" s="280"/>
      <c r="L15" s="280"/>
      <c r="M15" s="93" t="s">
        <v>39</v>
      </c>
    </row>
    <row r="16" spans="1:50" x14ac:dyDescent="0.25">
      <c r="A16" s="31" t="s">
        <v>18</v>
      </c>
      <c r="B16" s="98">
        <v>1</v>
      </c>
      <c r="C16" s="51">
        <v>8</v>
      </c>
      <c r="D16" s="51">
        <v>0.34</v>
      </c>
      <c r="E16" s="51">
        <v>24</v>
      </c>
      <c r="F16" s="51">
        <v>0.49</v>
      </c>
      <c r="G16" s="52">
        <v>28</v>
      </c>
      <c r="H16" s="52"/>
      <c r="I16" s="52">
        <v>11</v>
      </c>
      <c r="J16" s="53">
        <v>4.1900000000000004</v>
      </c>
      <c r="K16" s="54">
        <v>0.79139999999999999</v>
      </c>
      <c r="L16" s="54">
        <v>0.72870000000000001</v>
      </c>
      <c r="M16" s="55"/>
    </row>
    <row r="17" spans="1:14" x14ac:dyDescent="0.25">
      <c r="A17" s="56" t="s">
        <v>28</v>
      </c>
      <c r="B17" s="99">
        <v>2.23</v>
      </c>
      <c r="C17" s="43">
        <f t="shared" ref="C17:L17" si="0">C8*$B$17</f>
        <v>131.57</v>
      </c>
      <c r="D17" s="43">
        <f t="shared" si="0"/>
        <v>0.95889999999999997</v>
      </c>
      <c r="E17" s="43">
        <f t="shared" si="0"/>
        <v>91.429999999999993</v>
      </c>
      <c r="F17" s="43">
        <f t="shared" si="0"/>
        <v>3.5234000000000001</v>
      </c>
      <c r="G17" s="43">
        <f t="shared" si="0"/>
        <v>0.223</v>
      </c>
      <c r="H17" s="43">
        <f t="shared" si="0"/>
        <v>0</v>
      </c>
      <c r="I17" s="43">
        <f t="shared" si="0"/>
        <v>0.223</v>
      </c>
      <c r="J17" s="44">
        <f t="shared" si="0"/>
        <v>3.1219999999999999</v>
      </c>
      <c r="K17" s="22">
        <f t="shared" si="0"/>
        <v>0.14985599999999999</v>
      </c>
      <c r="L17" s="22">
        <f t="shared" si="0"/>
        <v>0.139152</v>
      </c>
      <c r="M17" s="34"/>
      <c r="N17" s="9"/>
    </row>
    <row r="18" spans="1:14" ht="15.75" thickBot="1" x14ac:dyDescent="0.3">
      <c r="A18" s="57" t="s">
        <v>15</v>
      </c>
      <c r="B18" s="58">
        <f t="shared" ref="B18:K18" si="1">B16+B17</f>
        <v>3.23</v>
      </c>
      <c r="C18" s="59">
        <f t="shared" si="1"/>
        <v>139.57</v>
      </c>
      <c r="D18" s="59">
        <f t="shared" si="1"/>
        <v>1.2988999999999999</v>
      </c>
      <c r="E18" s="59">
        <f t="shared" si="1"/>
        <v>115.42999999999999</v>
      </c>
      <c r="F18" s="59">
        <f t="shared" si="1"/>
        <v>4.0133999999999999</v>
      </c>
      <c r="G18" s="59">
        <f t="shared" si="1"/>
        <v>28.222999999999999</v>
      </c>
      <c r="H18" s="59">
        <f t="shared" si="1"/>
        <v>0</v>
      </c>
      <c r="I18" s="59">
        <f t="shared" si="1"/>
        <v>11.223000000000001</v>
      </c>
      <c r="J18" s="60">
        <f t="shared" si="1"/>
        <v>7.3120000000000003</v>
      </c>
      <c r="K18" s="61">
        <f t="shared" si="1"/>
        <v>0.94125599999999998</v>
      </c>
      <c r="L18" s="61">
        <f>L17+L16</f>
        <v>0.86785200000000007</v>
      </c>
      <c r="M18" s="62"/>
    </row>
    <row r="19" spans="1:14" ht="15.75" thickBot="1" x14ac:dyDescent="0.3">
      <c r="A19" s="45"/>
      <c r="B19" s="45"/>
      <c r="C19" s="46"/>
      <c r="D19" s="46"/>
      <c r="E19" s="46"/>
      <c r="F19" s="46"/>
      <c r="G19" s="46"/>
      <c r="H19" s="46"/>
      <c r="I19" s="46"/>
      <c r="J19" s="47"/>
      <c r="K19" s="48"/>
      <c r="L19" s="48"/>
      <c r="M19" s="48"/>
    </row>
    <row r="20" spans="1:14" ht="35.25" customHeight="1" x14ac:dyDescent="0.25">
      <c r="A20" s="284" t="s">
        <v>100</v>
      </c>
      <c r="B20" s="285"/>
      <c r="C20" s="285"/>
      <c r="D20" s="285"/>
      <c r="E20" s="285"/>
      <c r="F20" s="285"/>
      <c r="G20" s="285"/>
      <c r="H20" s="285"/>
      <c r="I20" s="285"/>
      <c r="J20" s="285"/>
      <c r="K20" s="285"/>
      <c r="L20" s="285"/>
      <c r="M20" s="286"/>
    </row>
    <row r="21" spans="1:14" ht="49.5" customHeight="1" x14ac:dyDescent="0.25">
      <c r="A21" s="95" t="s">
        <v>68</v>
      </c>
      <c r="B21" s="100">
        <v>0.33</v>
      </c>
      <c r="C21" s="96">
        <f>C3*$B$21</f>
        <v>2.64</v>
      </c>
      <c r="D21" s="96">
        <f t="shared" ref="D21:L21" si="2">D3*$B$21</f>
        <v>0.11220000000000001</v>
      </c>
      <c r="E21" s="96">
        <f t="shared" si="2"/>
        <v>7.92</v>
      </c>
      <c r="F21" s="96">
        <f t="shared" si="2"/>
        <v>0.16170000000000001</v>
      </c>
      <c r="G21" s="96">
        <f t="shared" si="2"/>
        <v>9.24</v>
      </c>
      <c r="H21" s="96">
        <f t="shared" si="2"/>
        <v>0</v>
      </c>
      <c r="I21" s="96">
        <f t="shared" si="2"/>
        <v>3.6300000000000003</v>
      </c>
      <c r="J21" s="96">
        <f t="shared" si="2"/>
        <v>1.3827000000000003</v>
      </c>
      <c r="K21" s="97">
        <f t="shared" si="2"/>
        <v>0.26116200000000001</v>
      </c>
      <c r="L21" s="97">
        <f t="shared" si="2"/>
        <v>0.24047100000000002</v>
      </c>
      <c r="M21" s="94" t="s">
        <v>39</v>
      </c>
    </row>
    <row r="22" spans="1:14" ht="49.5" customHeight="1" x14ac:dyDescent="0.25">
      <c r="A22" s="95" t="s">
        <v>69</v>
      </c>
      <c r="B22" s="100">
        <v>0.74</v>
      </c>
      <c r="C22" s="96">
        <f>C8*$B$22</f>
        <v>43.66</v>
      </c>
      <c r="D22" s="96">
        <f t="shared" ref="D22:L22" si="3">D8*$B$22</f>
        <v>0.31819999999999998</v>
      </c>
      <c r="E22" s="96">
        <f t="shared" si="3"/>
        <v>30.34</v>
      </c>
      <c r="F22" s="96">
        <f t="shared" si="3"/>
        <v>1.1692</v>
      </c>
      <c r="G22" s="96">
        <f t="shared" si="3"/>
        <v>7.3999999999999996E-2</v>
      </c>
      <c r="H22" s="96">
        <f t="shared" si="3"/>
        <v>0</v>
      </c>
      <c r="I22" s="96">
        <f t="shared" si="3"/>
        <v>7.3999999999999996E-2</v>
      </c>
      <c r="J22" s="96">
        <f t="shared" si="3"/>
        <v>1.036</v>
      </c>
      <c r="K22" s="97">
        <f t="shared" si="3"/>
        <v>4.9727999999999994E-2</v>
      </c>
      <c r="L22" s="97">
        <f t="shared" si="3"/>
        <v>4.6175999999999995E-2</v>
      </c>
      <c r="M22" s="94" t="s">
        <v>39</v>
      </c>
    </row>
    <row r="23" spans="1:14" x14ac:dyDescent="0.25">
      <c r="A23" s="42" t="s">
        <v>29</v>
      </c>
      <c r="B23" s="151">
        <f>'Fish savings'!N13</f>
        <v>0.12432548990012066</v>
      </c>
      <c r="C23" s="43">
        <f t="shared" ref="C23:L23" si="4">C4*$B$23</f>
        <v>4.8486941061047055</v>
      </c>
      <c r="D23" s="43">
        <f t="shared" si="4"/>
        <v>0.18773148974918219</v>
      </c>
      <c r="E23" s="43">
        <f t="shared" si="4"/>
        <v>7.0865529243068774</v>
      </c>
      <c r="F23" s="43">
        <f t="shared" si="4"/>
        <v>0.1330282741931291</v>
      </c>
      <c r="G23" s="43">
        <f t="shared" si="4"/>
        <v>3.2324627374031372</v>
      </c>
      <c r="H23" s="43">
        <f t="shared" si="4"/>
        <v>0</v>
      </c>
      <c r="I23" s="43">
        <f t="shared" si="4"/>
        <v>1.2544441930922174</v>
      </c>
      <c r="J23" s="44">
        <f t="shared" si="4"/>
        <v>1.3824994476893415</v>
      </c>
      <c r="K23" s="22">
        <f t="shared" si="4"/>
        <v>0.13643479261639241</v>
      </c>
      <c r="L23" s="22">
        <f t="shared" si="4"/>
        <v>0.15937284550296468</v>
      </c>
      <c r="M23" s="34"/>
    </row>
    <row r="24" spans="1:14" x14ac:dyDescent="0.25">
      <c r="A24" s="42" t="s">
        <v>13</v>
      </c>
      <c r="B24" s="151">
        <f>'Fish savings'!N6</f>
        <v>0.22494677587975728</v>
      </c>
      <c r="C24" s="43">
        <f t="shared" ref="C24:L24" si="5">C6*$B$24</f>
        <v>52.18765200410369</v>
      </c>
      <c r="D24" s="43">
        <f t="shared" si="5"/>
        <v>1.0415035723232762</v>
      </c>
      <c r="E24" s="43">
        <f t="shared" si="5"/>
        <v>15.318875437411469</v>
      </c>
      <c r="F24" s="43">
        <f t="shared" si="5"/>
        <v>0.54887013314660771</v>
      </c>
      <c r="G24" s="43">
        <f t="shared" si="5"/>
        <v>2.6993613105570873</v>
      </c>
      <c r="H24" s="43">
        <f t="shared" si="5"/>
        <v>11.247338793987865</v>
      </c>
      <c r="I24" s="43">
        <f t="shared" si="5"/>
        <v>0.38240951899558739</v>
      </c>
      <c r="J24" s="44">
        <f t="shared" si="5"/>
        <v>0.1979531627741864</v>
      </c>
      <c r="K24" s="22">
        <f t="shared" si="5"/>
        <v>0.1716343899962548</v>
      </c>
      <c r="L24" s="22">
        <f t="shared" si="5"/>
        <v>0.2906312344366464</v>
      </c>
      <c r="M24" s="34"/>
    </row>
    <row r="25" spans="1:14" x14ac:dyDescent="0.25">
      <c r="A25" s="42" t="s">
        <v>14</v>
      </c>
      <c r="B25" s="151">
        <f>'Fish savings'!N7</f>
        <v>0.17215741555385045</v>
      </c>
      <c r="C25" s="43">
        <f t="shared" ref="C25:L25" si="6">C5*$B$25</f>
        <v>116.89488516106445</v>
      </c>
      <c r="D25" s="43">
        <f t="shared" si="6"/>
        <v>0.46998974446201169</v>
      </c>
      <c r="E25" s="43">
        <f t="shared" si="6"/>
        <v>7.0584540377078682</v>
      </c>
      <c r="F25" s="43">
        <f t="shared" si="6"/>
        <v>0.38391103668508647</v>
      </c>
      <c r="G25" s="43">
        <f t="shared" si="6"/>
        <v>1.7215741555385045</v>
      </c>
      <c r="H25" s="43">
        <f t="shared" si="6"/>
        <v>0</v>
      </c>
      <c r="I25" s="43">
        <f t="shared" si="6"/>
        <v>0.56295474886109098</v>
      </c>
      <c r="J25" s="44">
        <f t="shared" si="6"/>
        <v>1.8610216621371234</v>
      </c>
      <c r="K25" s="22">
        <f t="shared" si="6"/>
        <v>0.19014786547922782</v>
      </c>
      <c r="L25" s="22">
        <f t="shared" si="6"/>
        <v>0.15914231493797934</v>
      </c>
      <c r="M25" s="34"/>
    </row>
    <row r="26" spans="1:14" x14ac:dyDescent="0.25">
      <c r="A26" s="42" t="s">
        <v>11</v>
      </c>
      <c r="B26" s="151">
        <f>'Fish savings'!N8</f>
        <v>8.9075814903448181E-2</v>
      </c>
      <c r="C26" s="43"/>
      <c r="D26" s="43"/>
      <c r="E26" s="43"/>
      <c r="F26" s="43"/>
      <c r="G26" s="43"/>
      <c r="H26" s="43"/>
      <c r="I26" s="43"/>
      <c r="J26" s="43"/>
      <c r="K26" s="22">
        <f>K9*$B$26</f>
        <v>5.3445488942068908E-2</v>
      </c>
      <c r="L26" s="22">
        <f>L9*$B$26</f>
        <v>4.453790745172409E-2</v>
      </c>
      <c r="M26" s="34"/>
    </row>
    <row r="27" spans="1:14" x14ac:dyDescent="0.25">
      <c r="A27" s="42" t="s">
        <v>23</v>
      </c>
      <c r="B27" s="99">
        <v>0</v>
      </c>
      <c r="C27" s="43"/>
      <c r="D27" s="43"/>
      <c r="E27" s="43"/>
      <c r="F27" s="43"/>
      <c r="G27" s="43"/>
      <c r="H27" s="43"/>
      <c r="I27" s="43"/>
      <c r="J27" s="43"/>
      <c r="K27" s="22">
        <f>K10*$B$27</f>
        <v>0</v>
      </c>
      <c r="L27" s="22">
        <f>L10*$B$27</f>
        <v>0</v>
      </c>
      <c r="M27" s="34"/>
    </row>
    <row r="28" spans="1:14" x14ac:dyDescent="0.25">
      <c r="A28" s="42" t="s">
        <v>12</v>
      </c>
      <c r="B28" s="151">
        <f>'Fish savings'!N12</f>
        <v>8.3604476506330877E-2</v>
      </c>
      <c r="C28" s="43"/>
      <c r="D28" s="43"/>
      <c r="E28" s="43"/>
      <c r="F28" s="43"/>
      <c r="G28" s="43"/>
      <c r="H28" s="43"/>
      <c r="I28" s="43"/>
      <c r="J28" s="43"/>
      <c r="K28" s="22">
        <f>K11*$B$28</f>
        <v>4.1802238253165439E-2</v>
      </c>
      <c r="L28" s="22">
        <f>L11*$B$28</f>
        <v>6.6883581205064699E-2</v>
      </c>
      <c r="M28" s="34"/>
    </row>
    <row r="29" spans="1:14" x14ac:dyDescent="0.25">
      <c r="A29" s="19" t="s">
        <v>25</v>
      </c>
      <c r="B29" s="151">
        <f>'Fish savings'!N11</f>
        <v>0.3552506957284074</v>
      </c>
      <c r="C29" s="43">
        <f t="shared" ref="C29:L29" si="7">C12*$B$29</f>
        <v>5.6840111316545183</v>
      </c>
      <c r="D29" s="43">
        <f t="shared" si="7"/>
        <v>0.10657520871852222</v>
      </c>
      <c r="E29" s="43">
        <f t="shared" si="7"/>
        <v>9.947019480395408</v>
      </c>
      <c r="F29" s="43">
        <f t="shared" si="7"/>
        <v>0.14210027829136296</v>
      </c>
      <c r="G29" s="43">
        <f t="shared" si="7"/>
        <v>0</v>
      </c>
      <c r="H29" s="43">
        <f t="shared" si="7"/>
        <v>0</v>
      </c>
      <c r="I29" s="43">
        <f t="shared" si="7"/>
        <v>0</v>
      </c>
      <c r="J29" s="43">
        <f t="shared" si="7"/>
        <v>0.71050139145681479</v>
      </c>
      <c r="K29" s="22">
        <f t="shared" si="7"/>
        <v>3.9077576530124815E-2</v>
      </c>
      <c r="L29" s="22">
        <f t="shared" si="7"/>
        <v>4.9735097401977041E-2</v>
      </c>
      <c r="M29" s="34"/>
    </row>
    <row r="30" spans="1:14" ht="15.75" thickBot="1" x14ac:dyDescent="0.3">
      <c r="A30" s="181" t="s">
        <v>95</v>
      </c>
      <c r="B30" s="182">
        <f>SUM(B21:B29)</f>
        <v>2.1193606684719146</v>
      </c>
      <c r="C30" s="182">
        <f t="shared" ref="C30:J30" si="8">SUM(C23:C29)</f>
        <v>179.61524240292738</v>
      </c>
      <c r="D30" s="182">
        <f t="shared" si="8"/>
        <v>1.8058000152529923</v>
      </c>
      <c r="E30" s="182">
        <f t="shared" si="8"/>
        <v>39.410901879821623</v>
      </c>
      <c r="F30" s="182">
        <f t="shared" si="8"/>
        <v>1.2079097223161863</v>
      </c>
      <c r="G30" s="182">
        <f t="shared" si="8"/>
        <v>7.6533982034987291</v>
      </c>
      <c r="H30" s="182">
        <f t="shared" si="8"/>
        <v>11.247338793987865</v>
      </c>
      <c r="I30" s="182">
        <f t="shared" si="8"/>
        <v>2.1998084609488959</v>
      </c>
      <c r="J30" s="182">
        <f t="shared" si="8"/>
        <v>4.1519756640574661</v>
      </c>
      <c r="K30" s="183">
        <f>SUM(K21:K29)</f>
        <v>0.94343235181723417</v>
      </c>
      <c r="L30" s="183">
        <f>SUM(L21:L29)</f>
        <v>1.0569499809363563</v>
      </c>
      <c r="M30" s="184"/>
    </row>
    <row r="31" spans="1:14" s="165" customFormat="1" ht="15.75" thickBot="1" x14ac:dyDescent="0.3">
      <c r="A31" s="166"/>
      <c r="B31" s="167"/>
      <c r="C31" s="167"/>
      <c r="D31" s="167"/>
      <c r="E31" s="167"/>
      <c r="F31" s="167"/>
      <c r="G31" s="167"/>
      <c r="H31" s="167"/>
      <c r="I31" s="167"/>
      <c r="J31" s="167"/>
      <c r="K31" s="21"/>
      <c r="L31" s="21"/>
      <c r="M31" s="21"/>
    </row>
    <row r="32" spans="1:14" s="165" customFormat="1" ht="19.5" thickBot="1" x14ac:dyDescent="0.35">
      <c r="A32" s="199" t="s">
        <v>98</v>
      </c>
      <c r="B32" s="200"/>
      <c r="C32" s="200"/>
      <c r="D32" s="200"/>
      <c r="E32" s="200"/>
      <c r="F32" s="200"/>
      <c r="G32" s="201"/>
      <c r="H32" s="167"/>
      <c r="I32" s="167"/>
      <c r="J32" s="167"/>
      <c r="K32" s="21"/>
      <c r="L32" s="21"/>
      <c r="M32" s="21"/>
    </row>
    <row r="33" spans="1:14" s="165" customFormat="1" ht="15.75" thickBot="1" x14ac:dyDescent="0.3">
      <c r="A33" s="166"/>
      <c r="B33" s="167"/>
      <c r="C33" s="167"/>
      <c r="D33" s="167"/>
      <c r="E33" s="167"/>
      <c r="F33" s="167"/>
      <c r="G33" s="167"/>
      <c r="H33" s="167"/>
      <c r="I33" s="167"/>
      <c r="J33" s="167"/>
      <c r="K33" s="21"/>
      <c r="L33" s="21"/>
      <c r="M33" s="21"/>
    </row>
    <row r="34" spans="1:14" x14ac:dyDescent="0.25">
      <c r="A34" s="168" t="s">
        <v>97</v>
      </c>
      <c r="B34" s="169"/>
      <c r="C34" s="169"/>
      <c r="D34" s="169"/>
      <c r="E34" s="169"/>
      <c r="F34" s="169"/>
      <c r="G34" s="170"/>
      <c r="I34" t="s">
        <v>104</v>
      </c>
      <c r="K34" s="10"/>
      <c r="L34" s="10"/>
      <c r="M34" s="10" t="s">
        <v>106</v>
      </c>
    </row>
    <row r="35" spans="1:14" x14ac:dyDescent="0.25">
      <c r="A35" s="171" t="s">
        <v>17</v>
      </c>
      <c r="B35" s="172">
        <v>1.6863095531220653</v>
      </c>
      <c r="C35" s="173"/>
      <c r="D35" s="173"/>
      <c r="E35" s="173"/>
      <c r="F35" s="173"/>
      <c r="G35" s="174"/>
      <c r="I35" s="82">
        <v>0.13</v>
      </c>
      <c r="J35" s="205">
        <f>B35*I35</f>
        <v>0.2192202419058685</v>
      </c>
      <c r="M35" s="7">
        <f>B18-B30</f>
        <v>1.1106393315280854</v>
      </c>
    </row>
    <row r="36" spans="1:14" x14ac:dyDescent="0.25">
      <c r="A36" s="171" t="s">
        <v>90</v>
      </c>
      <c r="B36" s="172">
        <v>0.31683058329717351</v>
      </c>
      <c r="C36" s="173"/>
      <c r="D36" s="173"/>
      <c r="E36" s="173"/>
      <c r="F36" s="173"/>
      <c r="G36" s="174"/>
      <c r="I36" s="82">
        <v>0.45</v>
      </c>
      <c r="J36" s="205">
        <f t="shared" ref="J36:J37" si="9">B36*I36</f>
        <v>0.14257376248372808</v>
      </c>
      <c r="M36" t="s">
        <v>107</v>
      </c>
    </row>
    <row r="37" spans="1:14" x14ac:dyDescent="0.25">
      <c r="A37" s="171" t="s">
        <v>91</v>
      </c>
      <c r="B37" s="172">
        <v>0.10104903307973322</v>
      </c>
      <c r="C37" s="173"/>
      <c r="D37" s="173"/>
      <c r="E37" s="173"/>
      <c r="F37" s="173"/>
      <c r="G37" s="174"/>
      <c r="I37" s="82">
        <v>0.08</v>
      </c>
      <c r="J37" s="205">
        <f t="shared" si="9"/>
        <v>8.0839226463786575E-3</v>
      </c>
      <c r="M37" s="82">
        <v>0.25</v>
      </c>
    </row>
    <row r="38" spans="1:14" x14ac:dyDescent="0.25">
      <c r="A38" s="171" t="s">
        <v>92</v>
      </c>
      <c r="B38" s="172">
        <v>7.5934582842167725E-2</v>
      </c>
      <c r="C38" s="173"/>
      <c r="D38" s="173"/>
      <c r="E38" s="173"/>
      <c r="F38" s="173"/>
      <c r="G38" s="174"/>
    </row>
    <row r="39" spans="1:14" ht="15.75" thickBot="1" x14ac:dyDescent="0.3">
      <c r="A39" s="175" t="s">
        <v>96</v>
      </c>
      <c r="B39" s="176">
        <v>0.12019519587440773</v>
      </c>
      <c r="C39" s="177"/>
      <c r="D39" s="177"/>
      <c r="E39" s="177"/>
      <c r="F39" s="177"/>
      <c r="G39" s="178"/>
    </row>
    <row r="40" spans="1:14" x14ac:dyDescent="0.25">
      <c r="J40" s="205">
        <f>SUM(J35:J39)</f>
        <v>0.36987792703597522</v>
      </c>
      <c r="K40" t="s">
        <v>105</v>
      </c>
      <c r="M40" s="205">
        <f>M35*M37</f>
        <v>0.27765983288202134</v>
      </c>
      <c r="N40" t="s">
        <v>108</v>
      </c>
    </row>
  </sheetData>
  <mergeCells count="3">
    <mergeCell ref="A20:M20"/>
    <mergeCell ref="A15:L15"/>
    <mergeCell ref="B14:L14"/>
  </mergeCells>
  <hyperlinks>
    <hyperlink ref="N3" r:id="rId1" xr:uid="{BD875CDA-C04D-4461-BD79-80A5A243BD95}"/>
    <hyperlink ref="N4" r:id="rId2" xr:uid="{78D385F6-395C-4DC7-9E45-1AF59DDFCFA8}"/>
    <hyperlink ref="N8" r:id="rId3" xr:uid="{3E117920-5204-474A-A59A-734F1CE94C84}"/>
    <hyperlink ref="N5" r:id="rId4" xr:uid="{B95CEDE3-E6E1-41FB-9461-449714F00447}"/>
    <hyperlink ref="N7" r:id="rId5" xr:uid="{204004BB-972E-4587-88DC-FA80043B6A08}"/>
    <hyperlink ref="N9" r:id="rId6" xr:uid="{DDBEF8F5-64A8-4D63-9D6D-A27ECDEA9B5A}"/>
    <hyperlink ref="N11" r:id="rId7" xr:uid="{143F6C56-4887-4C36-8FED-CEC8AEB688F3}"/>
    <hyperlink ref="N12" r:id="rId8" xr:uid="{1A6FE714-1768-461A-83A5-362E9D917D5A}"/>
  </hyperlinks>
  <pageMargins left="0.7" right="0.7" top="0.75" bottom="0.75" header="0.3" footer="0.3"/>
  <pageSetup paperSize="9" orientation="portrait" r:id="rId9"/>
  <legacyDrawing r:id="rId1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8680E9-FF77-459E-A06A-27683A457A89}">
  <dimension ref="A1:AX58"/>
  <sheetViews>
    <sheetView zoomScale="90" zoomScaleNormal="90" workbookViewId="0">
      <pane xSplit="1" ySplit="2" topLeftCell="B22" activePane="bottomRight" state="frozen"/>
      <selection pane="topRight" activeCell="B1" sqref="B1"/>
      <selection pane="bottomLeft" activeCell="A2" sqref="A2"/>
      <selection pane="bottomRight" activeCell="A14" sqref="A14:XFD18"/>
    </sheetView>
  </sheetViews>
  <sheetFormatPr defaultRowHeight="15" x14ac:dyDescent="0.25"/>
  <cols>
    <col min="1" max="1" width="43.85546875" customWidth="1"/>
    <col min="2" max="2" width="7" customWidth="1"/>
    <col min="3" max="3" width="9.140625" customWidth="1"/>
    <col min="4" max="4" width="9.28515625" customWidth="1"/>
    <col min="5" max="5" width="10.28515625" customWidth="1"/>
    <col min="6" max="6" width="8" customWidth="1"/>
    <col min="7" max="7" width="11.140625" customWidth="1"/>
    <col min="8" max="8" width="2.7109375" hidden="1" customWidth="1"/>
    <col min="9" max="9" width="9.5703125" customWidth="1"/>
    <col min="10" max="10" width="10.42578125" customWidth="1"/>
    <col min="11" max="11" width="11.140625" customWidth="1"/>
    <col min="12" max="12" width="10.42578125" customWidth="1"/>
    <col min="13" max="13" width="23.7109375" customWidth="1"/>
    <col min="14" max="14" width="59.5703125" bestFit="1" customWidth="1"/>
  </cols>
  <sheetData>
    <row r="1" spans="1:50" ht="18.75" x14ac:dyDescent="0.3">
      <c r="A1" s="23" t="s">
        <v>38</v>
      </c>
      <c r="B1" s="24"/>
      <c r="C1" s="24"/>
      <c r="D1" s="24"/>
      <c r="E1" s="25"/>
      <c r="F1" s="25"/>
      <c r="G1" s="25"/>
      <c r="H1" s="25"/>
      <c r="I1" s="25"/>
      <c r="J1" s="25"/>
      <c r="K1" s="25"/>
      <c r="L1" s="25"/>
      <c r="M1" s="26"/>
    </row>
    <row r="2" spans="1:50" s="5" customFormat="1" ht="34.5" customHeight="1" x14ac:dyDescent="0.25">
      <c r="A2" s="27" t="s">
        <v>16</v>
      </c>
      <c r="B2" s="28" t="s">
        <v>26</v>
      </c>
      <c r="C2" s="29" t="s">
        <v>1</v>
      </c>
      <c r="D2" s="29" t="s">
        <v>2</v>
      </c>
      <c r="E2" s="29" t="s">
        <v>3</v>
      </c>
      <c r="F2" s="29" t="s">
        <v>4</v>
      </c>
      <c r="G2" s="29" t="s">
        <v>5</v>
      </c>
      <c r="H2" s="29" t="s">
        <v>6</v>
      </c>
      <c r="I2" s="28" t="s">
        <v>27</v>
      </c>
      <c r="J2" s="29" t="s">
        <v>9</v>
      </c>
      <c r="K2" s="29" t="s">
        <v>7</v>
      </c>
      <c r="L2" s="29" t="s">
        <v>8</v>
      </c>
      <c r="M2" s="30" t="s">
        <v>30</v>
      </c>
      <c r="N2" s="8"/>
    </row>
    <row r="3" spans="1:50" ht="18.75" hidden="1" customHeight="1" x14ac:dyDescent="0.25">
      <c r="A3" s="31" t="s">
        <v>18</v>
      </c>
      <c r="B3" s="11"/>
      <c r="C3" s="20">
        <v>8</v>
      </c>
      <c r="D3" s="20">
        <v>0.34</v>
      </c>
      <c r="E3" s="13">
        <v>24</v>
      </c>
      <c r="F3" s="20">
        <v>0.49</v>
      </c>
      <c r="G3" s="20">
        <v>28</v>
      </c>
      <c r="H3" s="20"/>
      <c r="I3" s="20">
        <v>11</v>
      </c>
      <c r="J3" s="20">
        <v>4.1900000000000004</v>
      </c>
      <c r="K3" s="15">
        <v>0.79139999999999999</v>
      </c>
      <c r="L3" s="15">
        <v>0.72870000000000001</v>
      </c>
      <c r="M3" s="32" t="s">
        <v>33</v>
      </c>
      <c r="N3" s="6" t="s">
        <v>19</v>
      </c>
      <c r="P3" s="3"/>
      <c r="Q3" s="3"/>
      <c r="R3" s="2"/>
      <c r="S3" s="2"/>
      <c r="T3" s="2"/>
      <c r="U3" s="2"/>
      <c r="V3" s="2"/>
      <c r="W3" s="2"/>
      <c r="X3" s="2"/>
      <c r="Y3" s="2"/>
      <c r="Z3" s="2"/>
      <c r="AA3" s="2"/>
      <c r="AB3" s="4"/>
      <c r="AC3" s="2"/>
      <c r="AD3" s="1"/>
      <c r="AE3" s="1"/>
      <c r="AF3" s="1"/>
      <c r="AG3" s="1"/>
      <c r="AH3" s="1"/>
      <c r="AI3" s="1"/>
      <c r="AJ3" s="1"/>
      <c r="AK3" s="1"/>
      <c r="AL3" s="1"/>
      <c r="AM3" s="1"/>
      <c r="AN3" s="1"/>
      <c r="AO3" s="1"/>
      <c r="AP3" s="1"/>
      <c r="AQ3" s="1"/>
      <c r="AR3" s="1"/>
      <c r="AS3" s="1"/>
      <c r="AT3" s="1"/>
      <c r="AU3" s="1"/>
      <c r="AV3" s="4"/>
      <c r="AW3" s="4"/>
      <c r="AX3" s="2"/>
    </row>
    <row r="4" spans="1:50" hidden="1" x14ac:dyDescent="0.25">
      <c r="A4" s="33" t="s">
        <v>31</v>
      </c>
      <c r="B4" s="12"/>
      <c r="C4" s="13">
        <v>39</v>
      </c>
      <c r="D4" s="13">
        <v>1.51</v>
      </c>
      <c r="E4" s="13">
        <v>57</v>
      </c>
      <c r="F4" s="13">
        <v>1.07</v>
      </c>
      <c r="G4" s="13">
        <v>26</v>
      </c>
      <c r="H4" s="13"/>
      <c r="I4" s="13">
        <v>10.09</v>
      </c>
      <c r="J4" s="14">
        <v>11.12</v>
      </c>
      <c r="K4" s="15">
        <v>1.0973999999999999</v>
      </c>
      <c r="L4" s="16">
        <v>1.2819</v>
      </c>
      <c r="M4" s="34" t="s">
        <v>33</v>
      </c>
      <c r="N4" s="6" t="s">
        <v>19</v>
      </c>
    </row>
    <row r="5" spans="1:50" hidden="1" x14ac:dyDescent="0.25">
      <c r="A5" s="33" t="s">
        <v>21</v>
      </c>
      <c r="B5" s="12"/>
      <c r="C5" s="13">
        <v>679</v>
      </c>
      <c r="D5" s="13">
        <v>2.73</v>
      </c>
      <c r="E5" s="13">
        <v>41</v>
      </c>
      <c r="F5" s="13">
        <v>2.23</v>
      </c>
      <c r="G5" s="13">
        <v>10</v>
      </c>
      <c r="H5" s="13"/>
      <c r="I5" s="13">
        <v>3.27</v>
      </c>
      <c r="J5" s="14">
        <v>10.81</v>
      </c>
      <c r="K5" s="15">
        <v>1.1045</v>
      </c>
      <c r="L5" s="16">
        <v>0.9244</v>
      </c>
      <c r="M5" s="34" t="s">
        <v>33</v>
      </c>
      <c r="N5" s="6" t="s">
        <v>19</v>
      </c>
    </row>
    <row r="6" spans="1:50" hidden="1" x14ac:dyDescent="0.25">
      <c r="A6" s="33" t="s">
        <v>22</v>
      </c>
      <c r="B6" s="12"/>
      <c r="C6" s="13">
        <v>232</v>
      </c>
      <c r="D6" s="13">
        <v>4.63</v>
      </c>
      <c r="E6" s="13">
        <v>68.099999999999994</v>
      </c>
      <c r="F6" s="13">
        <v>2.44</v>
      </c>
      <c r="G6" s="13">
        <v>12</v>
      </c>
      <c r="H6" s="13">
        <v>50</v>
      </c>
      <c r="I6" s="13">
        <v>1.7</v>
      </c>
      <c r="J6" s="14">
        <v>0.88</v>
      </c>
      <c r="K6" s="15">
        <v>0.76300000000000001</v>
      </c>
      <c r="L6" s="16">
        <v>1.292</v>
      </c>
      <c r="M6" s="34" t="s">
        <v>34</v>
      </c>
      <c r="N6" s="6" t="s">
        <v>10</v>
      </c>
    </row>
    <row r="7" spans="1:50" hidden="1" x14ac:dyDescent="0.25">
      <c r="A7" s="69" t="s">
        <v>44</v>
      </c>
      <c r="B7" s="12"/>
      <c r="C7" s="13">
        <v>40</v>
      </c>
      <c r="D7" s="13">
        <v>3.25</v>
      </c>
      <c r="E7" s="13">
        <v>66</v>
      </c>
      <c r="F7" s="13">
        <v>3.39</v>
      </c>
      <c r="G7" s="13">
        <v>117</v>
      </c>
      <c r="H7" s="13"/>
      <c r="I7" s="13">
        <v>0</v>
      </c>
      <c r="J7" s="14">
        <v>10.56</v>
      </c>
      <c r="K7" s="15">
        <v>0.33950000000000002</v>
      </c>
      <c r="L7" s="16">
        <v>0.12609999999999999</v>
      </c>
      <c r="M7" s="34" t="s">
        <v>33</v>
      </c>
      <c r="N7" s="6" t="s">
        <v>19</v>
      </c>
    </row>
    <row r="8" spans="1:50" hidden="1" x14ac:dyDescent="0.25">
      <c r="A8" s="33" t="s">
        <v>32</v>
      </c>
      <c r="B8" s="12"/>
      <c r="C8" s="13">
        <v>59</v>
      </c>
      <c r="D8" s="13">
        <v>0.43</v>
      </c>
      <c r="E8" s="13">
        <v>41</v>
      </c>
      <c r="F8" s="13">
        <v>1.58</v>
      </c>
      <c r="G8" s="13">
        <v>0.1</v>
      </c>
      <c r="H8" s="13"/>
      <c r="I8" s="13">
        <v>0.1</v>
      </c>
      <c r="J8" s="14">
        <v>1.4</v>
      </c>
      <c r="K8" s="15">
        <v>6.7199999999999996E-2</v>
      </c>
      <c r="L8" s="16">
        <v>6.2399999999999997E-2</v>
      </c>
      <c r="M8" s="34" t="s">
        <v>33</v>
      </c>
      <c r="N8" s="6" t="s">
        <v>19</v>
      </c>
    </row>
    <row r="9" spans="1:50" hidden="1" x14ac:dyDescent="0.25">
      <c r="A9" s="33" t="s">
        <v>11</v>
      </c>
      <c r="B9" s="12"/>
      <c r="C9" s="216">
        <f>C3</f>
        <v>8</v>
      </c>
      <c r="D9" s="216">
        <f>D3</f>
        <v>0.34</v>
      </c>
      <c r="E9" s="216">
        <f>E3</f>
        <v>24</v>
      </c>
      <c r="F9" s="216">
        <f>F3</f>
        <v>0.49</v>
      </c>
      <c r="G9" s="216">
        <f>G5</f>
        <v>10</v>
      </c>
      <c r="H9" s="216"/>
      <c r="I9" s="216">
        <f>I6</f>
        <v>1.7</v>
      </c>
      <c r="J9" s="217">
        <f>J3</f>
        <v>4.1900000000000004</v>
      </c>
      <c r="K9" s="16">
        <v>0.6</v>
      </c>
      <c r="L9" s="16">
        <v>0.5</v>
      </c>
      <c r="M9" s="214" t="s">
        <v>110</v>
      </c>
      <c r="N9" s="6" t="s">
        <v>24</v>
      </c>
    </row>
    <row r="10" spans="1:50" hidden="1" x14ac:dyDescent="0.25">
      <c r="A10" s="33" t="s">
        <v>23</v>
      </c>
      <c r="B10" s="12"/>
      <c r="C10" s="216">
        <f>C3</f>
        <v>8</v>
      </c>
      <c r="D10" s="216">
        <f>D3</f>
        <v>0.34</v>
      </c>
      <c r="E10" s="216">
        <f>E3</f>
        <v>24</v>
      </c>
      <c r="F10" s="216">
        <f>F3</f>
        <v>0.49</v>
      </c>
      <c r="G10" s="216">
        <f>G5</f>
        <v>10</v>
      </c>
      <c r="H10" s="216"/>
      <c r="I10" s="216">
        <f>I6</f>
        <v>1.7</v>
      </c>
      <c r="J10" s="217">
        <f>J3</f>
        <v>4.1900000000000004</v>
      </c>
      <c r="K10" s="218">
        <v>0.5</v>
      </c>
      <c r="L10" s="218">
        <v>0.5</v>
      </c>
      <c r="M10" s="215" t="s">
        <v>111</v>
      </c>
    </row>
    <row r="11" spans="1:50" hidden="1" x14ac:dyDescent="0.25">
      <c r="A11" s="33" t="s">
        <v>12</v>
      </c>
      <c r="B11" s="12"/>
      <c r="C11" s="216">
        <f>C3</f>
        <v>8</v>
      </c>
      <c r="D11" s="216">
        <f>D3</f>
        <v>0.34</v>
      </c>
      <c r="E11" s="216">
        <f>E3</f>
        <v>24</v>
      </c>
      <c r="F11" s="216">
        <f>F3</f>
        <v>0.49</v>
      </c>
      <c r="G11" s="216">
        <f>G5</f>
        <v>10</v>
      </c>
      <c r="H11" s="216"/>
      <c r="I11" s="216">
        <f>I6</f>
        <v>1.7</v>
      </c>
      <c r="J11" s="217">
        <f>J3</f>
        <v>4.1900000000000004</v>
      </c>
      <c r="K11" s="16">
        <v>0.5</v>
      </c>
      <c r="L11" s="16">
        <v>0.8</v>
      </c>
      <c r="M11" s="214" t="s">
        <v>110</v>
      </c>
      <c r="N11" s="6" t="s">
        <v>24</v>
      </c>
    </row>
    <row r="12" spans="1:50" ht="15.75" hidden="1" thickBot="1" x14ac:dyDescent="0.3">
      <c r="A12" s="36" t="s">
        <v>25</v>
      </c>
      <c r="B12" s="37"/>
      <c r="C12" s="38">
        <v>16</v>
      </c>
      <c r="D12" s="38">
        <v>0.3</v>
      </c>
      <c r="E12" s="38">
        <v>28</v>
      </c>
      <c r="F12" s="38">
        <v>0.4</v>
      </c>
      <c r="G12" s="38">
        <v>0</v>
      </c>
      <c r="H12" s="38"/>
      <c r="I12" s="38">
        <v>0</v>
      </c>
      <c r="J12" s="39">
        <v>2</v>
      </c>
      <c r="K12" s="40">
        <v>0.11</v>
      </c>
      <c r="L12" s="40">
        <v>0.14000000000000001</v>
      </c>
      <c r="M12" s="41" t="s">
        <v>37</v>
      </c>
      <c r="N12" s="6" t="s">
        <v>20</v>
      </c>
    </row>
    <row r="13" spans="1:50" ht="15.75" thickBot="1" x14ac:dyDescent="0.3">
      <c r="A13" s="19"/>
      <c r="B13" s="42"/>
      <c r="C13" s="43"/>
      <c r="D13" s="43"/>
      <c r="E13" s="43"/>
      <c r="F13" s="43"/>
      <c r="G13" s="43"/>
      <c r="H13" s="43"/>
      <c r="I13" s="43"/>
      <c r="J13" s="44"/>
      <c r="K13" s="22"/>
      <c r="L13" s="22"/>
      <c r="M13" s="22"/>
      <c r="N13" s="6"/>
    </row>
    <row r="14" spans="1:50" ht="34.5" hidden="1" customHeight="1" thickBot="1" x14ac:dyDescent="0.3">
      <c r="B14" s="287" t="s">
        <v>101</v>
      </c>
      <c r="C14" s="287"/>
      <c r="D14" s="287"/>
      <c r="E14" s="287"/>
      <c r="F14" s="287"/>
      <c r="G14" s="287"/>
      <c r="H14" s="287"/>
      <c r="I14" s="287"/>
      <c r="J14" s="287"/>
      <c r="K14" s="287"/>
      <c r="L14" s="287"/>
      <c r="M14" s="7" t="s">
        <v>40</v>
      </c>
    </row>
    <row r="15" spans="1:50" ht="30" hidden="1" customHeight="1" x14ac:dyDescent="0.25">
      <c r="A15" s="279" t="s">
        <v>41</v>
      </c>
      <c r="B15" s="280"/>
      <c r="C15" s="280"/>
      <c r="D15" s="280"/>
      <c r="E15" s="280"/>
      <c r="F15" s="280"/>
      <c r="G15" s="280"/>
      <c r="H15" s="280"/>
      <c r="I15" s="280"/>
      <c r="J15" s="280"/>
      <c r="K15" s="280"/>
      <c r="L15" s="280"/>
      <c r="M15" s="93" t="s">
        <v>39</v>
      </c>
    </row>
    <row r="16" spans="1:50" hidden="1" x14ac:dyDescent="0.25">
      <c r="A16" s="50" t="s">
        <v>18</v>
      </c>
      <c r="B16" s="98">
        <v>1</v>
      </c>
      <c r="C16" s="51">
        <v>8</v>
      </c>
      <c r="D16" s="51">
        <v>0.34</v>
      </c>
      <c r="E16" s="51">
        <v>24</v>
      </c>
      <c r="F16" s="51">
        <v>0.49</v>
      </c>
      <c r="G16" s="52">
        <v>28</v>
      </c>
      <c r="H16" s="52"/>
      <c r="I16" s="52">
        <v>11</v>
      </c>
      <c r="J16" s="53">
        <v>4.1900000000000004</v>
      </c>
      <c r="K16" s="54">
        <v>0.79139999999999999</v>
      </c>
      <c r="L16" s="54">
        <v>0.72870000000000001</v>
      </c>
      <c r="M16" s="55"/>
    </row>
    <row r="17" spans="1:14" hidden="1" x14ac:dyDescent="0.25">
      <c r="A17" s="56" t="s">
        <v>28</v>
      </c>
      <c r="B17" s="99">
        <v>2.23</v>
      </c>
      <c r="C17" s="43">
        <f t="shared" ref="C17:L17" si="0">C8*$B$17</f>
        <v>131.57</v>
      </c>
      <c r="D17" s="43">
        <f t="shared" si="0"/>
        <v>0.95889999999999997</v>
      </c>
      <c r="E17" s="43">
        <f t="shared" si="0"/>
        <v>91.429999999999993</v>
      </c>
      <c r="F17" s="43">
        <f t="shared" si="0"/>
        <v>3.5234000000000001</v>
      </c>
      <c r="G17" s="43">
        <f t="shared" si="0"/>
        <v>0.223</v>
      </c>
      <c r="H17" s="43">
        <f t="shared" si="0"/>
        <v>0</v>
      </c>
      <c r="I17" s="43">
        <f t="shared" si="0"/>
        <v>0.223</v>
      </c>
      <c r="J17" s="44">
        <f t="shared" si="0"/>
        <v>3.1219999999999999</v>
      </c>
      <c r="K17" s="22">
        <f t="shared" si="0"/>
        <v>0.14985599999999999</v>
      </c>
      <c r="L17" s="22">
        <f t="shared" si="0"/>
        <v>0.139152</v>
      </c>
      <c r="M17" s="34"/>
      <c r="N17" s="9"/>
    </row>
    <row r="18" spans="1:14" ht="15.75" hidden="1" thickBot="1" x14ac:dyDescent="0.3">
      <c r="A18" s="57" t="s">
        <v>15</v>
      </c>
      <c r="B18" s="58">
        <f t="shared" ref="B18:K18" si="1">B16+B17</f>
        <v>3.23</v>
      </c>
      <c r="C18" s="59">
        <f t="shared" si="1"/>
        <v>139.57</v>
      </c>
      <c r="D18" s="59">
        <f t="shared" si="1"/>
        <v>1.2988999999999999</v>
      </c>
      <c r="E18" s="59">
        <f t="shared" si="1"/>
        <v>115.42999999999999</v>
      </c>
      <c r="F18" s="59">
        <f t="shared" si="1"/>
        <v>4.0133999999999999</v>
      </c>
      <c r="G18" s="59">
        <f t="shared" si="1"/>
        <v>28.222999999999999</v>
      </c>
      <c r="H18" s="59">
        <f t="shared" si="1"/>
        <v>0</v>
      </c>
      <c r="I18" s="59">
        <f t="shared" si="1"/>
        <v>11.223000000000001</v>
      </c>
      <c r="J18" s="60">
        <f t="shared" si="1"/>
        <v>7.3120000000000003</v>
      </c>
      <c r="K18" s="61">
        <f t="shared" si="1"/>
        <v>0.94125599999999998</v>
      </c>
      <c r="L18" s="61">
        <f>L17+L16</f>
        <v>0.86785200000000007</v>
      </c>
      <c r="M18" s="62"/>
    </row>
    <row r="19" spans="1:14" s="165" customFormat="1" ht="15.75" thickBot="1" x14ac:dyDescent="0.3">
      <c r="A19" s="219"/>
      <c r="B19" s="219"/>
      <c r="C19" s="220"/>
      <c r="D19" s="220"/>
      <c r="E19" s="220"/>
      <c r="F19" s="220"/>
      <c r="G19" s="220"/>
      <c r="H19" s="220"/>
      <c r="I19" s="220"/>
      <c r="J19" s="221"/>
      <c r="K19" s="222"/>
      <c r="L19" s="222"/>
      <c r="M19" s="222"/>
    </row>
    <row r="20" spans="1:14" s="165" customFormat="1" ht="30" customHeight="1" x14ac:dyDescent="0.25">
      <c r="A20" s="288" t="s">
        <v>123</v>
      </c>
      <c r="B20" s="288"/>
      <c r="C20" s="288"/>
      <c r="D20" s="288"/>
      <c r="E20" s="288"/>
      <c r="F20" s="288"/>
      <c r="G20" s="288"/>
      <c r="H20" s="288"/>
      <c r="I20" s="288"/>
      <c r="J20" s="288"/>
      <c r="K20" s="288"/>
      <c r="L20" s="288"/>
      <c r="M20" s="223" t="s">
        <v>109</v>
      </c>
    </row>
    <row r="21" spans="1:14" s="165" customFormat="1" x14ac:dyDescent="0.25">
      <c r="A21" s="50" t="s">
        <v>0</v>
      </c>
      <c r="B21" s="207">
        <v>1.4</v>
      </c>
      <c r="C21" s="167">
        <f>C16*$B$21</f>
        <v>11.2</v>
      </c>
      <c r="D21" s="167">
        <f t="shared" ref="D21:L21" si="2">D16*$B$21</f>
        <v>0.47599999999999998</v>
      </c>
      <c r="E21" s="167">
        <f t="shared" si="2"/>
        <v>33.599999999999994</v>
      </c>
      <c r="F21" s="167">
        <f t="shared" si="2"/>
        <v>0.68599999999999994</v>
      </c>
      <c r="G21" s="167">
        <f t="shared" si="2"/>
        <v>39.199999999999996</v>
      </c>
      <c r="H21" s="167">
        <f t="shared" si="2"/>
        <v>0</v>
      </c>
      <c r="I21" s="167">
        <f t="shared" si="2"/>
        <v>15.399999999999999</v>
      </c>
      <c r="J21" s="167">
        <f t="shared" si="2"/>
        <v>5.8660000000000005</v>
      </c>
      <c r="K21" s="21">
        <f t="shared" si="2"/>
        <v>1.1079599999999998</v>
      </c>
      <c r="L21" s="21">
        <f t="shared" si="2"/>
        <v>1.0201799999999999</v>
      </c>
      <c r="M21" s="21"/>
    </row>
    <row r="22" spans="1:14" s="165" customFormat="1" x14ac:dyDescent="0.25">
      <c r="A22" s="56" t="s">
        <v>28</v>
      </c>
      <c r="B22" s="208">
        <f>B17*$B$21</f>
        <v>3.1219999999999999</v>
      </c>
      <c r="C22" s="208">
        <f t="shared" ref="C22:L22" si="3">C17*$B$21</f>
        <v>184.19799999999998</v>
      </c>
      <c r="D22" s="208">
        <f t="shared" si="3"/>
        <v>1.34246</v>
      </c>
      <c r="E22" s="208">
        <f t="shared" si="3"/>
        <v>128.00199999999998</v>
      </c>
      <c r="F22" s="208">
        <f t="shared" si="3"/>
        <v>4.93276</v>
      </c>
      <c r="G22" s="208">
        <f t="shared" si="3"/>
        <v>0.31219999999999998</v>
      </c>
      <c r="H22" s="208">
        <f t="shared" si="3"/>
        <v>0</v>
      </c>
      <c r="I22" s="208">
        <f t="shared" si="3"/>
        <v>0.31219999999999998</v>
      </c>
      <c r="J22" s="208">
        <f t="shared" si="3"/>
        <v>4.3707999999999991</v>
      </c>
      <c r="K22" s="21">
        <f t="shared" si="3"/>
        <v>0.20979839999999997</v>
      </c>
      <c r="L22" s="21">
        <f t="shared" si="3"/>
        <v>0.19481279999999998</v>
      </c>
      <c r="M22" s="21"/>
    </row>
    <row r="23" spans="1:14" s="165" customFormat="1" ht="15.75" thickBot="1" x14ac:dyDescent="0.3">
      <c r="A23" s="65" t="s">
        <v>15</v>
      </c>
      <c r="B23" s="224">
        <f>SUM(B21:B22)</f>
        <v>4.5220000000000002</v>
      </c>
      <c r="C23" s="224">
        <f t="shared" ref="C23:L23" si="4">SUM(C21:C22)</f>
        <v>195.39799999999997</v>
      </c>
      <c r="D23" s="224">
        <f t="shared" si="4"/>
        <v>1.81846</v>
      </c>
      <c r="E23" s="224">
        <f t="shared" si="4"/>
        <v>161.60199999999998</v>
      </c>
      <c r="F23" s="224">
        <f t="shared" si="4"/>
        <v>5.61876</v>
      </c>
      <c r="G23" s="224">
        <f t="shared" si="4"/>
        <v>39.512199999999993</v>
      </c>
      <c r="H23" s="224">
        <f t="shared" si="4"/>
        <v>0</v>
      </c>
      <c r="I23" s="224">
        <f t="shared" si="4"/>
        <v>15.712199999999999</v>
      </c>
      <c r="J23" s="224">
        <f t="shared" si="4"/>
        <v>10.236799999999999</v>
      </c>
      <c r="K23" s="67">
        <f t="shared" si="4"/>
        <v>1.3177583999999998</v>
      </c>
      <c r="L23" s="67">
        <f t="shared" si="4"/>
        <v>1.2149927999999999</v>
      </c>
      <c r="M23" s="67"/>
    </row>
    <row r="24" spans="1:14" x14ac:dyDescent="0.25">
      <c r="A24" s="45"/>
      <c r="B24" s="45"/>
      <c r="C24" s="46"/>
      <c r="D24" s="46"/>
      <c r="E24" s="46"/>
      <c r="F24" s="46"/>
      <c r="G24" s="46"/>
      <c r="H24" s="46"/>
      <c r="I24" s="46"/>
      <c r="J24" s="47"/>
      <c r="K24" s="48"/>
      <c r="L24" s="48"/>
      <c r="M24" s="48"/>
    </row>
    <row r="25" spans="1:14" ht="35.25" hidden="1" customHeight="1" x14ac:dyDescent="0.25">
      <c r="A25" s="284" t="s">
        <v>100</v>
      </c>
      <c r="B25" s="285"/>
      <c r="C25" s="285"/>
      <c r="D25" s="285"/>
      <c r="E25" s="285"/>
      <c r="F25" s="285"/>
      <c r="G25" s="285"/>
      <c r="H25" s="285"/>
      <c r="I25" s="285"/>
      <c r="J25" s="285"/>
      <c r="K25" s="285"/>
      <c r="L25" s="285"/>
      <c r="M25" s="286"/>
    </row>
    <row r="26" spans="1:14" ht="33" hidden="1" customHeight="1" x14ac:dyDescent="0.25">
      <c r="A26" s="206" t="s">
        <v>68</v>
      </c>
      <c r="B26" s="209">
        <v>0.33</v>
      </c>
      <c r="C26" s="210">
        <f>C3*$B$26</f>
        <v>2.64</v>
      </c>
      <c r="D26" s="210">
        <f t="shared" ref="D26:L26" si="5">D3*$B$26</f>
        <v>0.11220000000000001</v>
      </c>
      <c r="E26" s="210">
        <f t="shared" si="5"/>
        <v>7.92</v>
      </c>
      <c r="F26" s="210">
        <f t="shared" si="5"/>
        <v>0.16170000000000001</v>
      </c>
      <c r="G26" s="210">
        <f t="shared" si="5"/>
        <v>9.24</v>
      </c>
      <c r="H26" s="210">
        <f t="shared" si="5"/>
        <v>0</v>
      </c>
      <c r="I26" s="210">
        <f t="shared" si="5"/>
        <v>3.6300000000000003</v>
      </c>
      <c r="J26" s="210">
        <f t="shared" si="5"/>
        <v>1.3827000000000003</v>
      </c>
      <c r="K26" s="211">
        <f t="shared" si="5"/>
        <v>0.26116200000000001</v>
      </c>
      <c r="L26" s="211">
        <f t="shared" si="5"/>
        <v>0.24047100000000002</v>
      </c>
      <c r="M26" s="94" t="s">
        <v>39</v>
      </c>
    </row>
    <row r="27" spans="1:14" ht="29.25" hidden="1" customHeight="1" x14ac:dyDescent="0.25">
      <c r="A27" s="206" t="s">
        <v>69</v>
      </c>
      <c r="B27" s="209">
        <v>0.74</v>
      </c>
      <c r="C27" s="210">
        <f>C8*$B$27</f>
        <v>43.66</v>
      </c>
      <c r="D27" s="210">
        <f t="shared" ref="D27:L27" si="6">D8*$B$27</f>
        <v>0.31819999999999998</v>
      </c>
      <c r="E27" s="210">
        <f t="shared" si="6"/>
        <v>30.34</v>
      </c>
      <c r="F27" s="210">
        <f t="shared" si="6"/>
        <v>1.1692</v>
      </c>
      <c r="G27" s="210">
        <f t="shared" si="6"/>
        <v>7.3999999999999996E-2</v>
      </c>
      <c r="H27" s="210">
        <f t="shared" si="6"/>
        <v>0</v>
      </c>
      <c r="I27" s="210">
        <f t="shared" si="6"/>
        <v>7.3999999999999996E-2</v>
      </c>
      <c r="J27" s="210">
        <f t="shared" si="6"/>
        <v>1.036</v>
      </c>
      <c r="K27" s="211">
        <f t="shared" si="6"/>
        <v>4.9727999999999994E-2</v>
      </c>
      <c r="L27" s="211">
        <f t="shared" si="6"/>
        <v>4.6175999999999995E-2</v>
      </c>
      <c r="M27" s="94" t="s">
        <v>39</v>
      </c>
    </row>
    <row r="28" spans="1:14" hidden="1" x14ac:dyDescent="0.25">
      <c r="A28" s="42" t="s">
        <v>29</v>
      </c>
      <c r="B28" s="151">
        <f>'Fish savings'!N13</f>
        <v>0.12432548990012066</v>
      </c>
      <c r="C28" s="51">
        <f t="shared" ref="C28:L28" si="7">C4*$B$28</f>
        <v>4.8486941061047055</v>
      </c>
      <c r="D28" s="51">
        <f t="shared" si="7"/>
        <v>0.18773148974918219</v>
      </c>
      <c r="E28" s="51">
        <f t="shared" si="7"/>
        <v>7.0865529243068774</v>
      </c>
      <c r="F28" s="51">
        <f t="shared" si="7"/>
        <v>0.1330282741931291</v>
      </c>
      <c r="G28" s="51">
        <f t="shared" si="7"/>
        <v>3.2324627374031372</v>
      </c>
      <c r="H28" s="51">
        <f t="shared" si="7"/>
        <v>0</v>
      </c>
      <c r="I28" s="51">
        <f t="shared" si="7"/>
        <v>1.2544441930922174</v>
      </c>
      <c r="J28" s="212">
        <f t="shared" si="7"/>
        <v>1.3824994476893415</v>
      </c>
      <c r="K28" s="213">
        <f t="shared" si="7"/>
        <v>0.13643479261639241</v>
      </c>
      <c r="L28" s="213">
        <f t="shared" si="7"/>
        <v>0.15937284550296468</v>
      </c>
      <c r="M28" s="34"/>
    </row>
    <row r="29" spans="1:14" hidden="1" x14ac:dyDescent="0.25">
      <c r="A29" s="42" t="s">
        <v>13</v>
      </c>
      <c r="B29" s="151">
        <f>'Fish savings'!N6</f>
        <v>0.22494677587975728</v>
      </c>
      <c r="C29" s="51">
        <f t="shared" ref="C29:L29" si="8">C6*$B$29</f>
        <v>52.18765200410369</v>
      </c>
      <c r="D29" s="51">
        <f t="shared" si="8"/>
        <v>1.0415035723232762</v>
      </c>
      <c r="E29" s="51">
        <f t="shared" si="8"/>
        <v>15.318875437411469</v>
      </c>
      <c r="F29" s="51">
        <f t="shared" si="8"/>
        <v>0.54887013314660771</v>
      </c>
      <c r="G29" s="51">
        <f t="shared" si="8"/>
        <v>2.6993613105570873</v>
      </c>
      <c r="H29" s="51">
        <f t="shared" si="8"/>
        <v>11.247338793987865</v>
      </c>
      <c r="I29" s="51">
        <f t="shared" si="8"/>
        <v>0.38240951899558739</v>
      </c>
      <c r="J29" s="212">
        <f t="shared" si="8"/>
        <v>0.1979531627741864</v>
      </c>
      <c r="K29" s="213">
        <f t="shared" si="8"/>
        <v>0.1716343899962548</v>
      </c>
      <c r="L29" s="213">
        <f t="shared" si="8"/>
        <v>0.2906312344366464</v>
      </c>
      <c r="M29" s="34"/>
    </row>
    <row r="30" spans="1:14" hidden="1" x14ac:dyDescent="0.25">
      <c r="A30" s="42" t="s">
        <v>14</v>
      </c>
      <c r="B30" s="151">
        <f>'Fish savings'!N7</f>
        <v>0.17215741555385045</v>
      </c>
      <c r="C30" s="51">
        <f t="shared" ref="C30:L30" si="9">C5*$B$30</f>
        <v>116.89488516106445</v>
      </c>
      <c r="D30" s="51">
        <f t="shared" si="9"/>
        <v>0.46998974446201169</v>
      </c>
      <c r="E30" s="51">
        <f t="shared" si="9"/>
        <v>7.0584540377078682</v>
      </c>
      <c r="F30" s="51">
        <f t="shared" si="9"/>
        <v>0.38391103668508647</v>
      </c>
      <c r="G30" s="51">
        <f t="shared" si="9"/>
        <v>1.7215741555385045</v>
      </c>
      <c r="H30" s="51">
        <f t="shared" si="9"/>
        <v>0</v>
      </c>
      <c r="I30" s="51">
        <f t="shared" si="9"/>
        <v>0.56295474886109098</v>
      </c>
      <c r="J30" s="212">
        <f t="shared" si="9"/>
        <v>1.8610216621371234</v>
      </c>
      <c r="K30" s="213">
        <f t="shared" si="9"/>
        <v>0.19014786547922782</v>
      </c>
      <c r="L30" s="213">
        <f t="shared" si="9"/>
        <v>0.15914231493797934</v>
      </c>
      <c r="M30" s="34"/>
    </row>
    <row r="31" spans="1:14" hidden="1" x14ac:dyDescent="0.25">
      <c r="A31" s="42" t="s">
        <v>11</v>
      </c>
      <c r="B31" s="151">
        <f>'Fish savings'!N8</f>
        <v>8.9075814903448181E-2</v>
      </c>
      <c r="C31" s="51">
        <f>C9*$B$31</f>
        <v>0.71260651922758544</v>
      </c>
      <c r="D31" s="51">
        <f t="shared" ref="D31:J31" si="10">D9*$B$31</f>
        <v>3.0285777067172382E-2</v>
      </c>
      <c r="E31" s="51">
        <f t="shared" si="10"/>
        <v>2.1378195576827563</v>
      </c>
      <c r="F31" s="51">
        <f t="shared" si="10"/>
        <v>4.3647149302689606E-2</v>
      </c>
      <c r="G31" s="51">
        <f t="shared" si="10"/>
        <v>0.89075814903448181</v>
      </c>
      <c r="H31" s="51">
        <f t="shared" si="10"/>
        <v>0</v>
      </c>
      <c r="I31" s="51">
        <f t="shared" si="10"/>
        <v>0.15142888533586191</v>
      </c>
      <c r="J31" s="51">
        <f t="shared" si="10"/>
        <v>0.37322766444544792</v>
      </c>
      <c r="K31" s="213">
        <f>K9*$B$31</f>
        <v>5.3445488942068908E-2</v>
      </c>
      <c r="L31" s="213">
        <f>L9*$B$31</f>
        <v>4.453790745172409E-2</v>
      </c>
      <c r="M31" s="34"/>
    </row>
    <row r="32" spans="1:14" hidden="1" x14ac:dyDescent="0.25">
      <c r="A32" s="42" t="s">
        <v>23</v>
      </c>
      <c r="B32" s="99">
        <v>0</v>
      </c>
      <c r="C32" s="51"/>
      <c r="D32" s="51"/>
      <c r="E32" s="51"/>
      <c r="F32" s="51"/>
      <c r="G32" s="51"/>
      <c r="H32" s="51"/>
      <c r="I32" s="51"/>
      <c r="J32" s="51"/>
      <c r="K32" s="213">
        <f>K10*$B$32</f>
        <v>0</v>
      </c>
      <c r="L32" s="213">
        <f>L10*$B$32</f>
        <v>0</v>
      </c>
      <c r="M32" s="34"/>
    </row>
    <row r="33" spans="1:13" hidden="1" x14ac:dyDescent="0.25">
      <c r="A33" s="42" t="s">
        <v>12</v>
      </c>
      <c r="B33" s="151">
        <f>'Fish savings'!N12</f>
        <v>8.3604476506330877E-2</v>
      </c>
      <c r="C33" s="51">
        <f>C11*$B$33</f>
        <v>0.66883581205064702</v>
      </c>
      <c r="D33" s="51">
        <f t="shared" ref="D33:J33" si="11">D11*$B$33</f>
        <v>2.8425522012152499E-2</v>
      </c>
      <c r="E33" s="51">
        <f t="shared" si="11"/>
        <v>2.0065074361519413</v>
      </c>
      <c r="F33" s="51">
        <f t="shared" si="11"/>
        <v>4.0966193488102126E-2</v>
      </c>
      <c r="G33" s="51">
        <f t="shared" si="11"/>
        <v>0.83604476506330871</v>
      </c>
      <c r="H33" s="51">
        <f t="shared" si="11"/>
        <v>0</v>
      </c>
      <c r="I33" s="51">
        <f t="shared" si="11"/>
        <v>0.14212761006076249</v>
      </c>
      <c r="J33" s="51">
        <f t="shared" si="11"/>
        <v>0.35030275656152643</v>
      </c>
      <c r="K33" s="213">
        <f>K11*$B$33</f>
        <v>4.1802238253165439E-2</v>
      </c>
      <c r="L33" s="213">
        <f>L11*$B$33</f>
        <v>6.6883581205064699E-2</v>
      </c>
      <c r="M33" s="34"/>
    </row>
    <row r="34" spans="1:13" hidden="1" x14ac:dyDescent="0.25">
      <c r="A34" s="19" t="s">
        <v>25</v>
      </c>
      <c r="B34" s="151">
        <f>'Fish savings'!N11</f>
        <v>0.3552506957284074</v>
      </c>
      <c r="C34" s="51">
        <f t="shared" ref="C34:L34" si="12">C12*$B$34</f>
        <v>5.6840111316545183</v>
      </c>
      <c r="D34" s="51">
        <f t="shared" si="12"/>
        <v>0.10657520871852222</v>
      </c>
      <c r="E34" s="51">
        <f t="shared" si="12"/>
        <v>9.947019480395408</v>
      </c>
      <c r="F34" s="51">
        <f t="shared" si="12"/>
        <v>0.14210027829136296</v>
      </c>
      <c r="G34" s="51">
        <f t="shared" si="12"/>
        <v>0</v>
      </c>
      <c r="H34" s="51">
        <f t="shared" si="12"/>
        <v>0</v>
      </c>
      <c r="I34" s="51">
        <f t="shared" si="12"/>
        <v>0</v>
      </c>
      <c r="J34" s="51">
        <f t="shared" si="12"/>
        <v>0.71050139145681479</v>
      </c>
      <c r="K34" s="213">
        <f t="shared" si="12"/>
        <v>3.9077576530124815E-2</v>
      </c>
      <c r="L34" s="213">
        <f t="shared" si="12"/>
        <v>4.9735097401977041E-2</v>
      </c>
      <c r="M34" s="34"/>
    </row>
    <row r="35" spans="1:13" ht="15.75" hidden="1" thickBot="1" x14ac:dyDescent="0.3">
      <c r="A35" s="181" t="s">
        <v>95</v>
      </c>
      <c r="B35" s="182">
        <f>SUM(B26:B34)</f>
        <v>2.1193606684719146</v>
      </c>
      <c r="C35" s="182">
        <f t="shared" ref="C35:L35" si="13">SUM(C26:C34)</f>
        <v>227.2966847342056</v>
      </c>
      <c r="D35" s="182">
        <f t="shared" si="13"/>
        <v>2.2949113143323174</v>
      </c>
      <c r="E35" s="182">
        <f t="shared" si="13"/>
        <v>81.815228873656324</v>
      </c>
      <c r="F35" s="182">
        <f t="shared" si="13"/>
        <v>2.6234230651069779</v>
      </c>
      <c r="G35" s="182">
        <f t="shared" si="13"/>
        <v>18.694201117596521</v>
      </c>
      <c r="H35" s="182">
        <f t="shared" si="13"/>
        <v>11.247338793987865</v>
      </c>
      <c r="I35" s="182">
        <f t="shared" si="13"/>
        <v>6.1973649563455195</v>
      </c>
      <c r="J35" s="182">
        <f t="shared" si="13"/>
        <v>7.2942060850644417</v>
      </c>
      <c r="K35" s="182">
        <f t="shared" si="13"/>
        <v>0.94343235181723417</v>
      </c>
      <c r="L35" s="182">
        <f t="shared" si="13"/>
        <v>1.0569499809363563</v>
      </c>
      <c r="M35" s="184"/>
    </row>
    <row r="36" spans="1:13" ht="15.75" thickBot="1" x14ac:dyDescent="0.3">
      <c r="A36" s="166"/>
      <c r="B36" s="167"/>
      <c r="C36" s="167"/>
      <c r="D36" s="167"/>
      <c r="E36" s="167"/>
      <c r="F36" s="167"/>
      <c r="G36" s="167"/>
      <c r="H36" s="167"/>
      <c r="I36" s="167"/>
      <c r="J36" s="167"/>
      <c r="K36" s="167"/>
      <c r="L36" s="167"/>
      <c r="M36" s="21"/>
    </row>
    <row r="37" spans="1:13" ht="35.25" customHeight="1" x14ac:dyDescent="0.25">
      <c r="A37" s="281" t="s">
        <v>140</v>
      </c>
      <c r="B37" s="282"/>
      <c r="C37" s="282"/>
      <c r="D37" s="282"/>
      <c r="E37" s="282"/>
      <c r="F37" s="282"/>
      <c r="G37" s="282"/>
      <c r="H37" s="282"/>
      <c r="I37" s="282"/>
      <c r="J37" s="282"/>
      <c r="K37" s="282"/>
      <c r="L37" s="282"/>
      <c r="M37" s="289"/>
    </row>
    <row r="38" spans="1:13" ht="25.5" x14ac:dyDescent="0.25">
      <c r="A38" s="225" t="s">
        <v>68</v>
      </c>
      <c r="B38" s="208">
        <f>B26*$B$21</f>
        <v>0.46199999999999997</v>
      </c>
      <c r="C38" s="167">
        <f t="shared" ref="C38:L38" si="14">C26*$B$21</f>
        <v>3.6959999999999997</v>
      </c>
      <c r="D38" s="167">
        <f t="shared" si="14"/>
        <v>0.15708</v>
      </c>
      <c r="E38" s="167">
        <f t="shared" si="14"/>
        <v>11.087999999999999</v>
      </c>
      <c r="F38" s="167">
        <f t="shared" si="14"/>
        <v>0.22638</v>
      </c>
      <c r="G38" s="167">
        <f t="shared" si="14"/>
        <v>12.936</v>
      </c>
      <c r="H38" s="167">
        <f t="shared" si="14"/>
        <v>0</v>
      </c>
      <c r="I38" s="167">
        <f t="shared" si="14"/>
        <v>5.0819999999999999</v>
      </c>
      <c r="J38" s="167">
        <f t="shared" si="14"/>
        <v>1.9357800000000003</v>
      </c>
      <c r="K38" s="167">
        <f t="shared" si="14"/>
        <v>0.36562679999999997</v>
      </c>
      <c r="L38" s="167">
        <f t="shared" si="14"/>
        <v>0.3366594</v>
      </c>
      <c r="M38" s="32"/>
    </row>
    <row r="39" spans="1:13" ht="25.5" x14ac:dyDescent="0.25">
      <c r="A39" s="225" t="s">
        <v>69</v>
      </c>
      <c r="B39" s="208">
        <f t="shared" ref="B39:L46" si="15">B27*$B$21</f>
        <v>1.036</v>
      </c>
      <c r="C39" s="208">
        <f t="shared" si="15"/>
        <v>61.123999999999988</v>
      </c>
      <c r="D39" s="208">
        <f t="shared" si="15"/>
        <v>0.44547999999999993</v>
      </c>
      <c r="E39" s="208">
        <f t="shared" si="15"/>
        <v>42.475999999999999</v>
      </c>
      <c r="F39" s="208">
        <f t="shared" si="15"/>
        <v>1.6368799999999999</v>
      </c>
      <c r="G39" s="208">
        <f t="shared" si="15"/>
        <v>0.10359999999999998</v>
      </c>
      <c r="H39" s="208">
        <f t="shared" si="15"/>
        <v>0</v>
      </c>
      <c r="I39" s="208">
        <f t="shared" si="15"/>
        <v>0.10359999999999998</v>
      </c>
      <c r="J39" s="208">
        <f t="shared" si="15"/>
        <v>1.4503999999999999</v>
      </c>
      <c r="K39" s="208">
        <f t="shared" si="15"/>
        <v>6.9619199999999992E-2</v>
      </c>
      <c r="L39" s="208">
        <f t="shared" si="15"/>
        <v>6.4646399999999993E-2</v>
      </c>
      <c r="M39" s="32"/>
    </row>
    <row r="40" spans="1:13" x14ac:dyDescent="0.25">
      <c r="A40" s="56" t="s">
        <v>29</v>
      </c>
      <c r="B40" s="208">
        <f t="shared" si="15"/>
        <v>0.1740556858601689</v>
      </c>
      <c r="C40" s="208">
        <f t="shared" si="15"/>
        <v>6.7881717485465876</v>
      </c>
      <c r="D40" s="208">
        <f t="shared" si="15"/>
        <v>0.26282408564885507</v>
      </c>
      <c r="E40" s="208">
        <f t="shared" si="15"/>
        <v>9.9211740940296274</v>
      </c>
      <c r="F40" s="208">
        <f t="shared" si="15"/>
        <v>0.18623958387038073</v>
      </c>
      <c r="G40" s="208">
        <f t="shared" si="15"/>
        <v>4.5254478323643914</v>
      </c>
      <c r="H40" s="208">
        <f t="shared" si="15"/>
        <v>0</v>
      </c>
      <c r="I40" s="208">
        <f t="shared" si="15"/>
        <v>1.7562218703291044</v>
      </c>
      <c r="J40" s="208">
        <f t="shared" si="15"/>
        <v>1.9354992267650779</v>
      </c>
      <c r="K40" s="208">
        <f t="shared" si="15"/>
        <v>0.19100870966294936</v>
      </c>
      <c r="L40" s="208">
        <f t="shared" si="15"/>
        <v>0.22312198370415054</v>
      </c>
      <c r="M40" s="32"/>
    </row>
    <row r="41" spans="1:13" x14ac:dyDescent="0.25">
      <c r="A41" s="56" t="s">
        <v>13</v>
      </c>
      <c r="B41" s="208">
        <f t="shared" si="15"/>
        <v>0.31492548623166017</v>
      </c>
      <c r="C41" s="208">
        <f t="shared" si="15"/>
        <v>73.062712805745164</v>
      </c>
      <c r="D41" s="208">
        <f t="shared" si="15"/>
        <v>1.4581050012525865</v>
      </c>
      <c r="E41" s="208">
        <f t="shared" si="15"/>
        <v>21.446425612376057</v>
      </c>
      <c r="F41" s="208">
        <f t="shared" si="15"/>
        <v>0.76841818640525072</v>
      </c>
      <c r="G41" s="208">
        <f t="shared" si="15"/>
        <v>3.779105834779922</v>
      </c>
      <c r="H41" s="208">
        <f t="shared" si="15"/>
        <v>15.74627431158301</v>
      </c>
      <c r="I41" s="208">
        <f t="shared" si="15"/>
        <v>0.53537332659382231</v>
      </c>
      <c r="J41" s="208">
        <f t="shared" si="15"/>
        <v>0.27713442788386095</v>
      </c>
      <c r="K41" s="208">
        <f t="shared" si="15"/>
        <v>0.2402881459947567</v>
      </c>
      <c r="L41" s="208">
        <f t="shared" si="15"/>
        <v>0.40688372821130492</v>
      </c>
      <c r="M41" s="32"/>
    </row>
    <row r="42" spans="1:13" x14ac:dyDescent="0.25">
      <c r="A42" s="56" t="s">
        <v>14</v>
      </c>
      <c r="B42" s="208">
        <f t="shared" si="15"/>
        <v>0.24102038177539062</v>
      </c>
      <c r="C42" s="208">
        <f t="shared" si="15"/>
        <v>163.65283922549023</v>
      </c>
      <c r="D42" s="208">
        <f t="shared" si="15"/>
        <v>0.65798564224681633</v>
      </c>
      <c r="E42" s="208">
        <f t="shared" si="15"/>
        <v>9.8818356527910147</v>
      </c>
      <c r="F42" s="208">
        <f t="shared" si="15"/>
        <v>0.537475451359121</v>
      </c>
      <c r="G42" s="208">
        <f t="shared" si="15"/>
        <v>2.410203817753906</v>
      </c>
      <c r="H42" s="208">
        <f t="shared" si="15"/>
        <v>0</v>
      </c>
      <c r="I42" s="208">
        <f t="shared" si="15"/>
        <v>0.78813664840552733</v>
      </c>
      <c r="J42" s="208">
        <f t="shared" si="15"/>
        <v>2.6054303269919727</v>
      </c>
      <c r="K42" s="208">
        <f t="shared" si="15"/>
        <v>0.26620701167091892</v>
      </c>
      <c r="L42" s="208">
        <f t="shared" si="15"/>
        <v>0.22279924091317105</v>
      </c>
      <c r="M42" s="32"/>
    </row>
    <row r="43" spans="1:13" x14ac:dyDescent="0.25">
      <c r="A43" s="56" t="s">
        <v>11</v>
      </c>
      <c r="B43" s="208">
        <f t="shared" si="15"/>
        <v>0.12470614086482744</v>
      </c>
      <c r="C43" s="208">
        <f t="shared" si="15"/>
        <v>0.99764912691861951</v>
      </c>
      <c r="D43" s="208">
        <f t="shared" si="15"/>
        <v>4.240008789404133E-2</v>
      </c>
      <c r="E43" s="208">
        <f t="shared" si="15"/>
        <v>2.9929473807558589</v>
      </c>
      <c r="F43" s="208">
        <f t="shared" si="15"/>
        <v>6.1106009023765444E-2</v>
      </c>
      <c r="G43" s="208">
        <f t="shared" si="15"/>
        <v>1.2470614086482745</v>
      </c>
      <c r="H43" s="208">
        <f t="shared" si="15"/>
        <v>0</v>
      </c>
      <c r="I43" s="208">
        <f t="shared" si="15"/>
        <v>0.21200043947020666</v>
      </c>
      <c r="J43" s="208">
        <f t="shared" si="15"/>
        <v>0.52251873022362705</v>
      </c>
      <c r="K43" s="208">
        <f t="shared" si="15"/>
        <v>7.4823684518896469E-2</v>
      </c>
      <c r="L43" s="208">
        <f t="shared" si="15"/>
        <v>6.2353070432413719E-2</v>
      </c>
      <c r="M43" s="32"/>
    </row>
    <row r="44" spans="1:13" x14ac:dyDescent="0.25">
      <c r="A44" s="56" t="s">
        <v>23</v>
      </c>
      <c r="B44" s="208">
        <f t="shared" si="15"/>
        <v>0</v>
      </c>
      <c r="C44" s="208">
        <f t="shared" si="15"/>
        <v>0</v>
      </c>
      <c r="D44" s="208">
        <f t="shared" si="15"/>
        <v>0</v>
      </c>
      <c r="E44" s="208">
        <f t="shared" si="15"/>
        <v>0</v>
      </c>
      <c r="F44" s="208">
        <f t="shared" si="15"/>
        <v>0</v>
      </c>
      <c r="G44" s="208">
        <f t="shared" si="15"/>
        <v>0</v>
      </c>
      <c r="H44" s="208">
        <f t="shared" si="15"/>
        <v>0</v>
      </c>
      <c r="I44" s="208">
        <f t="shared" si="15"/>
        <v>0</v>
      </c>
      <c r="J44" s="208">
        <f t="shared" si="15"/>
        <v>0</v>
      </c>
      <c r="K44" s="208">
        <f t="shared" si="15"/>
        <v>0</v>
      </c>
      <c r="L44" s="208">
        <f t="shared" si="15"/>
        <v>0</v>
      </c>
      <c r="M44" s="32"/>
    </row>
    <row r="45" spans="1:13" x14ac:dyDescent="0.25">
      <c r="A45" s="56" t="s">
        <v>12</v>
      </c>
      <c r="B45" s="208">
        <f t="shared" si="15"/>
        <v>0.11704626710886322</v>
      </c>
      <c r="C45" s="208">
        <f t="shared" si="15"/>
        <v>0.93637013687090576</v>
      </c>
      <c r="D45" s="208">
        <f t="shared" si="15"/>
        <v>3.97957308170135E-2</v>
      </c>
      <c r="E45" s="208">
        <f t="shared" si="15"/>
        <v>2.8091104106127176</v>
      </c>
      <c r="F45" s="208">
        <f t="shared" si="15"/>
        <v>5.735267088334297E-2</v>
      </c>
      <c r="G45" s="208">
        <f t="shared" si="15"/>
        <v>1.1704626710886321</v>
      </c>
      <c r="H45" s="208">
        <f t="shared" si="15"/>
        <v>0</v>
      </c>
      <c r="I45" s="208">
        <f t="shared" si="15"/>
        <v>0.19897865408506749</v>
      </c>
      <c r="J45" s="208">
        <f t="shared" si="15"/>
        <v>0.49042385918613696</v>
      </c>
      <c r="K45" s="208">
        <f t="shared" si="15"/>
        <v>5.852313355443161E-2</v>
      </c>
      <c r="L45" s="208">
        <f t="shared" si="15"/>
        <v>9.363701368709057E-2</v>
      </c>
      <c r="M45" s="32"/>
    </row>
    <row r="46" spans="1:13" x14ac:dyDescent="0.25">
      <c r="A46" s="64" t="s">
        <v>25</v>
      </c>
      <c r="B46" s="208">
        <f t="shared" si="15"/>
        <v>0.4973509740197703</v>
      </c>
      <c r="C46" s="208">
        <f t="shared" si="15"/>
        <v>7.9576155843163248</v>
      </c>
      <c r="D46" s="208">
        <f t="shared" si="15"/>
        <v>0.14920529220593109</v>
      </c>
      <c r="E46" s="208">
        <f t="shared" si="15"/>
        <v>13.925827272553571</v>
      </c>
      <c r="F46" s="208">
        <f t="shared" si="15"/>
        <v>0.19894038960790814</v>
      </c>
      <c r="G46" s="208">
        <f t="shared" si="15"/>
        <v>0</v>
      </c>
      <c r="H46" s="208">
        <f t="shared" si="15"/>
        <v>0</v>
      </c>
      <c r="I46" s="208">
        <f t="shared" si="15"/>
        <v>0</v>
      </c>
      <c r="J46" s="208">
        <f t="shared" si="15"/>
        <v>0.9947019480395406</v>
      </c>
      <c r="K46" s="208">
        <f t="shared" si="15"/>
        <v>5.4708607142174737E-2</v>
      </c>
      <c r="L46" s="208">
        <f t="shared" si="15"/>
        <v>6.9629136362767852E-2</v>
      </c>
      <c r="M46" s="32"/>
    </row>
    <row r="47" spans="1:13" s="165" customFormat="1" ht="15.75" thickBot="1" x14ac:dyDescent="0.3">
      <c r="A47" s="65" t="s">
        <v>95</v>
      </c>
      <c r="B47" s="66">
        <f>SUM(B38:B46)</f>
        <v>2.9671049358606805</v>
      </c>
      <c r="C47" s="66">
        <f t="shared" ref="C47:L47" si="16">SUM(C38:C46)</f>
        <v>318.21535862788784</v>
      </c>
      <c r="D47" s="66">
        <f t="shared" si="16"/>
        <v>3.2128758400652435</v>
      </c>
      <c r="E47" s="66">
        <f t="shared" si="16"/>
        <v>114.54132042311886</v>
      </c>
      <c r="F47" s="66">
        <f t="shared" si="16"/>
        <v>3.6727922911497686</v>
      </c>
      <c r="G47" s="66">
        <f t="shared" si="16"/>
        <v>26.171881564635129</v>
      </c>
      <c r="H47" s="66">
        <f t="shared" si="16"/>
        <v>15.74627431158301</v>
      </c>
      <c r="I47" s="66">
        <f t="shared" si="16"/>
        <v>8.676310938883729</v>
      </c>
      <c r="J47" s="66">
        <f t="shared" si="16"/>
        <v>10.211888519090218</v>
      </c>
      <c r="K47" s="67">
        <f t="shared" si="16"/>
        <v>1.3208052925441278</v>
      </c>
      <c r="L47" s="67">
        <f t="shared" si="16"/>
        <v>1.4797299733108986</v>
      </c>
      <c r="M47" s="68"/>
    </row>
    <row r="48" spans="1:13" s="165" customFormat="1" x14ac:dyDescent="0.25">
      <c r="A48" s="166" t="s">
        <v>113</v>
      </c>
      <c r="B48" s="167">
        <f>B47-B46-B39</f>
        <v>1.4337539618409103</v>
      </c>
      <c r="C48" s="167" t="s">
        <v>114</v>
      </c>
      <c r="D48" s="167"/>
      <c r="E48" s="167"/>
      <c r="F48" s="167"/>
      <c r="G48" s="167"/>
      <c r="H48" s="167"/>
      <c r="I48" s="167"/>
      <c r="J48" s="167"/>
      <c r="K48" s="21"/>
      <c r="L48" s="21"/>
      <c r="M48" s="21"/>
    </row>
    <row r="49" spans="1:13" s="165" customFormat="1" ht="15.75" thickBot="1" x14ac:dyDescent="0.3">
      <c r="A49" s="166"/>
      <c r="B49" s="167"/>
      <c r="C49" s="167"/>
      <c r="D49" s="167"/>
      <c r="E49" s="167"/>
      <c r="F49" s="167"/>
      <c r="G49" s="167"/>
      <c r="H49" s="167"/>
      <c r="I49" s="167"/>
      <c r="J49" s="167"/>
      <c r="K49" s="21"/>
      <c r="L49" s="21"/>
      <c r="M49" s="21"/>
    </row>
    <row r="50" spans="1:13" s="165" customFormat="1" ht="19.5" thickBot="1" x14ac:dyDescent="0.35">
      <c r="A50" s="199" t="s">
        <v>98</v>
      </c>
      <c r="B50" s="200"/>
      <c r="C50" s="200"/>
      <c r="D50" s="200"/>
      <c r="E50" s="200"/>
      <c r="F50" s="200"/>
      <c r="G50" s="201"/>
      <c r="H50" s="167"/>
      <c r="I50" s="167"/>
      <c r="J50" s="167"/>
      <c r="K50" s="21"/>
      <c r="L50" s="21"/>
      <c r="M50" s="21"/>
    </row>
    <row r="51" spans="1:13" s="165" customFormat="1" ht="15.75" thickBot="1" x14ac:dyDescent="0.3">
      <c r="A51" s="166"/>
      <c r="B51" s="167"/>
      <c r="C51" s="167"/>
      <c r="D51" s="167"/>
      <c r="E51" s="167"/>
      <c r="F51" s="167"/>
      <c r="G51" s="167"/>
      <c r="H51" s="167"/>
      <c r="I51" s="167"/>
      <c r="J51" s="167"/>
      <c r="K51" s="21"/>
      <c r="L51" s="21"/>
      <c r="M51" s="21"/>
    </row>
    <row r="52" spans="1:13" x14ac:dyDescent="0.25">
      <c r="A52" s="250" t="s">
        <v>97</v>
      </c>
      <c r="B52" s="251"/>
      <c r="C52" s="251"/>
      <c r="D52" s="251"/>
      <c r="E52" s="251"/>
      <c r="F52" s="251"/>
      <c r="G52" s="252"/>
      <c r="K52" s="10"/>
      <c r="L52" s="10"/>
      <c r="M52" s="10"/>
    </row>
    <row r="53" spans="1:13" ht="15.75" x14ac:dyDescent="0.25">
      <c r="A53" s="253" t="s">
        <v>17</v>
      </c>
      <c r="B53" s="254">
        <v>1.6863095531220653</v>
      </c>
      <c r="C53" s="255">
        <f>B53*$B$21</f>
        <v>2.3608333743708911</v>
      </c>
      <c r="D53" s="247"/>
      <c r="E53" s="241" t="s">
        <v>121</v>
      </c>
      <c r="F53" s="247"/>
      <c r="G53" s="256"/>
      <c r="I53" s="82"/>
      <c r="J53" s="205"/>
      <c r="M53" s="7"/>
    </row>
    <row r="54" spans="1:13" ht="15.75" x14ac:dyDescent="0.25">
      <c r="A54" s="253" t="s">
        <v>90</v>
      </c>
      <c r="B54" s="254">
        <v>0.31683058329717351</v>
      </c>
      <c r="C54" s="255">
        <f t="shared" ref="C54:C57" si="17">B54*$B$21</f>
        <v>0.44356281661604285</v>
      </c>
      <c r="D54" s="247"/>
      <c r="E54" s="241" t="s">
        <v>117</v>
      </c>
      <c r="F54" s="247"/>
      <c r="G54" s="256"/>
      <c r="I54" s="82"/>
      <c r="J54" s="205"/>
    </row>
    <row r="55" spans="1:13" ht="15.75" x14ac:dyDescent="0.25">
      <c r="A55" s="253" t="s">
        <v>91</v>
      </c>
      <c r="B55" s="254">
        <v>0.10104903307973322</v>
      </c>
      <c r="C55" s="255">
        <f t="shared" si="17"/>
        <v>0.14146864631162651</v>
      </c>
      <c r="D55" s="247"/>
      <c r="E55" s="241" t="s">
        <v>119</v>
      </c>
      <c r="F55" s="247"/>
      <c r="G55" s="256"/>
      <c r="I55" s="82"/>
      <c r="J55" s="205"/>
      <c r="M55" s="82"/>
    </row>
    <row r="56" spans="1:13" ht="15.75" x14ac:dyDescent="0.25">
      <c r="A56" s="253" t="s">
        <v>92</v>
      </c>
      <c r="B56" s="254">
        <v>7.5934582842167725E-2</v>
      </c>
      <c r="C56" s="255">
        <f t="shared" si="17"/>
        <v>0.10630841597903481</v>
      </c>
      <c r="D56" s="247"/>
      <c r="E56" s="241" t="s">
        <v>120</v>
      </c>
      <c r="F56" s="247"/>
      <c r="G56" s="256"/>
    </row>
    <row r="57" spans="1:13" ht="16.5" thickBot="1" x14ac:dyDescent="0.3">
      <c r="A57" s="257" t="s">
        <v>96</v>
      </c>
      <c r="B57" s="258">
        <v>0.12019519587440773</v>
      </c>
      <c r="C57" s="259">
        <f t="shared" si="17"/>
        <v>0.16827327422417082</v>
      </c>
      <c r="D57" s="249"/>
      <c r="E57" s="245" t="s">
        <v>118</v>
      </c>
      <c r="F57" s="249"/>
      <c r="G57" s="260"/>
    </row>
    <row r="58" spans="1:13" x14ac:dyDescent="0.25">
      <c r="J58" s="205"/>
      <c r="M58" s="205"/>
    </row>
  </sheetData>
  <mergeCells count="5">
    <mergeCell ref="B14:L14"/>
    <mergeCell ref="A15:L15"/>
    <mergeCell ref="A25:M25"/>
    <mergeCell ref="A20:L20"/>
    <mergeCell ref="A37:M37"/>
  </mergeCells>
  <hyperlinks>
    <hyperlink ref="N3" r:id="rId1" xr:uid="{EC28A573-75FC-46AF-8015-F6226B70C196}"/>
    <hyperlink ref="N4" r:id="rId2" xr:uid="{07501D0E-528B-4CA6-9F42-0A3AD2501F3A}"/>
    <hyperlink ref="N8" r:id="rId3" xr:uid="{FF8FEB5D-F165-4707-BC6D-11A5A23974FB}"/>
    <hyperlink ref="N5" r:id="rId4" xr:uid="{C88AF0F9-2276-45B0-9DC3-057D9F608A2B}"/>
    <hyperlink ref="N7" r:id="rId5" xr:uid="{40906ECF-4454-419F-B1A2-2AB840B6FEB8}"/>
    <hyperlink ref="N9" r:id="rId6" xr:uid="{9F4BC541-977C-4B2E-AB9C-2D30256ABC6A}"/>
    <hyperlink ref="N11" r:id="rId7" xr:uid="{FF4320F7-7838-40CC-A0BE-A2F5323C82BB}"/>
    <hyperlink ref="N12" r:id="rId8" xr:uid="{3D782C00-850E-4CD0-A105-A0603B641EFC}"/>
    <hyperlink ref="M20" r:id="rId9" xr:uid="{9BDEA75E-20B0-45B2-AA72-EB9D6115AB97}"/>
  </hyperlinks>
  <pageMargins left="0.7" right="0.7" top="0.75" bottom="0.75" header="0.3" footer="0.3"/>
  <pageSetup paperSize="9" orientation="portrait" r:id="rId1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FD20FF-ABC7-4432-A6D6-70A5155E7EC1}">
  <dimension ref="A1:AX40"/>
  <sheetViews>
    <sheetView zoomScale="90" zoomScaleNormal="90" workbookViewId="0">
      <pane xSplit="1" ySplit="2" topLeftCell="B21" activePane="bottomRight" state="frozen"/>
      <selection pane="topRight" activeCell="B1" sqref="B1"/>
      <selection pane="bottomLeft" activeCell="A2" sqref="A2"/>
      <selection pane="bottomRight" activeCell="A34" sqref="A34"/>
    </sheetView>
  </sheetViews>
  <sheetFormatPr defaultRowHeight="15" x14ac:dyDescent="0.25"/>
  <cols>
    <col min="1" max="1" width="45.5703125" customWidth="1"/>
    <col min="2" max="2" width="7" customWidth="1"/>
    <col min="3" max="3" width="9.140625" customWidth="1"/>
    <col min="4" max="4" width="9.28515625" customWidth="1"/>
    <col min="5" max="5" width="10.28515625" customWidth="1"/>
    <col min="6" max="6" width="8" customWidth="1"/>
    <col min="7" max="7" width="13.5703125" customWidth="1"/>
    <col min="8" max="8" width="2.7109375" hidden="1" customWidth="1"/>
    <col min="9" max="9" width="12.7109375" customWidth="1"/>
    <col min="10" max="10" width="12.28515625" customWidth="1"/>
    <col min="11" max="11" width="13.7109375" customWidth="1"/>
    <col min="12" max="12" width="13.5703125" customWidth="1"/>
    <col min="13" max="13" width="23.7109375" customWidth="1"/>
    <col min="14" max="14" width="59.5703125" bestFit="1" customWidth="1"/>
  </cols>
  <sheetData>
    <row r="1" spans="1:50" ht="18.75" x14ac:dyDescent="0.3">
      <c r="A1" s="23" t="s">
        <v>38</v>
      </c>
      <c r="B1" s="24"/>
      <c r="C1" s="24"/>
      <c r="D1" s="24"/>
      <c r="E1" s="25"/>
      <c r="F1" s="25"/>
      <c r="G1" s="25"/>
      <c r="H1" s="25"/>
      <c r="I1" s="25"/>
      <c r="J1" s="25"/>
      <c r="K1" s="25"/>
      <c r="L1" s="25"/>
      <c r="M1" s="26"/>
    </row>
    <row r="2" spans="1:50" s="5" customFormat="1" ht="34.5" customHeight="1" x14ac:dyDescent="0.25">
      <c r="A2" s="27" t="s">
        <v>16</v>
      </c>
      <c r="B2" s="28" t="s">
        <v>26</v>
      </c>
      <c r="C2" s="29" t="s">
        <v>1</v>
      </c>
      <c r="D2" s="29" t="s">
        <v>2</v>
      </c>
      <c r="E2" s="29" t="s">
        <v>3</v>
      </c>
      <c r="F2" s="29" t="s">
        <v>4</v>
      </c>
      <c r="G2" s="29" t="s">
        <v>5</v>
      </c>
      <c r="H2" s="29" t="s">
        <v>6</v>
      </c>
      <c r="I2" s="28" t="s">
        <v>27</v>
      </c>
      <c r="J2" s="29" t="s">
        <v>9</v>
      </c>
      <c r="K2" s="29" t="s">
        <v>7</v>
      </c>
      <c r="L2" s="29" t="s">
        <v>8</v>
      </c>
      <c r="M2" s="30" t="s">
        <v>30</v>
      </c>
      <c r="N2" s="8"/>
    </row>
    <row r="3" spans="1:50" ht="18.75" customHeight="1" x14ac:dyDescent="0.25">
      <c r="A3" s="31" t="s">
        <v>18</v>
      </c>
      <c r="B3" s="11"/>
      <c r="C3" s="20">
        <v>8</v>
      </c>
      <c r="D3" s="20">
        <v>0.34</v>
      </c>
      <c r="E3" s="20">
        <v>24</v>
      </c>
      <c r="F3" s="20">
        <v>0.49</v>
      </c>
      <c r="G3" s="20">
        <v>28</v>
      </c>
      <c r="H3" s="20"/>
      <c r="I3" s="20">
        <v>11</v>
      </c>
      <c r="J3" s="20">
        <v>4.1900000000000004</v>
      </c>
      <c r="K3" s="15">
        <v>0.79139999999999999</v>
      </c>
      <c r="L3" s="15">
        <v>0.72870000000000001</v>
      </c>
      <c r="M3" s="32" t="s">
        <v>33</v>
      </c>
      <c r="N3" s="6" t="s">
        <v>19</v>
      </c>
      <c r="P3" s="3"/>
      <c r="Q3" s="3"/>
      <c r="R3" s="2"/>
      <c r="S3" s="2"/>
      <c r="T3" s="2"/>
      <c r="U3" s="2"/>
      <c r="V3" s="2"/>
      <c r="W3" s="2"/>
      <c r="X3" s="2"/>
      <c r="Y3" s="2"/>
      <c r="Z3" s="2"/>
      <c r="AA3" s="2"/>
      <c r="AB3" s="4"/>
      <c r="AC3" s="2"/>
      <c r="AD3" s="1"/>
      <c r="AE3" s="1"/>
      <c r="AF3" s="1"/>
      <c r="AG3" s="1"/>
      <c r="AH3" s="1"/>
      <c r="AI3" s="1"/>
      <c r="AJ3" s="1"/>
      <c r="AK3" s="1"/>
      <c r="AL3" s="1"/>
      <c r="AM3" s="1"/>
      <c r="AN3" s="1"/>
      <c r="AO3" s="1"/>
      <c r="AP3" s="1"/>
      <c r="AQ3" s="1"/>
      <c r="AR3" s="1"/>
      <c r="AS3" s="1"/>
      <c r="AT3" s="1"/>
      <c r="AU3" s="1"/>
      <c r="AV3" s="4"/>
      <c r="AW3" s="4"/>
      <c r="AX3" s="2"/>
    </row>
    <row r="4" spans="1:50" x14ac:dyDescent="0.25">
      <c r="A4" s="33" t="s">
        <v>31</v>
      </c>
      <c r="B4" s="12"/>
      <c r="C4" s="13">
        <v>39</v>
      </c>
      <c r="D4" s="13">
        <v>1.51</v>
      </c>
      <c r="E4" s="13">
        <v>57</v>
      </c>
      <c r="F4" s="13">
        <v>1.07</v>
      </c>
      <c r="G4" s="13">
        <v>26</v>
      </c>
      <c r="H4" s="13"/>
      <c r="I4" s="13">
        <v>10.09</v>
      </c>
      <c r="J4" s="14">
        <v>11.12</v>
      </c>
      <c r="K4" s="15">
        <v>1.0973999999999999</v>
      </c>
      <c r="L4" s="16">
        <v>1.2819</v>
      </c>
      <c r="M4" s="34" t="s">
        <v>33</v>
      </c>
      <c r="N4" s="6" t="s">
        <v>19</v>
      </c>
    </row>
    <row r="5" spans="1:50" x14ac:dyDescent="0.25">
      <c r="A5" s="33" t="s">
        <v>21</v>
      </c>
      <c r="B5" s="12"/>
      <c r="C5" s="13">
        <v>679</v>
      </c>
      <c r="D5" s="13">
        <v>2.73</v>
      </c>
      <c r="E5" s="13">
        <v>41</v>
      </c>
      <c r="F5" s="13">
        <v>2.23</v>
      </c>
      <c r="G5" s="13">
        <v>10</v>
      </c>
      <c r="H5" s="13"/>
      <c r="I5" s="13">
        <v>3.27</v>
      </c>
      <c r="J5" s="14">
        <v>10.81</v>
      </c>
      <c r="K5" s="15">
        <v>1.1045</v>
      </c>
      <c r="L5" s="16">
        <v>0.9244</v>
      </c>
      <c r="M5" s="34" t="s">
        <v>33</v>
      </c>
      <c r="N5" s="6" t="s">
        <v>19</v>
      </c>
    </row>
    <row r="6" spans="1:50" x14ac:dyDescent="0.25">
      <c r="A6" s="33" t="s">
        <v>22</v>
      </c>
      <c r="B6" s="12"/>
      <c r="C6" s="13">
        <v>232</v>
      </c>
      <c r="D6" s="13">
        <v>4.63</v>
      </c>
      <c r="E6" s="13">
        <v>68.099999999999994</v>
      </c>
      <c r="F6" s="13">
        <v>2.44</v>
      </c>
      <c r="G6" s="13">
        <v>12</v>
      </c>
      <c r="H6" s="13">
        <v>50</v>
      </c>
      <c r="I6" s="13">
        <v>1.7</v>
      </c>
      <c r="J6" s="14">
        <v>0.88</v>
      </c>
      <c r="K6" s="15">
        <v>0.76300000000000001</v>
      </c>
      <c r="L6" s="16">
        <v>1.292</v>
      </c>
      <c r="M6" s="34" t="s">
        <v>34</v>
      </c>
      <c r="N6" s="6" t="s">
        <v>10</v>
      </c>
    </row>
    <row r="7" spans="1:50" x14ac:dyDescent="0.25">
      <c r="A7" s="69" t="s">
        <v>44</v>
      </c>
      <c r="B7" s="12"/>
      <c r="C7" s="13">
        <v>40</v>
      </c>
      <c r="D7" s="13">
        <v>3.25</v>
      </c>
      <c r="E7" s="13">
        <v>66</v>
      </c>
      <c r="F7" s="13">
        <v>3.39</v>
      </c>
      <c r="G7" s="13">
        <v>117</v>
      </c>
      <c r="H7" s="13"/>
      <c r="I7" s="13">
        <v>0</v>
      </c>
      <c r="J7" s="14">
        <v>10.56</v>
      </c>
      <c r="K7" s="15">
        <v>0.33950000000000002</v>
      </c>
      <c r="L7" s="16">
        <v>0.12609999999999999</v>
      </c>
      <c r="M7" s="34" t="s">
        <v>33</v>
      </c>
      <c r="N7" s="6" t="s">
        <v>19</v>
      </c>
    </row>
    <row r="8" spans="1:50" x14ac:dyDescent="0.25">
      <c r="A8" s="33" t="s">
        <v>32</v>
      </c>
      <c r="B8" s="12"/>
      <c r="C8" s="13">
        <v>59</v>
      </c>
      <c r="D8" s="13">
        <v>0.43</v>
      </c>
      <c r="E8" s="13">
        <v>41</v>
      </c>
      <c r="F8" s="13">
        <v>1.58</v>
      </c>
      <c r="G8" s="13">
        <v>0.1</v>
      </c>
      <c r="H8" s="13"/>
      <c r="I8" s="13">
        <v>0.1</v>
      </c>
      <c r="J8" s="14">
        <v>1.4</v>
      </c>
      <c r="K8" s="15">
        <v>6.7199999999999996E-2</v>
      </c>
      <c r="L8" s="16">
        <v>6.2399999999999997E-2</v>
      </c>
      <c r="M8" s="34" t="s">
        <v>33</v>
      </c>
      <c r="N8" s="6" t="s">
        <v>19</v>
      </c>
    </row>
    <row r="9" spans="1:50" x14ac:dyDescent="0.25">
      <c r="A9" s="33" t="s">
        <v>11</v>
      </c>
      <c r="B9" s="12"/>
      <c r="C9" s="17"/>
      <c r="D9" s="17"/>
      <c r="E9" s="17"/>
      <c r="F9" s="17"/>
      <c r="G9" s="17"/>
      <c r="H9" s="17"/>
      <c r="I9" s="17"/>
      <c r="J9" s="18"/>
      <c r="K9" s="16">
        <v>0.6</v>
      </c>
      <c r="L9" s="16">
        <v>0.5</v>
      </c>
      <c r="M9" s="34" t="s">
        <v>35</v>
      </c>
      <c r="N9" s="6" t="s">
        <v>24</v>
      </c>
    </row>
    <row r="10" spans="1:50" x14ac:dyDescent="0.25">
      <c r="A10" s="33" t="s">
        <v>23</v>
      </c>
      <c r="B10" s="12"/>
      <c r="C10" s="17"/>
      <c r="D10" s="17"/>
      <c r="E10" s="17"/>
      <c r="F10" s="17"/>
      <c r="G10" s="17"/>
      <c r="H10" s="17"/>
      <c r="I10" s="17"/>
      <c r="J10" s="18"/>
      <c r="K10" s="16">
        <v>0.5</v>
      </c>
      <c r="L10" s="16">
        <v>0.5</v>
      </c>
      <c r="M10" s="35" t="s">
        <v>36</v>
      </c>
    </row>
    <row r="11" spans="1:50" x14ac:dyDescent="0.25">
      <c r="A11" s="33" t="s">
        <v>12</v>
      </c>
      <c r="B11" s="12"/>
      <c r="C11" s="17"/>
      <c r="D11" s="17"/>
      <c r="E11" s="17"/>
      <c r="F11" s="17"/>
      <c r="G11" s="17"/>
      <c r="H11" s="17"/>
      <c r="I11" s="17"/>
      <c r="J11" s="18"/>
      <c r="K11" s="16">
        <v>0.5</v>
      </c>
      <c r="L11" s="16">
        <v>0.8</v>
      </c>
      <c r="M11" s="34" t="s">
        <v>35</v>
      </c>
      <c r="N11" s="6" t="s">
        <v>24</v>
      </c>
    </row>
    <row r="12" spans="1:50" ht="15.75" thickBot="1" x14ac:dyDescent="0.3">
      <c r="A12" s="36" t="s">
        <v>25</v>
      </c>
      <c r="B12" s="37"/>
      <c r="C12" s="38">
        <v>16</v>
      </c>
      <c r="D12" s="38">
        <v>0.3</v>
      </c>
      <c r="E12" s="38">
        <v>28</v>
      </c>
      <c r="F12" s="38">
        <v>0.4</v>
      </c>
      <c r="G12" s="38">
        <v>0</v>
      </c>
      <c r="H12" s="38"/>
      <c r="I12" s="38">
        <v>0</v>
      </c>
      <c r="J12" s="39">
        <v>2</v>
      </c>
      <c r="K12" s="40">
        <v>0.11</v>
      </c>
      <c r="L12" s="40">
        <v>0.14000000000000001</v>
      </c>
      <c r="M12" s="41" t="s">
        <v>37</v>
      </c>
      <c r="N12" s="6" t="s">
        <v>20</v>
      </c>
    </row>
    <row r="13" spans="1:50" x14ac:dyDescent="0.25">
      <c r="A13" s="19"/>
      <c r="B13" s="42"/>
      <c r="C13" s="43"/>
      <c r="D13" s="43"/>
      <c r="E13" s="43"/>
      <c r="F13" s="43"/>
      <c r="G13" s="43"/>
      <c r="H13" s="43"/>
      <c r="I13" s="43"/>
      <c r="J13" s="44"/>
      <c r="K13" s="22"/>
      <c r="L13" s="22"/>
      <c r="M13" s="22"/>
      <c r="N13" s="6"/>
    </row>
    <row r="14" spans="1:50" ht="34.5" customHeight="1" thickBot="1" x14ac:dyDescent="0.3">
      <c r="B14" s="287" t="s">
        <v>102</v>
      </c>
      <c r="C14" s="287"/>
      <c r="D14" s="287"/>
      <c r="E14" s="287"/>
      <c r="F14" s="287"/>
      <c r="G14" s="287"/>
      <c r="H14" s="287"/>
      <c r="I14" s="287"/>
      <c r="J14" s="287"/>
      <c r="K14" s="287"/>
      <c r="L14" s="287"/>
      <c r="M14" s="7" t="s">
        <v>40</v>
      </c>
    </row>
    <row r="15" spans="1:50" ht="15" customHeight="1" x14ac:dyDescent="0.25">
      <c r="A15" s="279" t="s">
        <v>41</v>
      </c>
      <c r="B15" s="280"/>
      <c r="C15" s="280"/>
      <c r="D15" s="280"/>
      <c r="E15" s="280"/>
      <c r="F15" s="280"/>
      <c r="G15" s="280"/>
      <c r="H15" s="280"/>
      <c r="I15" s="280"/>
      <c r="J15" s="280"/>
      <c r="K15" s="280"/>
      <c r="L15" s="280"/>
      <c r="M15" s="93" t="s">
        <v>39</v>
      </c>
    </row>
    <row r="16" spans="1:50" x14ac:dyDescent="0.25">
      <c r="A16" s="31" t="s">
        <v>18</v>
      </c>
      <c r="B16" s="98">
        <v>1</v>
      </c>
      <c r="C16" s="51">
        <v>8</v>
      </c>
      <c r="D16" s="51">
        <v>0.34</v>
      </c>
      <c r="E16" s="51">
        <v>24</v>
      </c>
      <c r="F16" s="51">
        <v>0.49</v>
      </c>
      <c r="G16" s="52">
        <v>28</v>
      </c>
      <c r="H16" s="52"/>
      <c r="I16" s="52">
        <v>11</v>
      </c>
      <c r="J16" s="53">
        <v>4.1900000000000004</v>
      </c>
      <c r="K16" s="54">
        <v>0.79139999999999999</v>
      </c>
      <c r="L16" s="54">
        <v>0.72870000000000001</v>
      </c>
      <c r="M16" s="55"/>
    </row>
    <row r="17" spans="1:14" x14ac:dyDescent="0.25">
      <c r="A17" s="56" t="s">
        <v>28</v>
      </c>
      <c r="B17" s="99">
        <v>2.23</v>
      </c>
      <c r="C17" s="43">
        <f t="shared" ref="C17:L17" si="0">C8*$B$17</f>
        <v>131.57</v>
      </c>
      <c r="D17" s="43">
        <f t="shared" si="0"/>
        <v>0.95889999999999997</v>
      </c>
      <c r="E17" s="43">
        <f t="shared" si="0"/>
        <v>91.429999999999993</v>
      </c>
      <c r="F17" s="43">
        <f t="shared" si="0"/>
        <v>3.5234000000000001</v>
      </c>
      <c r="G17" s="43">
        <f t="shared" si="0"/>
        <v>0.223</v>
      </c>
      <c r="H17" s="43">
        <f t="shared" si="0"/>
        <v>0</v>
      </c>
      <c r="I17" s="43">
        <f t="shared" si="0"/>
        <v>0.223</v>
      </c>
      <c r="J17" s="44">
        <f t="shared" si="0"/>
        <v>3.1219999999999999</v>
      </c>
      <c r="K17" s="22">
        <f t="shared" si="0"/>
        <v>0.14985599999999999</v>
      </c>
      <c r="L17" s="22">
        <f t="shared" si="0"/>
        <v>0.139152</v>
      </c>
      <c r="M17" s="34"/>
      <c r="N17" s="9"/>
    </row>
    <row r="18" spans="1:14" ht="15.75" thickBot="1" x14ac:dyDescent="0.3">
      <c r="A18" s="57" t="s">
        <v>15</v>
      </c>
      <c r="B18" s="58">
        <f t="shared" ref="B18:K18" si="1">B16+B17</f>
        <v>3.23</v>
      </c>
      <c r="C18" s="59">
        <f t="shared" si="1"/>
        <v>139.57</v>
      </c>
      <c r="D18" s="59">
        <f t="shared" si="1"/>
        <v>1.2988999999999999</v>
      </c>
      <c r="E18" s="59">
        <f t="shared" si="1"/>
        <v>115.42999999999999</v>
      </c>
      <c r="F18" s="59">
        <f t="shared" si="1"/>
        <v>4.0133999999999999</v>
      </c>
      <c r="G18" s="59">
        <f t="shared" si="1"/>
        <v>28.222999999999999</v>
      </c>
      <c r="H18" s="59">
        <f t="shared" si="1"/>
        <v>0</v>
      </c>
      <c r="I18" s="59">
        <f t="shared" si="1"/>
        <v>11.223000000000001</v>
      </c>
      <c r="J18" s="60">
        <f t="shared" si="1"/>
        <v>7.3120000000000003</v>
      </c>
      <c r="K18" s="61">
        <f t="shared" si="1"/>
        <v>0.94125599999999998</v>
      </c>
      <c r="L18" s="61">
        <f>L17+L16</f>
        <v>0.86785200000000007</v>
      </c>
      <c r="M18" s="62"/>
    </row>
    <row r="19" spans="1:14" ht="15.75" thickBot="1" x14ac:dyDescent="0.3">
      <c r="A19" s="45"/>
      <c r="B19" s="45"/>
      <c r="C19" s="46"/>
      <c r="D19" s="46"/>
      <c r="E19" s="46"/>
      <c r="F19" s="46"/>
      <c r="G19" s="46"/>
      <c r="H19" s="46"/>
      <c r="I19" s="46"/>
      <c r="J19" s="47"/>
      <c r="K19" s="48"/>
      <c r="L19" s="48"/>
      <c r="M19" s="48"/>
    </row>
    <row r="20" spans="1:14" ht="35.25" customHeight="1" x14ac:dyDescent="0.25">
      <c r="A20" s="290" t="s">
        <v>99</v>
      </c>
      <c r="B20" s="291"/>
      <c r="C20" s="291"/>
      <c r="D20" s="291"/>
      <c r="E20" s="291"/>
      <c r="F20" s="291"/>
      <c r="G20" s="291"/>
      <c r="H20" s="291"/>
      <c r="I20" s="291"/>
      <c r="J20" s="291"/>
      <c r="K20" s="291"/>
      <c r="L20" s="291"/>
      <c r="M20" s="292"/>
    </row>
    <row r="21" spans="1:14" ht="34.5" customHeight="1" x14ac:dyDescent="0.25">
      <c r="A21" s="95" t="s">
        <v>68</v>
      </c>
      <c r="B21" s="100">
        <v>0.33</v>
      </c>
      <c r="C21" s="96">
        <f>C3*$B$21</f>
        <v>2.64</v>
      </c>
      <c r="D21" s="96">
        <f t="shared" ref="D21:L21" si="2">D3*$B$21</f>
        <v>0.11220000000000001</v>
      </c>
      <c r="E21" s="96">
        <f t="shared" si="2"/>
        <v>7.92</v>
      </c>
      <c r="F21" s="96">
        <f t="shared" si="2"/>
        <v>0.16170000000000001</v>
      </c>
      <c r="G21" s="96">
        <f t="shared" si="2"/>
        <v>9.24</v>
      </c>
      <c r="H21" s="96">
        <f t="shared" si="2"/>
        <v>0</v>
      </c>
      <c r="I21" s="96">
        <f t="shared" si="2"/>
        <v>3.6300000000000003</v>
      </c>
      <c r="J21" s="96">
        <f t="shared" si="2"/>
        <v>1.3827000000000003</v>
      </c>
      <c r="K21" s="97">
        <f t="shared" si="2"/>
        <v>0.26116200000000001</v>
      </c>
      <c r="L21" s="97">
        <f t="shared" si="2"/>
        <v>0.24047100000000002</v>
      </c>
      <c r="M21" s="94"/>
    </row>
    <row r="22" spans="1:14" ht="37.5" customHeight="1" x14ac:dyDescent="0.25">
      <c r="A22" s="95" t="s">
        <v>69</v>
      </c>
      <c r="B22" s="100">
        <v>0.74</v>
      </c>
      <c r="C22" s="96">
        <f>C8*$B$22</f>
        <v>43.66</v>
      </c>
      <c r="D22" s="96">
        <f t="shared" ref="D22:L22" si="3">D8*$B$22</f>
        <v>0.31819999999999998</v>
      </c>
      <c r="E22" s="96">
        <f t="shared" si="3"/>
        <v>30.34</v>
      </c>
      <c r="F22" s="96">
        <f t="shared" si="3"/>
        <v>1.1692</v>
      </c>
      <c r="G22" s="96">
        <f t="shared" si="3"/>
        <v>7.3999999999999996E-2</v>
      </c>
      <c r="H22" s="96">
        <f t="shared" si="3"/>
        <v>0</v>
      </c>
      <c r="I22" s="96">
        <f t="shared" si="3"/>
        <v>7.3999999999999996E-2</v>
      </c>
      <c r="J22" s="96">
        <f t="shared" si="3"/>
        <v>1.036</v>
      </c>
      <c r="K22" s="97">
        <f t="shared" si="3"/>
        <v>4.9727999999999994E-2</v>
      </c>
      <c r="L22" s="97">
        <f t="shared" si="3"/>
        <v>4.6175999999999995E-2</v>
      </c>
      <c r="M22" s="94"/>
    </row>
    <row r="23" spans="1:14" ht="15.75" x14ac:dyDescent="0.25">
      <c r="A23" s="202" t="s">
        <v>29</v>
      </c>
      <c r="B23" s="151">
        <f>'Fish savings'!Q13</f>
        <v>0.11189294091010858</v>
      </c>
      <c r="C23" s="43">
        <f t="shared" ref="C23:L23" si="4">C4*$B$23</f>
        <v>4.3638246954942348</v>
      </c>
      <c r="D23" s="43">
        <f t="shared" si="4"/>
        <v>0.16895834077426397</v>
      </c>
      <c r="E23" s="43">
        <f t="shared" si="4"/>
        <v>6.3778976318761895</v>
      </c>
      <c r="F23" s="43">
        <f t="shared" si="4"/>
        <v>0.11972544677381619</v>
      </c>
      <c r="G23" s="43">
        <f t="shared" si="4"/>
        <v>2.909216463662823</v>
      </c>
      <c r="H23" s="43">
        <f t="shared" si="4"/>
        <v>0</v>
      </c>
      <c r="I23" s="43">
        <f t="shared" si="4"/>
        <v>1.1289997737829955</v>
      </c>
      <c r="J23" s="44">
        <f t="shared" si="4"/>
        <v>1.2442495029204073</v>
      </c>
      <c r="K23" s="22">
        <f t="shared" si="4"/>
        <v>0.12279131335475316</v>
      </c>
      <c r="L23" s="22">
        <f t="shared" si="4"/>
        <v>0.14343556095266818</v>
      </c>
      <c r="M23" s="34"/>
    </row>
    <row r="24" spans="1:14" ht="15.75" x14ac:dyDescent="0.25">
      <c r="A24" s="202" t="s">
        <v>13</v>
      </c>
      <c r="B24" s="151">
        <f>'Fish savings'!Q6</f>
        <v>0.10497516207722009</v>
      </c>
      <c r="C24" s="43">
        <f t="shared" ref="C24:L24" si="5">C6*$B$24</f>
        <v>24.354237601915059</v>
      </c>
      <c r="D24" s="43">
        <f t="shared" si="5"/>
        <v>0.48603500041752901</v>
      </c>
      <c r="E24" s="43">
        <f t="shared" si="5"/>
        <v>7.1488085374586872</v>
      </c>
      <c r="F24" s="43">
        <f t="shared" si="5"/>
        <v>0.25613939546841702</v>
      </c>
      <c r="G24" s="43">
        <f t="shared" si="5"/>
        <v>1.2597019449266411</v>
      </c>
      <c r="H24" s="43">
        <f t="shared" si="5"/>
        <v>5.2487581038610047</v>
      </c>
      <c r="I24" s="43">
        <f t="shared" si="5"/>
        <v>0.17845777553127415</v>
      </c>
      <c r="J24" s="44">
        <f t="shared" si="5"/>
        <v>9.2378142627953672E-2</v>
      </c>
      <c r="K24" s="22">
        <f t="shared" si="5"/>
        <v>8.0096048664918928E-2</v>
      </c>
      <c r="L24" s="22">
        <f t="shared" si="5"/>
        <v>0.13562790940376837</v>
      </c>
      <c r="M24" s="34"/>
    </row>
    <row r="25" spans="1:14" ht="15.75" x14ac:dyDescent="0.25">
      <c r="A25" s="202" t="s">
        <v>14</v>
      </c>
      <c r="B25" s="151">
        <f>'Fish savings'!Q7</f>
        <v>9.6408152710156264E-2</v>
      </c>
      <c r="C25" s="43">
        <f t="shared" ref="C25:L25" si="6">C5*$B$25</f>
        <v>65.461135690196102</v>
      </c>
      <c r="D25" s="43">
        <f t="shared" si="6"/>
        <v>0.26319425689872661</v>
      </c>
      <c r="E25" s="43">
        <f t="shared" si="6"/>
        <v>3.9527342611164067</v>
      </c>
      <c r="F25" s="43">
        <f t="shared" si="6"/>
        <v>0.21499018054364846</v>
      </c>
      <c r="G25" s="43">
        <f t="shared" si="6"/>
        <v>0.96408152710156259</v>
      </c>
      <c r="H25" s="43">
        <f t="shared" si="6"/>
        <v>0</v>
      </c>
      <c r="I25" s="43">
        <f t="shared" si="6"/>
        <v>0.31525465936221098</v>
      </c>
      <c r="J25" s="44">
        <f t="shared" si="6"/>
        <v>1.0421721307967893</v>
      </c>
      <c r="K25" s="22">
        <f t="shared" si="6"/>
        <v>0.1064828046683676</v>
      </c>
      <c r="L25" s="22">
        <f t="shared" si="6"/>
        <v>8.9119696365268453E-2</v>
      </c>
      <c r="M25" s="34"/>
    </row>
    <row r="26" spans="1:14" ht="15.75" x14ac:dyDescent="0.25">
      <c r="A26" s="202" t="s">
        <v>11</v>
      </c>
      <c r="B26" s="151">
        <f>'Fish savings'!Q8</f>
        <v>4.9882456345930991E-2</v>
      </c>
      <c r="C26" s="43"/>
      <c r="D26" s="43"/>
      <c r="E26" s="43"/>
      <c r="F26" s="43"/>
      <c r="G26" s="43"/>
      <c r="H26" s="43"/>
      <c r="I26" s="43"/>
      <c r="J26" s="43"/>
      <c r="K26" s="22">
        <f>K9*$B$26</f>
        <v>2.9929473807558594E-2</v>
      </c>
      <c r="L26" s="22">
        <f>L9*$B$26</f>
        <v>2.4941228172965495E-2</v>
      </c>
      <c r="M26" s="34"/>
    </row>
    <row r="27" spans="1:14" ht="15.75" x14ac:dyDescent="0.25">
      <c r="A27" s="202" t="s">
        <v>23</v>
      </c>
      <c r="B27" s="99">
        <v>0</v>
      </c>
      <c r="C27" s="43"/>
      <c r="D27" s="43"/>
      <c r="E27" s="43"/>
      <c r="F27" s="43"/>
      <c r="G27" s="43"/>
      <c r="H27" s="43"/>
      <c r="I27" s="43"/>
      <c r="J27" s="43"/>
      <c r="K27" s="22">
        <f>K10*$B$27</f>
        <v>0</v>
      </c>
      <c r="L27" s="22">
        <f>L10*$B$27</f>
        <v>0</v>
      </c>
      <c r="M27" s="34"/>
    </row>
    <row r="28" spans="1:14" ht="15.75" x14ac:dyDescent="0.25">
      <c r="A28" s="202" t="s">
        <v>12</v>
      </c>
      <c r="B28" s="151">
        <f>'Fish savings'!Q12</f>
        <v>4.6818506843545299E-2</v>
      </c>
      <c r="C28" s="43"/>
      <c r="D28" s="43"/>
      <c r="E28" s="43"/>
      <c r="F28" s="43"/>
      <c r="G28" s="43"/>
      <c r="H28" s="43"/>
      <c r="I28" s="43"/>
      <c r="J28" s="43"/>
      <c r="K28" s="22">
        <f>K11*$B$28</f>
        <v>2.3409253421772649E-2</v>
      </c>
      <c r="L28" s="22">
        <f>L11*$B$28</f>
        <v>3.7454805474836241E-2</v>
      </c>
      <c r="M28" s="34"/>
    </row>
    <row r="29" spans="1:14" ht="15.75" x14ac:dyDescent="0.25">
      <c r="A29" s="203" t="s">
        <v>25</v>
      </c>
      <c r="B29" s="151">
        <f>'Fish savings'!Q11</f>
        <v>0.18473036177877183</v>
      </c>
      <c r="C29" s="43">
        <f t="shared" ref="C29:L29" si="7">C12*$B$29</f>
        <v>2.9556857884603494</v>
      </c>
      <c r="D29" s="43">
        <f t="shared" si="7"/>
        <v>5.541910853363155E-2</v>
      </c>
      <c r="E29" s="43">
        <f t="shared" si="7"/>
        <v>5.1724501298056111</v>
      </c>
      <c r="F29" s="43">
        <f t="shared" si="7"/>
        <v>7.3892144711508734E-2</v>
      </c>
      <c r="G29" s="43">
        <f t="shared" si="7"/>
        <v>0</v>
      </c>
      <c r="H29" s="43">
        <f t="shared" si="7"/>
        <v>0</v>
      </c>
      <c r="I29" s="43">
        <f t="shared" si="7"/>
        <v>0</v>
      </c>
      <c r="J29" s="43">
        <f t="shared" si="7"/>
        <v>0.36946072355754367</v>
      </c>
      <c r="K29" s="22">
        <f t="shared" si="7"/>
        <v>2.0320339795664902E-2</v>
      </c>
      <c r="L29" s="22">
        <f t="shared" si="7"/>
        <v>2.586225064902806E-2</v>
      </c>
      <c r="M29" s="34"/>
    </row>
    <row r="30" spans="1:14" ht="30.75" customHeight="1" x14ac:dyDescent="0.25">
      <c r="A30" s="204" t="s">
        <v>84</v>
      </c>
      <c r="B30" s="99">
        <v>1</v>
      </c>
      <c r="C30" s="43">
        <f>C7*$B$30</f>
        <v>40</v>
      </c>
      <c r="D30" s="43">
        <f t="shared" ref="D30:L30" si="8">D7*$B$30</f>
        <v>3.25</v>
      </c>
      <c r="E30" s="43">
        <f t="shared" si="8"/>
        <v>66</v>
      </c>
      <c r="F30" s="43">
        <f t="shared" si="8"/>
        <v>3.39</v>
      </c>
      <c r="G30" s="43">
        <f t="shared" si="8"/>
        <v>117</v>
      </c>
      <c r="H30" s="43">
        <f t="shared" si="8"/>
        <v>0</v>
      </c>
      <c r="I30" s="43">
        <f t="shared" si="8"/>
        <v>0</v>
      </c>
      <c r="J30" s="43">
        <f t="shared" si="8"/>
        <v>10.56</v>
      </c>
      <c r="K30" s="22">
        <f t="shared" si="8"/>
        <v>0.33950000000000002</v>
      </c>
      <c r="L30" s="22">
        <f t="shared" si="8"/>
        <v>0.12609999999999999</v>
      </c>
      <c r="M30" s="34"/>
    </row>
    <row r="31" spans="1:14" ht="15.75" thickBot="1" x14ac:dyDescent="0.3">
      <c r="A31" s="152" t="s">
        <v>15</v>
      </c>
      <c r="B31" s="153">
        <f>SUM(B21:B30)</f>
        <v>2.6647075806657332</v>
      </c>
      <c r="C31" s="153">
        <f>SUM(C21:C30)</f>
        <v>183.43488377606576</v>
      </c>
      <c r="D31" s="153">
        <f t="shared" ref="D31:L31" si="9">SUM(D21:D30)</f>
        <v>4.6540067066241511</v>
      </c>
      <c r="E31" s="153">
        <f t="shared" si="9"/>
        <v>126.91189056025689</v>
      </c>
      <c r="F31" s="153">
        <f t="shared" si="9"/>
        <v>5.3856471674973907</v>
      </c>
      <c r="G31" s="153">
        <f t="shared" si="9"/>
        <v>131.44699993569103</v>
      </c>
      <c r="H31" s="153">
        <f t="shared" si="9"/>
        <v>5.2487581038610047</v>
      </c>
      <c r="I31" s="153">
        <f t="shared" si="9"/>
        <v>5.3267122086764811</v>
      </c>
      <c r="J31" s="153">
        <f t="shared" si="9"/>
        <v>15.726960499902695</v>
      </c>
      <c r="K31" s="154">
        <f t="shared" si="9"/>
        <v>1.0334192337130359</v>
      </c>
      <c r="L31" s="154">
        <f t="shared" si="9"/>
        <v>0.8691884510185347</v>
      </c>
      <c r="M31" s="155"/>
    </row>
    <row r="32" spans="1:14" s="45" customFormat="1" ht="15.75" thickBot="1" x14ac:dyDescent="0.3">
      <c r="A32" s="19"/>
      <c r="B32" s="179"/>
      <c r="C32" s="179"/>
      <c r="D32" s="179"/>
      <c r="E32" s="179"/>
      <c r="F32" s="179"/>
      <c r="G32" s="179"/>
      <c r="H32" s="179"/>
      <c r="I32" s="179"/>
      <c r="J32" s="179"/>
      <c r="K32" s="180"/>
      <c r="L32" s="180"/>
      <c r="M32" s="180"/>
    </row>
    <row r="33" spans="1:13" s="45" customFormat="1" ht="19.5" thickBot="1" x14ac:dyDescent="0.35">
      <c r="A33" s="185" t="s">
        <v>146</v>
      </c>
      <c r="B33" s="186"/>
      <c r="C33" s="186"/>
      <c r="D33" s="186"/>
      <c r="E33" s="186"/>
      <c r="F33" s="186"/>
      <c r="G33" s="187"/>
      <c r="H33" s="179"/>
      <c r="I33" s="179"/>
      <c r="J33" s="179"/>
      <c r="K33" s="180"/>
      <c r="L33" s="180"/>
      <c r="M33" s="180"/>
    </row>
    <row r="34" spans="1:13" ht="15.75" thickBot="1" x14ac:dyDescent="0.3">
      <c r="K34" s="10"/>
      <c r="L34" s="10"/>
      <c r="M34" s="10"/>
    </row>
    <row r="35" spans="1:13" ht="15.75" x14ac:dyDescent="0.25">
      <c r="A35" s="188" t="s">
        <v>97</v>
      </c>
      <c r="B35" s="189"/>
      <c r="C35" s="189"/>
      <c r="D35" s="189"/>
      <c r="E35" s="189"/>
      <c r="F35" s="189"/>
      <c r="G35" s="190"/>
    </row>
    <row r="36" spans="1:13" ht="15.75" x14ac:dyDescent="0.25">
      <c r="A36" s="191" t="s">
        <v>17</v>
      </c>
      <c r="B36" s="192">
        <v>1.6863095531220653</v>
      </c>
      <c r="C36" s="193"/>
      <c r="D36" s="193"/>
      <c r="E36" s="193"/>
      <c r="F36" s="193"/>
      <c r="G36" s="194"/>
    </row>
    <row r="37" spans="1:13" ht="15.75" x14ac:dyDescent="0.25">
      <c r="A37" s="191" t="s">
        <v>90</v>
      </c>
      <c r="B37" s="192">
        <v>0.31683058329717351</v>
      </c>
      <c r="C37" s="193"/>
      <c r="D37" s="193"/>
      <c r="E37" s="193"/>
      <c r="F37" s="193"/>
      <c r="G37" s="194"/>
    </row>
    <row r="38" spans="1:13" ht="15.75" x14ac:dyDescent="0.25">
      <c r="A38" s="191" t="s">
        <v>91</v>
      </c>
      <c r="B38" s="192">
        <v>0.10104903307973322</v>
      </c>
      <c r="C38" s="193"/>
      <c r="D38" s="193"/>
      <c r="E38" s="193"/>
      <c r="F38" s="193"/>
      <c r="G38" s="194"/>
    </row>
    <row r="39" spans="1:13" ht="15.75" x14ac:dyDescent="0.25">
      <c r="A39" s="191" t="s">
        <v>92</v>
      </c>
      <c r="B39" s="192">
        <v>7.5934582842167725E-2</v>
      </c>
      <c r="C39" s="193"/>
      <c r="D39" s="193"/>
      <c r="E39" s="193"/>
      <c r="F39" s="193"/>
      <c r="G39" s="194"/>
    </row>
    <row r="40" spans="1:13" ht="16.5" thickBot="1" x14ac:dyDescent="0.3">
      <c r="A40" s="195" t="s">
        <v>96</v>
      </c>
      <c r="B40" s="196">
        <v>0.12019519587440773</v>
      </c>
      <c r="C40" s="197"/>
      <c r="D40" s="197"/>
      <c r="E40" s="197"/>
      <c r="F40" s="197"/>
      <c r="G40" s="198"/>
    </row>
  </sheetData>
  <mergeCells count="3">
    <mergeCell ref="B14:L14"/>
    <mergeCell ref="A15:L15"/>
    <mergeCell ref="A20:M20"/>
  </mergeCells>
  <hyperlinks>
    <hyperlink ref="N3" r:id="rId1" xr:uid="{7287172A-D52C-4E80-9F2F-994F88129061}"/>
    <hyperlink ref="N4" r:id="rId2" xr:uid="{32565AEC-D750-475C-B004-260204734272}"/>
    <hyperlink ref="N8" r:id="rId3" xr:uid="{73505773-9F0A-4832-A729-7C06BA664841}"/>
    <hyperlink ref="N5" r:id="rId4" xr:uid="{550B1AA4-8D12-4074-BF9A-C5A30B58244C}"/>
    <hyperlink ref="N7" r:id="rId5" xr:uid="{9EE5AADB-1D13-4F6F-9B9B-CBEE4E5B31DA}"/>
    <hyperlink ref="N9" r:id="rId6" xr:uid="{AB249C22-7045-4F61-BBC3-24FE4DD279EA}"/>
    <hyperlink ref="N11" r:id="rId7" xr:uid="{DC1A4E79-6D47-422E-BE85-3B6B40F7DB4D}"/>
    <hyperlink ref="N12" r:id="rId8" xr:uid="{4EAB68E9-FAA9-4D2C-9100-1426775616B7}"/>
  </hyperlinks>
  <pageMargins left="0.7" right="0.7" top="0.75" bottom="0.75" header="0.3" footer="0.3"/>
  <pageSetup paperSize="9" orientation="portrait" r:id="rId9"/>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3A86E8-6490-4EB3-8EC5-681CA82DA634}">
  <dimension ref="A1:AX60"/>
  <sheetViews>
    <sheetView zoomScale="80" zoomScaleNormal="80" workbookViewId="0">
      <pane xSplit="1" ySplit="2" topLeftCell="B3" activePane="bottomRight" state="frozen"/>
      <selection pane="topRight" activeCell="B1" sqref="B1"/>
      <selection pane="bottomLeft" activeCell="A2" sqref="A2"/>
      <selection pane="bottomRight" activeCell="A54" sqref="A54"/>
    </sheetView>
  </sheetViews>
  <sheetFormatPr defaultRowHeight="15" x14ac:dyDescent="0.25"/>
  <cols>
    <col min="1" max="1" width="45.5703125" customWidth="1"/>
    <col min="2" max="2" width="7" customWidth="1"/>
    <col min="3" max="3" width="9.140625" customWidth="1"/>
    <col min="4" max="4" width="9.28515625" customWidth="1"/>
    <col min="5" max="5" width="10.28515625" customWidth="1"/>
    <col min="6" max="6" width="8" customWidth="1"/>
    <col min="7" max="7" width="13.5703125" customWidth="1"/>
    <col min="8" max="8" width="2.7109375" hidden="1" customWidth="1"/>
    <col min="9" max="9" width="12.7109375" customWidth="1"/>
    <col min="10" max="10" width="12.28515625" customWidth="1"/>
    <col min="11" max="11" width="13.7109375" customWidth="1"/>
    <col min="12" max="12" width="13.5703125" customWidth="1"/>
    <col min="13" max="13" width="23.7109375" customWidth="1"/>
    <col min="14" max="14" width="59.5703125" bestFit="1" customWidth="1"/>
  </cols>
  <sheetData>
    <row r="1" spans="1:50" ht="18.75" x14ac:dyDescent="0.3">
      <c r="A1" s="23" t="s">
        <v>38</v>
      </c>
      <c r="B1" s="24"/>
      <c r="C1" s="24"/>
      <c r="D1" s="24"/>
      <c r="E1" s="25"/>
      <c r="F1" s="25"/>
      <c r="G1" s="25"/>
      <c r="H1" s="25"/>
      <c r="I1" s="25"/>
      <c r="J1" s="25"/>
      <c r="K1" s="25"/>
      <c r="L1" s="25"/>
      <c r="M1" s="26"/>
    </row>
    <row r="2" spans="1:50" s="5" customFormat="1" ht="34.5" customHeight="1" x14ac:dyDescent="0.25">
      <c r="A2" s="27" t="s">
        <v>16</v>
      </c>
      <c r="B2" s="28" t="s">
        <v>26</v>
      </c>
      <c r="C2" s="29" t="s">
        <v>1</v>
      </c>
      <c r="D2" s="29" t="s">
        <v>2</v>
      </c>
      <c r="E2" s="29" t="s">
        <v>3</v>
      </c>
      <c r="F2" s="29" t="s">
        <v>4</v>
      </c>
      <c r="G2" s="29" t="s">
        <v>5</v>
      </c>
      <c r="H2" s="29" t="s">
        <v>6</v>
      </c>
      <c r="I2" s="28" t="s">
        <v>27</v>
      </c>
      <c r="J2" s="29" t="s">
        <v>9</v>
      </c>
      <c r="K2" s="29" t="s">
        <v>7</v>
      </c>
      <c r="L2" s="29" t="s">
        <v>8</v>
      </c>
      <c r="M2" s="30" t="s">
        <v>30</v>
      </c>
      <c r="N2" s="8"/>
    </row>
    <row r="3" spans="1:50" ht="18.75" hidden="1" customHeight="1" x14ac:dyDescent="0.25">
      <c r="A3" s="31" t="s">
        <v>18</v>
      </c>
      <c r="B3" s="11"/>
      <c r="C3" s="20">
        <v>8</v>
      </c>
      <c r="D3" s="20">
        <v>0.34</v>
      </c>
      <c r="E3" s="20">
        <v>24</v>
      </c>
      <c r="F3" s="20">
        <v>0.49</v>
      </c>
      <c r="G3" s="20">
        <v>28</v>
      </c>
      <c r="H3" s="20"/>
      <c r="I3" s="20">
        <v>11</v>
      </c>
      <c r="J3" s="20">
        <v>4.1900000000000004</v>
      </c>
      <c r="K3" s="15">
        <v>0.79139999999999999</v>
      </c>
      <c r="L3" s="15">
        <v>0.72870000000000001</v>
      </c>
      <c r="M3" s="32" t="s">
        <v>33</v>
      </c>
      <c r="N3" s="6" t="s">
        <v>19</v>
      </c>
      <c r="P3" s="3"/>
      <c r="Q3" s="3"/>
      <c r="R3" s="2"/>
      <c r="S3" s="2"/>
      <c r="T3" s="2"/>
      <c r="U3" s="2"/>
      <c r="V3" s="2"/>
      <c r="W3" s="2"/>
      <c r="X3" s="2"/>
      <c r="Y3" s="2"/>
      <c r="Z3" s="2"/>
      <c r="AA3" s="2"/>
      <c r="AB3" s="4"/>
      <c r="AC3" s="2"/>
      <c r="AD3" s="1"/>
      <c r="AE3" s="1"/>
      <c r="AF3" s="1"/>
      <c r="AG3" s="1"/>
      <c r="AH3" s="1"/>
      <c r="AI3" s="1"/>
      <c r="AJ3" s="1"/>
      <c r="AK3" s="1"/>
      <c r="AL3" s="1"/>
      <c r="AM3" s="1"/>
      <c r="AN3" s="1"/>
      <c r="AO3" s="1"/>
      <c r="AP3" s="1"/>
      <c r="AQ3" s="1"/>
      <c r="AR3" s="1"/>
      <c r="AS3" s="1"/>
      <c r="AT3" s="1"/>
      <c r="AU3" s="1"/>
      <c r="AV3" s="4"/>
      <c r="AW3" s="4"/>
      <c r="AX3" s="2"/>
    </row>
    <row r="4" spans="1:50" hidden="1" x14ac:dyDescent="0.25">
      <c r="A4" s="33" t="s">
        <v>31</v>
      </c>
      <c r="B4" s="12"/>
      <c r="C4" s="13">
        <v>39</v>
      </c>
      <c r="D4" s="13">
        <v>1.51</v>
      </c>
      <c r="E4" s="13">
        <v>57</v>
      </c>
      <c r="F4" s="13">
        <v>1.07</v>
      </c>
      <c r="G4" s="13">
        <v>26</v>
      </c>
      <c r="H4" s="13"/>
      <c r="I4" s="13">
        <v>10.09</v>
      </c>
      <c r="J4" s="14">
        <v>11.12</v>
      </c>
      <c r="K4" s="15">
        <v>1.0973999999999999</v>
      </c>
      <c r="L4" s="16">
        <v>1.2819</v>
      </c>
      <c r="M4" s="34" t="s">
        <v>33</v>
      </c>
      <c r="N4" s="6" t="s">
        <v>19</v>
      </c>
    </row>
    <row r="5" spans="1:50" hidden="1" x14ac:dyDescent="0.25">
      <c r="A5" s="33" t="s">
        <v>21</v>
      </c>
      <c r="B5" s="12"/>
      <c r="C5" s="13">
        <v>679</v>
      </c>
      <c r="D5" s="13">
        <v>2.73</v>
      </c>
      <c r="E5" s="13">
        <v>41</v>
      </c>
      <c r="F5" s="13">
        <v>2.23</v>
      </c>
      <c r="G5" s="13">
        <v>10</v>
      </c>
      <c r="H5" s="13"/>
      <c r="I5" s="13">
        <v>3.27</v>
      </c>
      <c r="J5" s="14">
        <v>10.81</v>
      </c>
      <c r="K5" s="15">
        <v>1.1045</v>
      </c>
      <c r="L5" s="16">
        <v>0.9244</v>
      </c>
      <c r="M5" s="34" t="s">
        <v>33</v>
      </c>
      <c r="N5" s="6" t="s">
        <v>19</v>
      </c>
    </row>
    <row r="6" spans="1:50" hidden="1" x14ac:dyDescent="0.25">
      <c r="A6" s="33" t="s">
        <v>22</v>
      </c>
      <c r="B6" s="12"/>
      <c r="C6" s="13">
        <v>232</v>
      </c>
      <c r="D6" s="13">
        <v>4.63</v>
      </c>
      <c r="E6" s="13">
        <v>68.099999999999994</v>
      </c>
      <c r="F6" s="13">
        <v>2.44</v>
      </c>
      <c r="G6" s="13">
        <v>12</v>
      </c>
      <c r="H6" s="13">
        <v>50</v>
      </c>
      <c r="I6" s="13">
        <v>1.7</v>
      </c>
      <c r="J6" s="14">
        <v>0.88</v>
      </c>
      <c r="K6" s="15">
        <v>0.76300000000000001</v>
      </c>
      <c r="L6" s="16">
        <v>1.292</v>
      </c>
      <c r="M6" s="34" t="s">
        <v>34</v>
      </c>
      <c r="N6" s="6" t="s">
        <v>10</v>
      </c>
    </row>
    <row r="7" spans="1:50" hidden="1" x14ac:dyDescent="0.25">
      <c r="A7" s="69" t="s">
        <v>44</v>
      </c>
      <c r="B7" s="12"/>
      <c r="C7" s="13">
        <v>40</v>
      </c>
      <c r="D7" s="13">
        <v>3.25</v>
      </c>
      <c r="E7" s="13">
        <v>66</v>
      </c>
      <c r="F7" s="13">
        <v>3.39</v>
      </c>
      <c r="G7" s="13">
        <v>117</v>
      </c>
      <c r="H7" s="13"/>
      <c r="I7" s="13">
        <v>0</v>
      </c>
      <c r="J7" s="14">
        <v>10.56</v>
      </c>
      <c r="K7" s="15">
        <v>0.33950000000000002</v>
      </c>
      <c r="L7" s="16">
        <v>0.12609999999999999</v>
      </c>
      <c r="M7" s="34" t="s">
        <v>33</v>
      </c>
      <c r="N7" s="6" t="s">
        <v>19</v>
      </c>
    </row>
    <row r="8" spans="1:50" hidden="1" x14ac:dyDescent="0.25">
      <c r="A8" s="33" t="s">
        <v>32</v>
      </c>
      <c r="B8" s="12"/>
      <c r="C8" s="13">
        <v>59</v>
      </c>
      <c r="D8" s="13">
        <v>0.43</v>
      </c>
      <c r="E8" s="13">
        <v>41</v>
      </c>
      <c r="F8" s="13">
        <v>1.58</v>
      </c>
      <c r="G8" s="13">
        <v>0.1</v>
      </c>
      <c r="H8" s="13"/>
      <c r="I8" s="13">
        <v>0.1</v>
      </c>
      <c r="J8" s="14">
        <v>1.4</v>
      </c>
      <c r="K8" s="15">
        <v>6.7199999999999996E-2</v>
      </c>
      <c r="L8" s="16">
        <v>6.2399999999999997E-2</v>
      </c>
      <c r="M8" s="34" t="s">
        <v>33</v>
      </c>
      <c r="N8" s="6" t="s">
        <v>19</v>
      </c>
    </row>
    <row r="9" spans="1:50" hidden="1" x14ac:dyDescent="0.25">
      <c r="A9" s="33" t="s">
        <v>11</v>
      </c>
      <c r="B9" s="12"/>
      <c r="C9" s="216">
        <f>C3</f>
        <v>8</v>
      </c>
      <c r="D9" s="216">
        <f>D3</f>
        <v>0.34</v>
      </c>
      <c r="E9" s="216">
        <f>E3</f>
        <v>24</v>
      </c>
      <c r="F9" s="216">
        <f>F3</f>
        <v>0.49</v>
      </c>
      <c r="G9" s="216">
        <f>G5</f>
        <v>10</v>
      </c>
      <c r="H9" s="216"/>
      <c r="I9" s="216">
        <f>I6</f>
        <v>1.7</v>
      </c>
      <c r="J9" s="217">
        <f>J3</f>
        <v>4.1900000000000004</v>
      </c>
      <c r="K9" s="16">
        <v>0.6</v>
      </c>
      <c r="L9" s="16">
        <v>0.5</v>
      </c>
      <c r="M9" s="214" t="s">
        <v>110</v>
      </c>
      <c r="N9" s="6" t="s">
        <v>24</v>
      </c>
    </row>
    <row r="10" spans="1:50" hidden="1" x14ac:dyDescent="0.25">
      <c r="A10" s="33" t="s">
        <v>23</v>
      </c>
      <c r="B10" s="12"/>
      <c r="C10" s="216">
        <f>C3</f>
        <v>8</v>
      </c>
      <c r="D10" s="216">
        <f>D3</f>
        <v>0.34</v>
      </c>
      <c r="E10" s="216">
        <f>E3</f>
        <v>24</v>
      </c>
      <c r="F10" s="216">
        <f>F3</f>
        <v>0.49</v>
      </c>
      <c r="G10" s="216">
        <f>G5</f>
        <v>10</v>
      </c>
      <c r="H10" s="216"/>
      <c r="I10" s="216">
        <f>I6</f>
        <v>1.7</v>
      </c>
      <c r="J10" s="217">
        <f>J3</f>
        <v>4.1900000000000004</v>
      </c>
      <c r="K10" s="218">
        <v>0.5</v>
      </c>
      <c r="L10" s="218">
        <v>0.5</v>
      </c>
      <c r="M10" s="215" t="s">
        <v>111</v>
      </c>
    </row>
    <row r="11" spans="1:50" hidden="1" x14ac:dyDescent="0.25">
      <c r="A11" s="33" t="s">
        <v>12</v>
      </c>
      <c r="B11" s="12"/>
      <c r="C11" s="216">
        <f>C3</f>
        <v>8</v>
      </c>
      <c r="D11" s="216">
        <f>D3</f>
        <v>0.34</v>
      </c>
      <c r="E11" s="216">
        <f>E3</f>
        <v>24</v>
      </c>
      <c r="F11" s="216">
        <f>F3</f>
        <v>0.49</v>
      </c>
      <c r="G11" s="216">
        <f>G5</f>
        <v>10</v>
      </c>
      <c r="H11" s="216"/>
      <c r="I11" s="216">
        <f>I6</f>
        <v>1.7</v>
      </c>
      <c r="J11" s="217">
        <f>J3</f>
        <v>4.1900000000000004</v>
      </c>
      <c r="K11" s="16">
        <v>0.5</v>
      </c>
      <c r="L11" s="16">
        <v>0.8</v>
      </c>
      <c r="M11" s="214" t="s">
        <v>110</v>
      </c>
      <c r="N11" s="6" t="s">
        <v>24</v>
      </c>
    </row>
    <row r="12" spans="1:50" ht="15.75" hidden="1" thickBot="1" x14ac:dyDescent="0.3">
      <c r="A12" s="36" t="s">
        <v>25</v>
      </c>
      <c r="B12" s="37"/>
      <c r="C12" s="38">
        <v>16</v>
      </c>
      <c r="D12" s="38">
        <v>0.3</v>
      </c>
      <c r="E12" s="38">
        <v>28</v>
      </c>
      <c r="F12" s="38">
        <v>0.4</v>
      </c>
      <c r="G12" s="38">
        <v>0</v>
      </c>
      <c r="H12" s="38"/>
      <c r="I12" s="38">
        <v>0</v>
      </c>
      <c r="J12" s="39">
        <v>2</v>
      </c>
      <c r="K12" s="40">
        <v>0.11</v>
      </c>
      <c r="L12" s="40">
        <v>0.14000000000000001</v>
      </c>
      <c r="M12" s="41" t="s">
        <v>37</v>
      </c>
      <c r="N12" s="6" t="s">
        <v>20</v>
      </c>
    </row>
    <row r="13" spans="1:50" x14ac:dyDescent="0.25">
      <c r="A13" s="19"/>
      <c r="B13" s="42"/>
      <c r="C13" s="43"/>
      <c r="D13" s="43"/>
      <c r="E13" s="43"/>
      <c r="F13" s="43"/>
      <c r="G13" s="43"/>
      <c r="H13" s="43"/>
      <c r="I13" s="43"/>
      <c r="J13" s="44"/>
      <c r="K13" s="22"/>
      <c r="L13" s="22"/>
      <c r="M13" s="22"/>
      <c r="N13" s="6"/>
    </row>
    <row r="14" spans="1:50" ht="34.5" hidden="1" customHeight="1" thickBot="1" x14ac:dyDescent="0.3">
      <c r="B14" s="287" t="s">
        <v>102</v>
      </c>
      <c r="C14" s="287"/>
      <c r="D14" s="287"/>
      <c r="E14" s="287"/>
      <c r="F14" s="287"/>
      <c r="G14" s="287"/>
      <c r="H14" s="287"/>
      <c r="I14" s="287"/>
      <c r="J14" s="287"/>
      <c r="K14" s="287"/>
      <c r="L14" s="287"/>
      <c r="M14" s="7" t="s">
        <v>40</v>
      </c>
    </row>
    <row r="15" spans="1:50" ht="15" hidden="1" customHeight="1" x14ac:dyDescent="0.25">
      <c r="A15" s="279" t="s">
        <v>41</v>
      </c>
      <c r="B15" s="280"/>
      <c r="C15" s="280"/>
      <c r="D15" s="280"/>
      <c r="E15" s="280"/>
      <c r="F15" s="280"/>
      <c r="G15" s="280"/>
      <c r="H15" s="280"/>
      <c r="I15" s="280"/>
      <c r="J15" s="280"/>
      <c r="K15" s="280"/>
      <c r="L15" s="280"/>
      <c r="M15" s="93" t="s">
        <v>39</v>
      </c>
    </row>
    <row r="16" spans="1:50" hidden="1" x14ac:dyDescent="0.25">
      <c r="A16" s="31" t="s">
        <v>18</v>
      </c>
      <c r="B16" s="98">
        <v>1</v>
      </c>
      <c r="C16" s="51">
        <v>8</v>
      </c>
      <c r="D16" s="51">
        <v>0.34</v>
      </c>
      <c r="E16" s="51">
        <v>24</v>
      </c>
      <c r="F16" s="51">
        <v>0.49</v>
      </c>
      <c r="G16" s="52">
        <v>28</v>
      </c>
      <c r="H16" s="52"/>
      <c r="I16" s="52">
        <v>11</v>
      </c>
      <c r="J16" s="53">
        <v>4.1900000000000004</v>
      </c>
      <c r="K16" s="54">
        <v>0.79139999999999999</v>
      </c>
      <c r="L16" s="54">
        <v>0.72870000000000001</v>
      </c>
      <c r="M16" s="55"/>
    </row>
    <row r="17" spans="1:14" hidden="1" x14ac:dyDescent="0.25">
      <c r="A17" s="56" t="s">
        <v>28</v>
      </c>
      <c r="B17" s="99">
        <v>2.23</v>
      </c>
      <c r="C17" s="43">
        <f t="shared" ref="C17:L17" si="0">C8*$B$17</f>
        <v>131.57</v>
      </c>
      <c r="D17" s="43">
        <f t="shared" si="0"/>
        <v>0.95889999999999997</v>
      </c>
      <c r="E17" s="43">
        <f t="shared" si="0"/>
        <v>91.429999999999993</v>
      </c>
      <c r="F17" s="43">
        <f t="shared" si="0"/>
        <v>3.5234000000000001</v>
      </c>
      <c r="G17" s="43">
        <f t="shared" si="0"/>
        <v>0.223</v>
      </c>
      <c r="H17" s="43">
        <f t="shared" si="0"/>
        <v>0</v>
      </c>
      <c r="I17" s="43">
        <f t="shared" si="0"/>
        <v>0.223</v>
      </c>
      <c r="J17" s="44">
        <f t="shared" si="0"/>
        <v>3.1219999999999999</v>
      </c>
      <c r="K17" s="22">
        <f t="shared" si="0"/>
        <v>0.14985599999999999</v>
      </c>
      <c r="L17" s="22">
        <f t="shared" si="0"/>
        <v>0.139152</v>
      </c>
      <c r="M17" s="34"/>
      <c r="N17" s="9"/>
    </row>
    <row r="18" spans="1:14" ht="15.75" hidden="1" thickBot="1" x14ac:dyDescent="0.3">
      <c r="A18" s="57" t="s">
        <v>15</v>
      </c>
      <c r="B18" s="58">
        <f t="shared" ref="B18:K18" si="1">B16+B17</f>
        <v>3.23</v>
      </c>
      <c r="C18" s="59">
        <f t="shared" si="1"/>
        <v>139.57</v>
      </c>
      <c r="D18" s="59">
        <f t="shared" si="1"/>
        <v>1.2988999999999999</v>
      </c>
      <c r="E18" s="59">
        <f t="shared" si="1"/>
        <v>115.42999999999999</v>
      </c>
      <c r="F18" s="59">
        <f t="shared" si="1"/>
        <v>4.0133999999999999</v>
      </c>
      <c r="G18" s="59">
        <f t="shared" si="1"/>
        <v>28.222999999999999</v>
      </c>
      <c r="H18" s="59">
        <f t="shared" si="1"/>
        <v>0</v>
      </c>
      <c r="I18" s="59">
        <f t="shared" si="1"/>
        <v>11.223000000000001</v>
      </c>
      <c r="J18" s="60">
        <f t="shared" si="1"/>
        <v>7.3120000000000003</v>
      </c>
      <c r="K18" s="61">
        <f t="shared" si="1"/>
        <v>0.94125599999999998</v>
      </c>
      <c r="L18" s="61">
        <f>L17+L16</f>
        <v>0.86785200000000007</v>
      </c>
      <c r="M18" s="62"/>
    </row>
    <row r="19" spans="1:14" x14ac:dyDescent="0.25">
      <c r="A19" s="45"/>
      <c r="B19" s="45"/>
      <c r="C19" s="46"/>
      <c r="D19" s="46"/>
      <c r="E19" s="46"/>
      <c r="F19" s="46"/>
      <c r="G19" s="46"/>
      <c r="H19" s="46"/>
      <c r="I19" s="46"/>
      <c r="J19" s="47"/>
      <c r="K19" s="48"/>
      <c r="L19" s="48"/>
      <c r="M19" s="48"/>
    </row>
    <row r="20" spans="1:14" ht="15.75" x14ac:dyDescent="0.25">
      <c r="A20" s="288" t="s">
        <v>112</v>
      </c>
      <c r="B20" s="288"/>
      <c r="C20" s="288"/>
      <c r="D20" s="288"/>
      <c r="E20" s="288"/>
      <c r="F20" s="288"/>
      <c r="G20" s="288"/>
      <c r="H20" s="288"/>
      <c r="I20" s="288"/>
      <c r="J20" s="288"/>
      <c r="K20" s="288"/>
      <c r="L20" s="288"/>
      <c r="M20" s="223" t="s">
        <v>109</v>
      </c>
    </row>
    <row r="21" spans="1:14" x14ac:dyDescent="0.25">
      <c r="A21" s="50" t="s">
        <v>0</v>
      </c>
      <c r="B21" s="207">
        <v>1.4</v>
      </c>
      <c r="C21" s="167">
        <f>C16*$B$21</f>
        <v>11.2</v>
      </c>
      <c r="D21" s="167">
        <f t="shared" ref="D21:L21" si="2">D16*$B$21</f>
        <v>0.47599999999999998</v>
      </c>
      <c r="E21" s="167">
        <f t="shared" si="2"/>
        <v>33.599999999999994</v>
      </c>
      <c r="F21" s="167">
        <f t="shared" si="2"/>
        <v>0.68599999999999994</v>
      </c>
      <c r="G21" s="167">
        <f t="shared" si="2"/>
        <v>39.199999999999996</v>
      </c>
      <c r="H21" s="167">
        <f t="shared" si="2"/>
        <v>0</v>
      </c>
      <c r="I21" s="167">
        <f t="shared" si="2"/>
        <v>15.399999999999999</v>
      </c>
      <c r="J21" s="167">
        <f t="shared" si="2"/>
        <v>5.8660000000000005</v>
      </c>
      <c r="K21" s="21">
        <f t="shared" si="2"/>
        <v>1.1079599999999998</v>
      </c>
      <c r="L21" s="21">
        <f t="shared" si="2"/>
        <v>1.0201799999999999</v>
      </c>
      <c r="M21" s="21"/>
    </row>
    <row r="22" spans="1:14" x14ac:dyDescent="0.25">
      <c r="A22" s="56" t="s">
        <v>28</v>
      </c>
      <c r="B22" s="208">
        <f>B17*$B$21</f>
        <v>3.1219999999999999</v>
      </c>
      <c r="C22" s="208">
        <f t="shared" ref="C22:L22" si="3">C17*$B$21</f>
        <v>184.19799999999998</v>
      </c>
      <c r="D22" s="208">
        <f t="shared" si="3"/>
        <v>1.34246</v>
      </c>
      <c r="E22" s="208">
        <f t="shared" si="3"/>
        <v>128.00199999999998</v>
      </c>
      <c r="F22" s="208">
        <f t="shared" si="3"/>
        <v>4.93276</v>
      </c>
      <c r="G22" s="208">
        <f t="shared" si="3"/>
        <v>0.31219999999999998</v>
      </c>
      <c r="H22" s="208">
        <f t="shared" si="3"/>
        <v>0</v>
      </c>
      <c r="I22" s="208">
        <f t="shared" si="3"/>
        <v>0.31219999999999998</v>
      </c>
      <c r="J22" s="208">
        <f t="shared" si="3"/>
        <v>4.3707999999999991</v>
      </c>
      <c r="K22" s="21">
        <f t="shared" si="3"/>
        <v>0.20979839999999997</v>
      </c>
      <c r="L22" s="21">
        <f t="shared" si="3"/>
        <v>0.19481279999999998</v>
      </c>
      <c r="M22" s="21"/>
    </row>
    <row r="23" spans="1:14" ht="15.75" thickBot="1" x14ac:dyDescent="0.3">
      <c r="A23" s="65" t="s">
        <v>15</v>
      </c>
      <c r="B23" s="224">
        <f>SUM(B21:B22)</f>
        <v>4.5220000000000002</v>
      </c>
      <c r="C23" s="224">
        <f t="shared" ref="C23:L23" si="4">SUM(C21:C22)</f>
        <v>195.39799999999997</v>
      </c>
      <c r="D23" s="224">
        <f t="shared" si="4"/>
        <v>1.81846</v>
      </c>
      <c r="E23" s="224">
        <f t="shared" si="4"/>
        <v>161.60199999999998</v>
      </c>
      <c r="F23" s="224">
        <f t="shared" si="4"/>
        <v>5.61876</v>
      </c>
      <c r="G23" s="224">
        <f t="shared" si="4"/>
        <v>39.512199999999993</v>
      </c>
      <c r="H23" s="224">
        <f t="shared" si="4"/>
        <v>0</v>
      </c>
      <c r="I23" s="224">
        <f t="shared" si="4"/>
        <v>15.712199999999999</v>
      </c>
      <c r="J23" s="224">
        <f t="shared" si="4"/>
        <v>10.236799999999999</v>
      </c>
      <c r="K23" s="67">
        <f t="shared" si="4"/>
        <v>1.3177583999999998</v>
      </c>
      <c r="L23" s="67">
        <f t="shared" si="4"/>
        <v>1.2149927999999999</v>
      </c>
      <c r="M23" s="67"/>
    </row>
    <row r="24" spans="1:14" x14ac:dyDescent="0.25">
      <c r="A24" s="45"/>
      <c r="B24" s="45"/>
      <c r="C24" s="46"/>
      <c r="D24" s="46"/>
      <c r="E24" s="46"/>
      <c r="F24" s="46"/>
      <c r="G24" s="46"/>
      <c r="H24" s="46"/>
      <c r="I24" s="46"/>
      <c r="J24" s="47"/>
      <c r="K24" s="48"/>
      <c r="L24" s="48"/>
      <c r="M24" s="48"/>
    </row>
    <row r="25" spans="1:14" ht="35.25" hidden="1" customHeight="1" x14ac:dyDescent="0.25">
      <c r="A25" s="290" t="s">
        <v>99</v>
      </c>
      <c r="B25" s="291"/>
      <c r="C25" s="291"/>
      <c r="D25" s="291"/>
      <c r="E25" s="291"/>
      <c r="F25" s="291"/>
      <c r="G25" s="291"/>
      <c r="H25" s="291"/>
      <c r="I25" s="291"/>
      <c r="J25" s="291"/>
      <c r="K25" s="291"/>
      <c r="L25" s="291"/>
      <c r="M25" s="292"/>
    </row>
    <row r="26" spans="1:14" ht="34.5" hidden="1" customHeight="1" x14ac:dyDescent="0.25">
      <c r="A26" s="95" t="s">
        <v>68</v>
      </c>
      <c r="B26" s="100">
        <v>0.33</v>
      </c>
      <c r="C26" s="96">
        <f>C3*$B$26</f>
        <v>2.64</v>
      </c>
      <c r="D26" s="96">
        <f t="shared" ref="D26:L26" si="5">D3*$B$26</f>
        <v>0.11220000000000001</v>
      </c>
      <c r="E26" s="96">
        <f t="shared" si="5"/>
        <v>7.92</v>
      </c>
      <c r="F26" s="96">
        <f t="shared" si="5"/>
        <v>0.16170000000000001</v>
      </c>
      <c r="G26" s="96">
        <f t="shared" si="5"/>
        <v>9.24</v>
      </c>
      <c r="H26" s="96">
        <f t="shared" si="5"/>
        <v>0</v>
      </c>
      <c r="I26" s="96">
        <f t="shared" si="5"/>
        <v>3.6300000000000003</v>
      </c>
      <c r="J26" s="96">
        <f t="shared" si="5"/>
        <v>1.3827000000000003</v>
      </c>
      <c r="K26" s="97">
        <f t="shared" si="5"/>
        <v>0.26116200000000001</v>
      </c>
      <c r="L26" s="97">
        <f t="shared" si="5"/>
        <v>0.24047100000000002</v>
      </c>
      <c r="M26" s="94"/>
    </row>
    <row r="27" spans="1:14" ht="37.5" hidden="1" customHeight="1" x14ac:dyDescent="0.25">
      <c r="A27" s="95" t="s">
        <v>69</v>
      </c>
      <c r="B27" s="100">
        <v>0.74</v>
      </c>
      <c r="C27" s="96">
        <f>C8*$B$27</f>
        <v>43.66</v>
      </c>
      <c r="D27" s="96">
        <f t="shared" ref="D27:L27" si="6">D8*$B$27</f>
        <v>0.31819999999999998</v>
      </c>
      <c r="E27" s="96">
        <f t="shared" si="6"/>
        <v>30.34</v>
      </c>
      <c r="F27" s="96">
        <f t="shared" si="6"/>
        <v>1.1692</v>
      </c>
      <c r="G27" s="96">
        <f t="shared" si="6"/>
        <v>7.3999999999999996E-2</v>
      </c>
      <c r="H27" s="96">
        <f t="shared" si="6"/>
        <v>0</v>
      </c>
      <c r="I27" s="96">
        <f t="shared" si="6"/>
        <v>7.3999999999999996E-2</v>
      </c>
      <c r="J27" s="96">
        <f t="shared" si="6"/>
        <v>1.036</v>
      </c>
      <c r="K27" s="97">
        <f t="shared" si="6"/>
        <v>4.9727999999999994E-2</v>
      </c>
      <c r="L27" s="97">
        <f t="shared" si="6"/>
        <v>4.6175999999999995E-2</v>
      </c>
      <c r="M27" s="94"/>
    </row>
    <row r="28" spans="1:14" ht="15.75" hidden="1" x14ac:dyDescent="0.25">
      <c r="A28" s="202" t="s">
        <v>29</v>
      </c>
      <c r="B28" s="151">
        <f>'Fish savings'!Q13</f>
        <v>0.11189294091010858</v>
      </c>
      <c r="C28" s="43">
        <f t="shared" ref="C28:L28" si="7">C4*$B$28</f>
        <v>4.3638246954942348</v>
      </c>
      <c r="D28" s="43">
        <f t="shared" si="7"/>
        <v>0.16895834077426397</v>
      </c>
      <c r="E28" s="43">
        <f t="shared" si="7"/>
        <v>6.3778976318761895</v>
      </c>
      <c r="F28" s="43">
        <f t="shared" si="7"/>
        <v>0.11972544677381619</v>
      </c>
      <c r="G28" s="43">
        <f t="shared" si="7"/>
        <v>2.909216463662823</v>
      </c>
      <c r="H28" s="43">
        <f t="shared" si="7"/>
        <v>0</v>
      </c>
      <c r="I28" s="43">
        <f t="shared" si="7"/>
        <v>1.1289997737829955</v>
      </c>
      <c r="J28" s="44">
        <f t="shared" si="7"/>
        <v>1.2442495029204073</v>
      </c>
      <c r="K28" s="22">
        <f t="shared" si="7"/>
        <v>0.12279131335475316</v>
      </c>
      <c r="L28" s="22">
        <f t="shared" si="7"/>
        <v>0.14343556095266818</v>
      </c>
      <c r="M28" s="34"/>
    </row>
    <row r="29" spans="1:14" ht="15.75" hidden="1" x14ac:dyDescent="0.25">
      <c r="A29" s="202" t="s">
        <v>13</v>
      </c>
      <c r="B29" s="151">
        <f>'Fish savings'!Q6</f>
        <v>0.10497516207722009</v>
      </c>
      <c r="C29" s="43">
        <f t="shared" ref="C29:L29" si="8">C6*$B$29</f>
        <v>24.354237601915059</v>
      </c>
      <c r="D29" s="43">
        <f t="shared" si="8"/>
        <v>0.48603500041752901</v>
      </c>
      <c r="E29" s="43">
        <f t="shared" si="8"/>
        <v>7.1488085374586872</v>
      </c>
      <c r="F29" s="43">
        <f t="shared" si="8"/>
        <v>0.25613939546841702</v>
      </c>
      <c r="G29" s="43">
        <f t="shared" si="8"/>
        <v>1.2597019449266411</v>
      </c>
      <c r="H29" s="43">
        <f t="shared" si="8"/>
        <v>5.2487581038610047</v>
      </c>
      <c r="I29" s="43">
        <f t="shared" si="8"/>
        <v>0.17845777553127415</v>
      </c>
      <c r="J29" s="44">
        <f t="shared" si="8"/>
        <v>9.2378142627953672E-2</v>
      </c>
      <c r="K29" s="22">
        <f t="shared" si="8"/>
        <v>8.0096048664918928E-2</v>
      </c>
      <c r="L29" s="22">
        <f t="shared" si="8"/>
        <v>0.13562790940376837</v>
      </c>
      <c r="M29" s="34"/>
    </row>
    <row r="30" spans="1:14" ht="15.75" hidden="1" x14ac:dyDescent="0.25">
      <c r="A30" s="202" t="s">
        <v>14</v>
      </c>
      <c r="B30" s="151">
        <f>'Fish savings'!Q7</f>
        <v>9.6408152710156264E-2</v>
      </c>
      <c r="C30" s="43">
        <f t="shared" ref="C30:L30" si="9">C5*$B$30</f>
        <v>65.461135690196102</v>
      </c>
      <c r="D30" s="43">
        <f t="shared" si="9"/>
        <v>0.26319425689872661</v>
      </c>
      <c r="E30" s="43">
        <f t="shared" si="9"/>
        <v>3.9527342611164067</v>
      </c>
      <c r="F30" s="43">
        <f t="shared" si="9"/>
        <v>0.21499018054364846</v>
      </c>
      <c r="G30" s="43">
        <f t="shared" si="9"/>
        <v>0.96408152710156259</v>
      </c>
      <c r="H30" s="43">
        <f t="shared" si="9"/>
        <v>0</v>
      </c>
      <c r="I30" s="43">
        <f t="shared" si="9"/>
        <v>0.31525465936221098</v>
      </c>
      <c r="J30" s="44">
        <f t="shared" si="9"/>
        <v>1.0421721307967893</v>
      </c>
      <c r="K30" s="22">
        <f t="shared" si="9"/>
        <v>0.1064828046683676</v>
      </c>
      <c r="L30" s="22">
        <f t="shared" si="9"/>
        <v>8.9119696365268453E-2</v>
      </c>
      <c r="M30" s="34"/>
    </row>
    <row r="31" spans="1:14" ht="15.75" hidden="1" x14ac:dyDescent="0.25">
      <c r="A31" s="202" t="s">
        <v>11</v>
      </c>
      <c r="B31" s="151">
        <f>'Fish savings'!Q8</f>
        <v>4.9882456345930991E-2</v>
      </c>
      <c r="C31" s="43">
        <f>C9*$B$31</f>
        <v>0.39905965076744793</v>
      </c>
      <c r="D31" s="43">
        <f t="shared" ref="D31:J31" si="10">D9*$B$31</f>
        <v>1.696003515761654E-2</v>
      </c>
      <c r="E31" s="43">
        <f t="shared" si="10"/>
        <v>1.1971789523023437</v>
      </c>
      <c r="F31" s="43">
        <f t="shared" si="10"/>
        <v>2.4442403609506187E-2</v>
      </c>
      <c r="G31" s="43">
        <f t="shared" si="10"/>
        <v>0.49882456345930992</v>
      </c>
      <c r="H31" s="43">
        <f t="shared" si="10"/>
        <v>0</v>
      </c>
      <c r="I31" s="43">
        <f t="shared" si="10"/>
        <v>8.4800175788082688E-2</v>
      </c>
      <c r="J31" s="43">
        <f t="shared" si="10"/>
        <v>0.20900749208945088</v>
      </c>
      <c r="K31" s="22">
        <f>K9*$B$31</f>
        <v>2.9929473807558594E-2</v>
      </c>
      <c r="L31" s="22">
        <f>L9*$B$31</f>
        <v>2.4941228172965495E-2</v>
      </c>
      <c r="M31" s="34"/>
    </row>
    <row r="32" spans="1:14" ht="15.75" hidden="1" x14ac:dyDescent="0.25">
      <c r="A32" s="202" t="s">
        <v>23</v>
      </c>
      <c r="B32" s="99">
        <v>0</v>
      </c>
      <c r="C32" s="43"/>
      <c r="D32" s="43"/>
      <c r="E32" s="43"/>
      <c r="F32" s="43"/>
      <c r="G32" s="43"/>
      <c r="H32" s="43"/>
      <c r="I32" s="43"/>
      <c r="J32" s="43"/>
      <c r="K32" s="22">
        <f>K10*$B$32</f>
        <v>0</v>
      </c>
      <c r="L32" s="22">
        <f>L10*$B$32</f>
        <v>0</v>
      </c>
      <c r="M32" s="34"/>
    </row>
    <row r="33" spans="1:13" ht="15.75" hidden="1" x14ac:dyDescent="0.25">
      <c r="A33" s="202" t="s">
        <v>12</v>
      </c>
      <c r="B33" s="151">
        <f>'Fish savings'!Q12</f>
        <v>4.6818506843545299E-2</v>
      </c>
      <c r="C33" s="43">
        <f>C11*$B$33</f>
        <v>0.37454805474836239</v>
      </c>
      <c r="D33" s="43">
        <f t="shared" ref="D33:J33" si="11">D11*$B$33</f>
        <v>1.5918292326805403E-2</v>
      </c>
      <c r="E33" s="43">
        <f t="shared" si="11"/>
        <v>1.1236441642450872</v>
      </c>
      <c r="F33" s="43">
        <f t="shared" si="11"/>
        <v>2.2941068353337195E-2</v>
      </c>
      <c r="G33" s="43">
        <f t="shared" si="11"/>
        <v>0.46818506843545299</v>
      </c>
      <c r="H33" s="43">
        <f t="shared" si="11"/>
        <v>0</v>
      </c>
      <c r="I33" s="43">
        <f t="shared" si="11"/>
        <v>7.9591461634027E-2</v>
      </c>
      <c r="J33" s="43">
        <f t="shared" si="11"/>
        <v>0.19616954367445483</v>
      </c>
      <c r="K33" s="22">
        <f>K11*$B$33</f>
        <v>2.3409253421772649E-2</v>
      </c>
      <c r="L33" s="22">
        <f>L11*$B$33</f>
        <v>3.7454805474836241E-2</v>
      </c>
      <c r="M33" s="34"/>
    </row>
    <row r="34" spans="1:13" ht="15.75" hidden="1" x14ac:dyDescent="0.25">
      <c r="A34" s="203" t="s">
        <v>25</v>
      </c>
      <c r="B34" s="151">
        <f>'Fish savings'!Q11</f>
        <v>0.18473036177877183</v>
      </c>
      <c r="C34" s="43">
        <f t="shared" ref="C34:L34" si="12">C12*$B$34</f>
        <v>2.9556857884603494</v>
      </c>
      <c r="D34" s="43">
        <f t="shared" si="12"/>
        <v>5.541910853363155E-2</v>
      </c>
      <c r="E34" s="43">
        <f t="shared" si="12"/>
        <v>5.1724501298056111</v>
      </c>
      <c r="F34" s="43">
        <f t="shared" si="12"/>
        <v>7.3892144711508734E-2</v>
      </c>
      <c r="G34" s="43">
        <f t="shared" si="12"/>
        <v>0</v>
      </c>
      <c r="H34" s="43">
        <f t="shared" si="12"/>
        <v>0</v>
      </c>
      <c r="I34" s="43">
        <f t="shared" si="12"/>
        <v>0</v>
      </c>
      <c r="J34" s="43">
        <f t="shared" si="12"/>
        <v>0.36946072355754367</v>
      </c>
      <c r="K34" s="22">
        <f t="shared" si="12"/>
        <v>2.0320339795664902E-2</v>
      </c>
      <c r="L34" s="22">
        <f t="shared" si="12"/>
        <v>2.586225064902806E-2</v>
      </c>
      <c r="M34" s="34"/>
    </row>
    <row r="35" spans="1:13" ht="30.75" hidden="1" customHeight="1" x14ac:dyDescent="0.25">
      <c r="A35" s="204" t="s">
        <v>84</v>
      </c>
      <c r="B35" s="99">
        <v>1</v>
      </c>
      <c r="C35" s="43">
        <f>C7*$B$35</f>
        <v>40</v>
      </c>
      <c r="D35" s="43">
        <f t="shared" ref="D35:L35" si="13">D7*$B$35</f>
        <v>3.25</v>
      </c>
      <c r="E35" s="43">
        <f t="shared" si="13"/>
        <v>66</v>
      </c>
      <c r="F35" s="43">
        <f t="shared" si="13"/>
        <v>3.39</v>
      </c>
      <c r="G35" s="43">
        <f t="shared" si="13"/>
        <v>117</v>
      </c>
      <c r="H35" s="43">
        <f t="shared" si="13"/>
        <v>0</v>
      </c>
      <c r="I35" s="43">
        <f t="shared" si="13"/>
        <v>0</v>
      </c>
      <c r="J35" s="43">
        <f t="shared" si="13"/>
        <v>10.56</v>
      </c>
      <c r="K35" s="22">
        <f t="shared" si="13"/>
        <v>0.33950000000000002</v>
      </c>
      <c r="L35" s="22">
        <f t="shared" si="13"/>
        <v>0.12609999999999999</v>
      </c>
      <c r="M35" s="34"/>
    </row>
    <row r="36" spans="1:13" ht="15.75" hidden="1" thickBot="1" x14ac:dyDescent="0.3">
      <c r="A36" s="152" t="s">
        <v>15</v>
      </c>
      <c r="B36" s="153">
        <f>SUM(B26:B35)</f>
        <v>2.6647075806657332</v>
      </c>
      <c r="C36" s="153">
        <f>SUM(C26:C35)</f>
        <v>184.20849148158158</v>
      </c>
      <c r="D36" s="153">
        <f t="shared" ref="D36:L36" si="14">SUM(D26:D35)</f>
        <v>4.686885034108573</v>
      </c>
      <c r="E36" s="153">
        <f t="shared" si="14"/>
        <v>129.23271367680431</v>
      </c>
      <c r="F36" s="153">
        <f t="shared" si="14"/>
        <v>5.4330306394602337</v>
      </c>
      <c r="G36" s="153">
        <f t="shared" si="14"/>
        <v>132.41400956758579</v>
      </c>
      <c r="H36" s="153">
        <f t="shared" si="14"/>
        <v>5.2487581038610047</v>
      </c>
      <c r="I36" s="153">
        <f t="shared" si="14"/>
        <v>5.4911038460985901</v>
      </c>
      <c r="J36" s="153">
        <f t="shared" si="14"/>
        <v>16.132137535666601</v>
      </c>
      <c r="K36" s="154">
        <f t="shared" si="14"/>
        <v>1.0334192337130359</v>
      </c>
      <c r="L36" s="154">
        <f t="shared" si="14"/>
        <v>0.8691884510185347</v>
      </c>
      <c r="M36" s="155"/>
    </row>
    <row r="37" spans="1:13" s="45" customFormat="1" ht="15.75" thickBot="1" x14ac:dyDescent="0.3">
      <c r="A37" s="19"/>
      <c r="B37" s="179"/>
      <c r="C37" s="179"/>
      <c r="D37" s="179"/>
      <c r="E37" s="179"/>
      <c r="F37" s="179"/>
      <c r="G37" s="179"/>
      <c r="H37" s="179"/>
      <c r="I37" s="179"/>
      <c r="J37" s="179"/>
      <c r="K37" s="180"/>
      <c r="L37" s="180"/>
      <c r="M37" s="180"/>
    </row>
    <row r="38" spans="1:13" s="45" customFormat="1" ht="48" customHeight="1" x14ac:dyDescent="0.25">
      <c r="A38" s="293" t="s">
        <v>116</v>
      </c>
      <c r="B38" s="294"/>
      <c r="C38" s="294"/>
      <c r="D38" s="294"/>
      <c r="E38" s="294"/>
      <c r="F38" s="294"/>
      <c r="G38" s="294"/>
      <c r="H38" s="294"/>
      <c r="I38" s="294"/>
      <c r="J38" s="294"/>
      <c r="K38" s="294"/>
      <c r="L38" s="294"/>
      <c r="M38" s="295"/>
    </row>
    <row r="39" spans="1:13" ht="35.25" customHeight="1" x14ac:dyDescent="0.25">
      <c r="A39" s="226" t="s">
        <v>68</v>
      </c>
      <c r="B39" s="44">
        <f>B26*$B$21</f>
        <v>0.46199999999999997</v>
      </c>
      <c r="C39" s="43">
        <f t="shared" ref="C39:L39" si="15">C26*$B$21</f>
        <v>3.6959999999999997</v>
      </c>
      <c r="D39" s="43">
        <f t="shared" si="15"/>
        <v>0.15708</v>
      </c>
      <c r="E39" s="43">
        <f t="shared" si="15"/>
        <v>11.087999999999999</v>
      </c>
      <c r="F39" s="43">
        <f t="shared" si="15"/>
        <v>0.22638</v>
      </c>
      <c r="G39" s="43">
        <f t="shared" si="15"/>
        <v>12.936</v>
      </c>
      <c r="H39" s="43">
        <f t="shared" si="15"/>
        <v>0</v>
      </c>
      <c r="I39" s="43">
        <f t="shared" si="15"/>
        <v>5.0819999999999999</v>
      </c>
      <c r="J39" s="43">
        <f t="shared" si="15"/>
        <v>1.9357800000000003</v>
      </c>
      <c r="K39" s="22">
        <f t="shared" si="15"/>
        <v>0.36562679999999997</v>
      </c>
      <c r="L39" s="22">
        <f t="shared" si="15"/>
        <v>0.3366594</v>
      </c>
      <c r="M39" s="34"/>
    </row>
    <row r="40" spans="1:13" ht="33.75" customHeight="1" x14ac:dyDescent="0.25">
      <c r="A40" s="226" t="s">
        <v>69</v>
      </c>
      <c r="B40" s="44">
        <f t="shared" ref="B40:L48" si="16">B27*$B$21</f>
        <v>1.036</v>
      </c>
      <c r="C40" s="43">
        <f t="shared" si="16"/>
        <v>61.123999999999988</v>
      </c>
      <c r="D40" s="43">
        <f t="shared" si="16"/>
        <v>0.44547999999999993</v>
      </c>
      <c r="E40" s="43">
        <f t="shared" si="16"/>
        <v>42.475999999999999</v>
      </c>
      <c r="F40" s="43">
        <f t="shared" si="16"/>
        <v>1.6368799999999999</v>
      </c>
      <c r="G40" s="43">
        <f t="shared" si="16"/>
        <v>0.10359999999999998</v>
      </c>
      <c r="H40" s="43">
        <f t="shared" si="16"/>
        <v>0</v>
      </c>
      <c r="I40" s="43">
        <f t="shared" si="16"/>
        <v>0.10359999999999998</v>
      </c>
      <c r="J40" s="43">
        <f t="shared" si="16"/>
        <v>1.4503999999999999</v>
      </c>
      <c r="K40" s="22">
        <f t="shared" si="16"/>
        <v>6.9619199999999992E-2</v>
      </c>
      <c r="L40" s="22">
        <f t="shared" si="16"/>
        <v>6.4646399999999993E-2</v>
      </c>
      <c r="M40" s="227"/>
    </row>
    <row r="41" spans="1:13" ht="15.75" x14ac:dyDescent="0.25">
      <c r="A41" s="228" t="s">
        <v>29</v>
      </c>
      <c r="B41" s="44">
        <f t="shared" si="16"/>
        <v>0.15665011727415201</v>
      </c>
      <c r="C41" s="43">
        <f t="shared" si="16"/>
        <v>6.1093545736919284</v>
      </c>
      <c r="D41" s="43">
        <f t="shared" si="16"/>
        <v>0.23654167708396953</v>
      </c>
      <c r="E41" s="43">
        <f t="shared" si="16"/>
        <v>8.9290566846266639</v>
      </c>
      <c r="F41" s="43">
        <f t="shared" si="16"/>
        <v>0.16761562548334266</v>
      </c>
      <c r="G41" s="43">
        <f t="shared" si="16"/>
        <v>4.0729030491279516</v>
      </c>
      <c r="H41" s="43">
        <f t="shared" si="16"/>
        <v>0</v>
      </c>
      <c r="I41" s="43">
        <f t="shared" si="16"/>
        <v>1.5805996832961937</v>
      </c>
      <c r="J41" s="43">
        <f t="shared" si="16"/>
        <v>1.7419493040885701</v>
      </c>
      <c r="K41" s="22">
        <f t="shared" si="16"/>
        <v>0.17190783869665441</v>
      </c>
      <c r="L41" s="22">
        <f t="shared" si="16"/>
        <v>0.20080978533373545</v>
      </c>
      <c r="M41" s="227"/>
    </row>
    <row r="42" spans="1:13" ht="15.75" x14ac:dyDescent="0.25">
      <c r="A42" s="228" t="s">
        <v>13</v>
      </c>
      <c r="B42" s="44">
        <f t="shared" si="16"/>
        <v>0.14696522690810812</v>
      </c>
      <c r="C42" s="43">
        <f t="shared" si="16"/>
        <v>34.095932642681078</v>
      </c>
      <c r="D42" s="43">
        <f t="shared" si="16"/>
        <v>0.68044900058454061</v>
      </c>
      <c r="E42" s="43">
        <f t="shared" si="16"/>
        <v>10.008331952442161</v>
      </c>
      <c r="F42" s="43">
        <f t="shared" si="16"/>
        <v>0.35859515365578382</v>
      </c>
      <c r="G42" s="43">
        <f t="shared" si="16"/>
        <v>1.7635827228972973</v>
      </c>
      <c r="H42" s="43">
        <f t="shared" si="16"/>
        <v>7.3482613454054064</v>
      </c>
      <c r="I42" s="43">
        <f t="shared" si="16"/>
        <v>0.2498408857437838</v>
      </c>
      <c r="J42" s="43">
        <f t="shared" si="16"/>
        <v>0.12932939967913512</v>
      </c>
      <c r="K42" s="22">
        <f t="shared" si="16"/>
        <v>0.1121344681308865</v>
      </c>
      <c r="L42" s="22">
        <f t="shared" si="16"/>
        <v>0.18987907316527572</v>
      </c>
      <c r="M42" s="227"/>
    </row>
    <row r="43" spans="1:13" ht="15.75" x14ac:dyDescent="0.25">
      <c r="A43" s="228" t="s">
        <v>14</v>
      </c>
      <c r="B43" s="44">
        <f t="shared" si="16"/>
        <v>0.13497141379421876</v>
      </c>
      <c r="C43" s="43">
        <f t="shared" si="16"/>
        <v>91.645589966274542</v>
      </c>
      <c r="D43" s="43">
        <f t="shared" si="16"/>
        <v>0.36847195965821722</v>
      </c>
      <c r="E43" s="43">
        <f t="shared" si="16"/>
        <v>5.5338279655629687</v>
      </c>
      <c r="F43" s="43">
        <f t="shared" si="16"/>
        <v>0.30098625276110785</v>
      </c>
      <c r="G43" s="43">
        <f t="shared" si="16"/>
        <v>1.3497141379421875</v>
      </c>
      <c r="H43" s="43">
        <f t="shared" si="16"/>
        <v>0</v>
      </c>
      <c r="I43" s="43">
        <f t="shared" si="16"/>
        <v>0.44135652310709533</v>
      </c>
      <c r="J43" s="43">
        <f t="shared" si="16"/>
        <v>1.4590409831155049</v>
      </c>
      <c r="K43" s="22">
        <f t="shared" si="16"/>
        <v>0.14907592653571464</v>
      </c>
      <c r="L43" s="22">
        <f t="shared" si="16"/>
        <v>0.12476757491137583</v>
      </c>
      <c r="M43" s="227"/>
    </row>
    <row r="44" spans="1:13" ht="15.75" x14ac:dyDescent="0.25">
      <c r="A44" s="228" t="s">
        <v>11</v>
      </c>
      <c r="B44" s="44">
        <f t="shared" si="16"/>
        <v>6.983543888430338E-2</v>
      </c>
      <c r="C44" s="43">
        <f t="shared" si="16"/>
        <v>0.55868351107442704</v>
      </c>
      <c r="D44" s="43">
        <f t="shared" si="16"/>
        <v>2.3744049220663154E-2</v>
      </c>
      <c r="E44" s="43">
        <f t="shared" si="16"/>
        <v>1.6760505332232811</v>
      </c>
      <c r="F44" s="43">
        <f t="shared" si="16"/>
        <v>3.4219365053308658E-2</v>
      </c>
      <c r="G44" s="43">
        <f t="shared" si="16"/>
        <v>0.6983543888430338</v>
      </c>
      <c r="H44" s="43">
        <f t="shared" si="16"/>
        <v>0</v>
      </c>
      <c r="I44" s="43">
        <f t="shared" si="16"/>
        <v>0.11872024610331576</v>
      </c>
      <c r="J44" s="43">
        <f t="shared" si="16"/>
        <v>0.29261048892523123</v>
      </c>
      <c r="K44" s="22">
        <f t="shared" si="16"/>
        <v>4.1901263330582028E-2</v>
      </c>
      <c r="L44" s="22">
        <f t="shared" si="16"/>
        <v>3.491771944215169E-2</v>
      </c>
      <c r="M44" s="227"/>
    </row>
    <row r="45" spans="1:13" ht="15.75" x14ac:dyDescent="0.25">
      <c r="A45" s="228" t="s">
        <v>23</v>
      </c>
      <c r="B45" s="44">
        <f t="shared" si="16"/>
        <v>0</v>
      </c>
      <c r="C45" s="43">
        <f t="shared" si="16"/>
        <v>0</v>
      </c>
      <c r="D45" s="43">
        <f t="shared" si="16"/>
        <v>0</v>
      </c>
      <c r="E45" s="43">
        <f t="shared" si="16"/>
        <v>0</v>
      </c>
      <c r="F45" s="43">
        <f t="shared" si="16"/>
        <v>0</v>
      </c>
      <c r="G45" s="43">
        <f t="shared" si="16"/>
        <v>0</v>
      </c>
      <c r="H45" s="43">
        <f t="shared" si="16"/>
        <v>0</v>
      </c>
      <c r="I45" s="43">
        <f t="shared" si="16"/>
        <v>0</v>
      </c>
      <c r="J45" s="43">
        <f t="shared" si="16"/>
        <v>0</v>
      </c>
      <c r="K45" s="22">
        <f t="shared" si="16"/>
        <v>0</v>
      </c>
      <c r="L45" s="22">
        <f t="shared" si="16"/>
        <v>0</v>
      </c>
      <c r="M45" s="227"/>
    </row>
    <row r="46" spans="1:13" ht="15.75" x14ac:dyDescent="0.25">
      <c r="A46" s="228" t="s">
        <v>12</v>
      </c>
      <c r="B46" s="44">
        <f t="shared" si="16"/>
        <v>6.5545909580963416E-2</v>
      </c>
      <c r="C46" s="43">
        <f t="shared" si="16"/>
        <v>0.52436727664770733</v>
      </c>
      <c r="D46" s="43">
        <f t="shared" si="16"/>
        <v>2.2285609257527563E-2</v>
      </c>
      <c r="E46" s="43">
        <f t="shared" si="16"/>
        <v>1.5731018299431219</v>
      </c>
      <c r="F46" s="43">
        <f t="shared" si="16"/>
        <v>3.2117495694672073E-2</v>
      </c>
      <c r="G46" s="43">
        <f t="shared" si="16"/>
        <v>0.65545909580963413</v>
      </c>
      <c r="H46" s="43">
        <f t="shared" si="16"/>
        <v>0</v>
      </c>
      <c r="I46" s="43">
        <f t="shared" si="16"/>
        <v>0.11142804628763779</v>
      </c>
      <c r="J46" s="43">
        <f t="shared" si="16"/>
        <v>0.27463736114423676</v>
      </c>
      <c r="K46" s="22">
        <f t="shared" si="16"/>
        <v>3.2772954790481708E-2</v>
      </c>
      <c r="L46" s="22">
        <f t="shared" si="16"/>
        <v>5.2436727664770734E-2</v>
      </c>
      <c r="M46" s="227"/>
    </row>
    <row r="47" spans="1:13" ht="15.75" x14ac:dyDescent="0.25">
      <c r="A47" s="229" t="s">
        <v>25</v>
      </c>
      <c r="B47" s="44">
        <f t="shared" si="16"/>
        <v>0.25862250649028057</v>
      </c>
      <c r="C47" s="43">
        <f t="shared" si="16"/>
        <v>4.1379601038444891</v>
      </c>
      <c r="D47" s="43">
        <f t="shared" si="16"/>
        <v>7.758675194708417E-2</v>
      </c>
      <c r="E47" s="43">
        <f t="shared" si="16"/>
        <v>7.2414301817278552</v>
      </c>
      <c r="F47" s="43">
        <f t="shared" si="16"/>
        <v>0.10344900259611223</v>
      </c>
      <c r="G47" s="43">
        <f t="shared" si="16"/>
        <v>0</v>
      </c>
      <c r="H47" s="43">
        <f t="shared" si="16"/>
        <v>0</v>
      </c>
      <c r="I47" s="43">
        <f t="shared" si="16"/>
        <v>0</v>
      </c>
      <c r="J47" s="43">
        <f t="shared" si="16"/>
        <v>0.51724501298056114</v>
      </c>
      <c r="K47" s="22">
        <f t="shared" si="16"/>
        <v>2.844847571393086E-2</v>
      </c>
      <c r="L47" s="22">
        <f t="shared" si="16"/>
        <v>3.6207150908639282E-2</v>
      </c>
      <c r="M47" s="227"/>
    </row>
    <row r="48" spans="1:13" ht="31.5" x14ac:dyDescent="0.25">
      <c r="A48" s="230" t="s">
        <v>84</v>
      </c>
      <c r="B48" s="44">
        <f t="shared" si="16"/>
        <v>1.4</v>
      </c>
      <c r="C48" s="43">
        <f t="shared" si="16"/>
        <v>56</v>
      </c>
      <c r="D48" s="43">
        <f t="shared" si="16"/>
        <v>4.55</v>
      </c>
      <c r="E48" s="43">
        <f t="shared" si="16"/>
        <v>92.399999999999991</v>
      </c>
      <c r="F48" s="43">
        <f t="shared" si="16"/>
        <v>4.7459999999999996</v>
      </c>
      <c r="G48" s="43">
        <f t="shared" si="16"/>
        <v>163.79999999999998</v>
      </c>
      <c r="H48" s="43">
        <f t="shared" si="16"/>
        <v>0</v>
      </c>
      <c r="I48" s="43">
        <f t="shared" si="16"/>
        <v>0</v>
      </c>
      <c r="J48" s="43">
        <f t="shared" si="16"/>
        <v>14.783999999999999</v>
      </c>
      <c r="K48" s="22">
        <f t="shared" si="16"/>
        <v>0.4753</v>
      </c>
      <c r="L48" s="22">
        <f t="shared" si="16"/>
        <v>0.17653999999999997</v>
      </c>
      <c r="M48" s="227"/>
    </row>
    <row r="49" spans="1:13" ht="16.5" thickBot="1" x14ac:dyDescent="0.3">
      <c r="A49" s="231" t="s">
        <v>15</v>
      </c>
      <c r="B49" s="232">
        <f>SUM(B39:B48)</f>
        <v>3.7305906129320263</v>
      </c>
      <c r="C49" s="232">
        <f t="shared" ref="C49:L49" si="17">SUM(C39:C48)</f>
        <v>257.89188807421414</v>
      </c>
      <c r="D49" s="232">
        <f t="shared" si="17"/>
        <v>6.5616390477520019</v>
      </c>
      <c r="E49" s="232">
        <f t="shared" si="17"/>
        <v>180.92579914752605</v>
      </c>
      <c r="F49" s="232">
        <f t="shared" si="17"/>
        <v>7.6062428952443266</v>
      </c>
      <c r="G49" s="232">
        <f t="shared" si="17"/>
        <v>185.37961339462009</v>
      </c>
      <c r="H49" s="232">
        <f t="shared" si="17"/>
        <v>7.3482613454054064</v>
      </c>
      <c r="I49" s="232">
        <f t="shared" si="17"/>
        <v>7.6875453845380264</v>
      </c>
      <c r="J49" s="232">
        <f t="shared" si="17"/>
        <v>22.58499254993324</v>
      </c>
      <c r="K49" s="234">
        <f t="shared" si="17"/>
        <v>1.4467869271982501</v>
      </c>
      <c r="L49" s="234">
        <f t="shared" si="17"/>
        <v>1.2168638314259486</v>
      </c>
      <c r="M49" s="233"/>
    </row>
    <row r="50" spans="1:13" ht="15.75" x14ac:dyDescent="0.25">
      <c r="A50" s="229" t="s">
        <v>122</v>
      </c>
      <c r="B50" s="179">
        <f>B49-B47-B40-(B48*75%)</f>
        <v>1.3859681064417457</v>
      </c>
      <c r="L50" s="180">
        <f>L49/L48</f>
        <v>6.8928505235411164</v>
      </c>
    </row>
    <row r="51" spans="1:13" ht="15.75" x14ac:dyDescent="0.25">
      <c r="A51" s="203" t="s">
        <v>115</v>
      </c>
      <c r="B51" s="179">
        <f>B49-B50</f>
        <v>2.3446225064902806</v>
      </c>
    </row>
    <row r="52" spans="1:13" ht="15.75" thickBot="1" x14ac:dyDescent="0.3"/>
    <row r="53" spans="1:13" ht="19.5" thickBot="1" x14ac:dyDescent="0.35">
      <c r="A53" s="185" t="s">
        <v>146</v>
      </c>
      <c r="B53" s="186"/>
      <c r="C53" s="186"/>
      <c r="D53" s="186"/>
      <c r="E53" s="186"/>
      <c r="F53" s="186"/>
      <c r="G53" s="187"/>
    </row>
    <row r="54" spans="1:13" ht="15.75" thickBot="1" x14ac:dyDescent="0.3"/>
    <row r="55" spans="1:13" ht="15.75" x14ac:dyDescent="0.25">
      <c r="A55" s="235" t="s">
        <v>97</v>
      </c>
      <c r="B55" s="236"/>
      <c r="C55" s="236"/>
      <c r="D55" s="236"/>
      <c r="E55" s="236"/>
      <c r="F55" s="236"/>
      <c r="G55" s="237"/>
    </row>
    <row r="56" spans="1:13" ht="15.75" x14ac:dyDescent="0.25">
      <c r="A56" s="238" t="s">
        <v>17</v>
      </c>
      <c r="B56" s="239">
        <v>1.6863095531220653</v>
      </c>
      <c r="C56" s="240">
        <f>B56*$B$21</f>
        <v>2.3608333743708911</v>
      </c>
      <c r="D56" s="247"/>
      <c r="E56" s="241" t="s">
        <v>121</v>
      </c>
      <c r="F56" s="241"/>
      <c r="G56" s="242"/>
    </row>
    <row r="57" spans="1:13" ht="15.75" x14ac:dyDescent="0.25">
      <c r="A57" s="238" t="s">
        <v>90</v>
      </c>
      <c r="B57" s="239">
        <v>0.31683058329717351</v>
      </c>
      <c r="C57" s="240">
        <f t="shared" ref="C57:C60" si="18">B57*$B$21</f>
        <v>0.44356281661604285</v>
      </c>
      <c r="D57" s="247"/>
      <c r="E57" s="241" t="s">
        <v>117</v>
      </c>
      <c r="F57" s="241"/>
      <c r="G57" s="242"/>
    </row>
    <row r="58" spans="1:13" ht="15.75" x14ac:dyDescent="0.25">
      <c r="A58" s="238" t="s">
        <v>91</v>
      </c>
      <c r="B58" s="239">
        <v>0.10104903307973322</v>
      </c>
      <c r="C58" s="240">
        <f t="shared" si="18"/>
        <v>0.14146864631162651</v>
      </c>
      <c r="D58" s="247"/>
      <c r="E58" s="241" t="s">
        <v>119</v>
      </c>
      <c r="F58" s="241"/>
      <c r="G58" s="242"/>
    </row>
    <row r="59" spans="1:13" ht="15.75" x14ac:dyDescent="0.25">
      <c r="A59" s="238" t="s">
        <v>92</v>
      </c>
      <c r="B59" s="239">
        <v>7.5934582842167725E-2</v>
      </c>
      <c r="C59" s="240">
        <f t="shared" si="18"/>
        <v>0.10630841597903481</v>
      </c>
      <c r="D59" s="247"/>
      <c r="E59" s="241" t="s">
        <v>120</v>
      </c>
      <c r="F59" s="241"/>
      <c r="G59" s="242"/>
    </row>
    <row r="60" spans="1:13" ht="16.5" thickBot="1" x14ac:dyDescent="0.3">
      <c r="A60" s="243" t="s">
        <v>96</v>
      </c>
      <c r="B60" s="244">
        <v>0.12019519587440773</v>
      </c>
      <c r="C60" s="248">
        <f t="shared" si="18"/>
        <v>0.16827327422417082</v>
      </c>
      <c r="D60" s="249"/>
      <c r="E60" s="245" t="s">
        <v>118</v>
      </c>
      <c r="F60" s="245"/>
      <c r="G60" s="246"/>
    </row>
  </sheetData>
  <mergeCells count="5">
    <mergeCell ref="B14:L14"/>
    <mergeCell ref="A15:L15"/>
    <mergeCell ref="A25:M25"/>
    <mergeCell ref="A20:L20"/>
    <mergeCell ref="A38:M38"/>
  </mergeCells>
  <hyperlinks>
    <hyperlink ref="N3" r:id="rId1" xr:uid="{3C7BEBE3-606C-4EA7-83ED-8F99C1E4F46A}"/>
    <hyperlink ref="N4" r:id="rId2" xr:uid="{E71085FC-53D1-49DC-9D7E-EFAAC4AFDFB2}"/>
    <hyperlink ref="N8" r:id="rId3" xr:uid="{164672F1-5061-4EA3-9338-515F4FFB7558}"/>
    <hyperlink ref="N5" r:id="rId4" xr:uid="{E325414C-0D7D-4551-873C-CFD7042185FC}"/>
    <hyperlink ref="N7" r:id="rId5" xr:uid="{DBC92DBF-FF10-4A8E-B9CF-A6F8BEB790A6}"/>
    <hyperlink ref="N9" r:id="rId6" xr:uid="{FC777C87-7C03-4E0F-8888-157993F76DA8}"/>
    <hyperlink ref="N11" r:id="rId7" xr:uid="{11D47746-4F73-413B-8A21-9870950638D7}"/>
    <hyperlink ref="N12" r:id="rId8" xr:uid="{7F53DAEC-C444-40ED-B284-2AEAB9EBE04F}"/>
    <hyperlink ref="M20" r:id="rId9" xr:uid="{62788FF8-4DEE-4E4E-9FC0-C189BDBE0C66}"/>
  </hyperlinks>
  <pageMargins left="0.7" right="0.7" top="0.75" bottom="0.75" header="0.3" footer="0.3"/>
  <pageSetup paperSize="9" orientation="portrait" r:id="rId10"/>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935B48-13FF-4B84-B63F-C8AF200458A5}">
  <dimension ref="A1:Q19"/>
  <sheetViews>
    <sheetView workbookViewId="0">
      <pane xSplit="1" topLeftCell="I1" activePane="topRight" state="frozen"/>
      <selection pane="topRight" activeCell="J21" sqref="J21"/>
    </sheetView>
  </sheetViews>
  <sheetFormatPr defaultRowHeight="15" x14ac:dyDescent="0.25"/>
  <cols>
    <col min="1" max="1" width="19.7109375" customWidth="1"/>
    <col min="2" max="2" width="6.7109375" hidden="1" customWidth="1"/>
    <col min="3" max="3" width="7.5703125" hidden="1" customWidth="1"/>
    <col min="4" max="4" width="9.5703125" hidden="1" customWidth="1"/>
    <col min="5" max="5" width="7" hidden="1" customWidth="1"/>
    <col min="6" max="6" width="7.42578125" hidden="1" customWidth="1"/>
    <col min="7" max="7" width="11" hidden="1" customWidth="1"/>
    <col min="8" max="8" width="24.140625" hidden="1" customWidth="1"/>
    <col min="9" max="9" width="10.5703125" customWidth="1"/>
    <col min="10" max="10" width="14.5703125" customWidth="1"/>
    <col min="11" max="11" width="15.28515625" customWidth="1"/>
    <col min="12" max="12" width="18.42578125" customWidth="1"/>
    <col min="13" max="13" width="10.5703125" bestFit="1" customWidth="1"/>
    <col min="14" max="14" width="20.7109375" customWidth="1"/>
    <col min="15" max="15" width="17.5703125" customWidth="1"/>
    <col min="17" max="17" width="22.7109375" customWidth="1"/>
  </cols>
  <sheetData>
    <row r="1" spans="1:17" x14ac:dyDescent="0.25">
      <c r="A1" t="s">
        <v>66</v>
      </c>
    </row>
    <row r="2" spans="1:17" ht="16.5" thickBot="1" x14ac:dyDescent="0.3">
      <c r="A2" s="92" t="s">
        <v>65</v>
      </c>
      <c r="B2" s="92"/>
      <c r="C2" s="92"/>
      <c r="D2" s="92"/>
      <c r="E2" s="92"/>
      <c r="F2" s="92"/>
      <c r="G2" s="92"/>
      <c r="H2" s="92"/>
      <c r="I2" s="92"/>
      <c r="J2" s="92"/>
    </row>
    <row r="3" spans="1:17" ht="46.5" customHeight="1" x14ac:dyDescent="0.25">
      <c r="B3" s="312" t="s">
        <v>64</v>
      </c>
      <c r="C3" s="313"/>
      <c r="D3" s="314"/>
      <c r="E3" s="312" t="s">
        <v>63</v>
      </c>
      <c r="F3" s="313"/>
      <c r="G3" s="314"/>
      <c r="H3" s="91" t="s">
        <v>62</v>
      </c>
      <c r="I3" s="310" t="s">
        <v>79</v>
      </c>
      <c r="J3" s="302" t="s">
        <v>67</v>
      </c>
      <c r="K3" s="302" t="s">
        <v>61</v>
      </c>
      <c r="L3" s="296" t="s">
        <v>70</v>
      </c>
      <c r="M3" s="297"/>
      <c r="N3" s="298"/>
      <c r="O3" s="299" t="s">
        <v>85</v>
      </c>
      <c r="P3" s="300"/>
      <c r="Q3" s="301"/>
    </row>
    <row r="4" spans="1:17" ht="45.75" customHeight="1" x14ac:dyDescent="0.25">
      <c r="B4" s="307" t="s">
        <v>60</v>
      </c>
      <c r="C4" s="308"/>
      <c r="D4" s="309"/>
      <c r="E4" s="307" t="s">
        <v>59</v>
      </c>
      <c r="F4" s="308"/>
      <c r="G4" s="309"/>
      <c r="H4" s="90" t="s">
        <v>58</v>
      </c>
      <c r="I4" s="311"/>
      <c r="J4" s="303"/>
      <c r="K4" s="303"/>
      <c r="L4" s="112" t="s">
        <v>40</v>
      </c>
      <c r="M4" s="111" t="s">
        <v>71</v>
      </c>
      <c r="N4" s="121" t="s">
        <v>72</v>
      </c>
      <c r="O4" s="125" t="s">
        <v>40</v>
      </c>
      <c r="P4" s="126" t="s">
        <v>71</v>
      </c>
      <c r="Q4" s="127" t="s">
        <v>72</v>
      </c>
    </row>
    <row r="5" spans="1:17" x14ac:dyDescent="0.25">
      <c r="B5" s="56" t="s">
        <v>56</v>
      </c>
      <c r="C5" t="s">
        <v>55</v>
      </c>
      <c r="D5" s="89" t="s">
        <v>57</v>
      </c>
      <c r="E5" s="56" t="s">
        <v>56</v>
      </c>
      <c r="F5" t="s">
        <v>55</v>
      </c>
      <c r="G5" s="89" t="s">
        <v>54</v>
      </c>
      <c r="H5" s="88" t="s">
        <v>53</v>
      </c>
      <c r="I5" s="150"/>
      <c r="J5" s="105">
        <v>460625</v>
      </c>
      <c r="K5" s="107">
        <v>179022</v>
      </c>
      <c r="L5" s="109"/>
      <c r="M5" s="119"/>
      <c r="N5" s="124"/>
      <c r="O5" s="128"/>
      <c r="P5" s="129"/>
      <c r="Q5" s="130"/>
    </row>
    <row r="6" spans="1:17" x14ac:dyDescent="0.25">
      <c r="A6" s="83" t="s">
        <v>52</v>
      </c>
      <c r="B6" s="86">
        <v>0.20689655172413793</v>
      </c>
      <c r="C6" s="87">
        <v>0.11235955056179775</v>
      </c>
      <c r="D6" s="85">
        <f t="shared" ref="D6:D14" si="0">(B6+C6)/2</f>
        <v>0.15962805114296785</v>
      </c>
      <c r="E6" s="86">
        <v>0.255</v>
      </c>
      <c r="F6" s="83"/>
      <c r="G6" s="85">
        <f t="shared" ref="G6:G14" si="1">(E6+F6)/2</f>
        <v>0.1275</v>
      </c>
      <c r="H6" s="84">
        <v>0.15</v>
      </c>
      <c r="I6" s="145">
        <f t="shared" ref="I6:I14" si="2">(D6+G6+H6)/3</f>
        <v>0.14570935038098928</v>
      </c>
      <c r="J6" s="102">
        <f t="shared" ref="J6:J14" si="3">$J$5*I6</f>
        <v>67117.369519243191</v>
      </c>
      <c r="K6" s="103">
        <f t="shared" ref="K6:K15" si="4">J6/$K$5</f>
        <v>0.37491129313292887</v>
      </c>
      <c r="L6" s="109" t="s">
        <v>73</v>
      </c>
      <c r="M6" s="120">
        <f>J6*60%</f>
        <v>40270.421711545911</v>
      </c>
      <c r="N6" s="117">
        <f>M6/$K$5</f>
        <v>0.22494677587975728</v>
      </c>
      <c r="O6" s="128" t="s">
        <v>143</v>
      </c>
      <c r="P6" s="131">
        <f>J6*28%</f>
        <v>18792.863465388094</v>
      </c>
      <c r="Q6" s="132">
        <f>P6/$K$5</f>
        <v>0.10497516207722009</v>
      </c>
    </row>
    <row r="7" spans="1:17" x14ac:dyDescent="0.25">
      <c r="A7" t="s">
        <v>51</v>
      </c>
      <c r="B7" s="80">
        <v>0.17241379310344829</v>
      </c>
      <c r="C7" s="81">
        <v>0.40449438202247184</v>
      </c>
      <c r="D7" s="78">
        <f t="shared" si="0"/>
        <v>0.28845408756296009</v>
      </c>
      <c r="E7" s="80">
        <v>0.22600000000000001</v>
      </c>
      <c r="G7" s="78">
        <f t="shared" si="1"/>
        <v>0.113</v>
      </c>
      <c r="H7" s="77">
        <v>0</v>
      </c>
      <c r="I7" s="146">
        <f t="shared" si="2"/>
        <v>0.13381802918765337</v>
      </c>
      <c r="J7" s="104">
        <f t="shared" si="3"/>
        <v>61639.92969456283</v>
      </c>
      <c r="K7" s="108">
        <f t="shared" si="4"/>
        <v>0.34431483110770089</v>
      </c>
      <c r="L7" s="109" t="s">
        <v>83</v>
      </c>
      <c r="M7" s="120">
        <f>J7*50%</f>
        <v>30819.964847281415</v>
      </c>
      <c r="N7" s="117">
        <f t="shared" ref="N7:N15" si="5">M7/$K$5</f>
        <v>0.17215741555385045</v>
      </c>
      <c r="O7" s="128" t="s">
        <v>144</v>
      </c>
      <c r="P7" s="131">
        <f>J7*28%</f>
        <v>17259.180314477595</v>
      </c>
      <c r="Q7" s="132">
        <f t="shared" ref="Q7:Q15" si="6">P7/$K$5</f>
        <v>9.6408152710156264E-2</v>
      </c>
    </row>
    <row r="8" spans="1:17" x14ac:dyDescent="0.25">
      <c r="A8" t="s">
        <v>11</v>
      </c>
      <c r="B8" s="80">
        <v>5.1724137931034482E-2</v>
      </c>
      <c r="C8" s="81">
        <v>3.3707865168539318E-2</v>
      </c>
      <c r="D8" s="78">
        <f t="shared" si="0"/>
        <v>4.27160015497869E-2</v>
      </c>
      <c r="E8" s="80">
        <v>0.05</v>
      </c>
      <c r="F8" s="79">
        <v>0.1</v>
      </c>
      <c r="G8" s="78">
        <f t="shared" si="1"/>
        <v>7.5000000000000011E-2</v>
      </c>
      <c r="H8" s="77">
        <v>0.09</v>
      </c>
      <c r="I8" s="146">
        <f t="shared" si="2"/>
        <v>6.9238667183262312E-2</v>
      </c>
      <c r="J8" s="104">
        <f t="shared" si="3"/>
        <v>31893.061071290202</v>
      </c>
      <c r="K8" s="108">
        <f t="shared" si="4"/>
        <v>0.17815162980689636</v>
      </c>
      <c r="L8" s="109" t="s">
        <v>74</v>
      </c>
      <c r="M8" s="120">
        <f>J8*50%</f>
        <v>15946.530535645101</v>
      </c>
      <c r="N8" s="117">
        <f t="shared" si="5"/>
        <v>8.9075814903448181E-2</v>
      </c>
      <c r="O8" s="128" t="s">
        <v>145</v>
      </c>
      <c r="P8" s="131">
        <f>J8*28%</f>
        <v>8930.0570999612573</v>
      </c>
      <c r="Q8" s="132">
        <f t="shared" si="6"/>
        <v>4.9882456345930991E-2</v>
      </c>
    </row>
    <row r="9" spans="1:17" x14ac:dyDescent="0.25">
      <c r="A9" t="s">
        <v>23</v>
      </c>
      <c r="B9" s="80">
        <v>0.12068965517241381</v>
      </c>
      <c r="C9" s="81">
        <v>1.1235955056179773E-2</v>
      </c>
      <c r="D9" s="78">
        <f t="shared" si="0"/>
        <v>6.5962805114296794E-2</v>
      </c>
      <c r="E9" s="80">
        <v>0.28899999999999998</v>
      </c>
      <c r="F9" s="82">
        <v>6.7000000000000004E-2</v>
      </c>
      <c r="G9" s="78">
        <f t="shared" si="1"/>
        <v>0.17799999999999999</v>
      </c>
      <c r="H9" s="77">
        <v>7.0000000000000007E-2</v>
      </c>
      <c r="I9" s="146">
        <f t="shared" si="2"/>
        <v>0.10465426837143227</v>
      </c>
      <c r="J9" s="104">
        <f t="shared" si="3"/>
        <v>48206.372368590986</v>
      </c>
      <c r="K9" s="108">
        <f t="shared" si="4"/>
        <v>0.26927624743657758</v>
      </c>
      <c r="L9" s="109" t="s">
        <v>76</v>
      </c>
      <c r="M9" s="120">
        <v>0</v>
      </c>
      <c r="N9" s="117">
        <f t="shared" si="5"/>
        <v>0</v>
      </c>
      <c r="O9" s="128" t="s">
        <v>76</v>
      </c>
      <c r="P9" s="131">
        <v>0</v>
      </c>
      <c r="Q9" s="132">
        <f t="shared" si="6"/>
        <v>0</v>
      </c>
    </row>
    <row r="10" spans="1:17" x14ac:dyDescent="0.25">
      <c r="A10" t="s">
        <v>152</v>
      </c>
      <c r="B10" s="80">
        <v>6.8965517241379323E-2</v>
      </c>
      <c r="C10" s="81">
        <v>4.4943820224719093E-2</v>
      </c>
      <c r="D10" s="78">
        <f t="shared" si="0"/>
        <v>5.6954668733049205E-2</v>
      </c>
      <c r="E10" s="80"/>
      <c r="F10" s="81">
        <v>0.1</v>
      </c>
      <c r="G10" s="78">
        <f t="shared" si="1"/>
        <v>0.05</v>
      </c>
      <c r="H10" s="77">
        <v>0.13</v>
      </c>
      <c r="I10" s="146">
        <f t="shared" si="2"/>
        <v>7.8984889577683071E-2</v>
      </c>
      <c r="J10" s="104">
        <f t="shared" si="3"/>
        <v>36382.414761720262</v>
      </c>
      <c r="K10" s="108">
        <f t="shared" si="4"/>
        <v>0.20322873591916224</v>
      </c>
      <c r="L10" s="109" t="s">
        <v>77</v>
      </c>
      <c r="M10" s="120">
        <v>0</v>
      </c>
      <c r="N10" s="117">
        <f t="shared" si="5"/>
        <v>0</v>
      </c>
      <c r="O10" s="128" t="s">
        <v>77</v>
      </c>
      <c r="P10" s="131">
        <v>0</v>
      </c>
      <c r="Q10" s="132">
        <f t="shared" si="6"/>
        <v>0</v>
      </c>
    </row>
    <row r="11" spans="1:17" x14ac:dyDescent="0.25">
      <c r="A11" t="s">
        <v>50</v>
      </c>
      <c r="B11" s="80">
        <v>0.10344827586206896</v>
      </c>
      <c r="C11" s="81">
        <v>0.3033707865168539</v>
      </c>
      <c r="D11" s="78">
        <f t="shared" si="0"/>
        <v>0.20340953118946142</v>
      </c>
      <c r="E11" s="80">
        <v>0.05</v>
      </c>
      <c r="F11" s="79">
        <v>0.4</v>
      </c>
      <c r="G11" s="78">
        <f t="shared" si="1"/>
        <v>0.22500000000000001</v>
      </c>
      <c r="H11" s="77">
        <v>0.4</v>
      </c>
      <c r="I11" s="146">
        <f t="shared" si="2"/>
        <v>0.27613651039648718</v>
      </c>
      <c r="J11" s="104">
        <f t="shared" si="3"/>
        <v>127195.3801013819</v>
      </c>
      <c r="K11" s="108">
        <f t="shared" si="4"/>
        <v>0.71050139145681479</v>
      </c>
      <c r="L11" s="109" t="s">
        <v>78</v>
      </c>
      <c r="M11" s="120">
        <f>J11*50%</f>
        <v>63597.690050690951</v>
      </c>
      <c r="N11" s="117">
        <f t="shared" si="5"/>
        <v>0.3552506957284074</v>
      </c>
      <c r="O11" s="128" t="s">
        <v>142</v>
      </c>
      <c r="P11" s="131">
        <f>J11*26%</f>
        <v>33070.798826359292</v>
      </c>
      <c r="Q11" s="132">
        <f t="shared" si="6"/>
        <v>0.18473036177877183</v>
      </c>
    </row>
    <row r="12" spans="1:17" x14ac:dyDescent="0.25">
      <c r="A12" t="s">
        <v>12</v>
      </c>
      <c r="B12" s="80">
        <v>8.6206896551724144E-2</v>
      </c>
      <c r="C12" s="81">
        <v>3.3707865168539318E-2</v>
      </c>
      <c r="D12" s="78">
        <f t="shared" si="0"/>
        <v>5.9957380860131734E-2</v>
      </c>
      <c r="E12" s="80">
        <v>0.05</v>
      </c>
      <c r="F12" s="79">
        <v>0.1</v>
      </c>
      <c r="G12" s="78">
        <f t="shared" si="1"/>
        <v>7.5000000000000011E-2</v>
      </c>
      <c r="H12" s="77">
        <v>0.06</v>
      </c>
      <c r="I12" s="146">
        <f t="shared" si="2"/>
        <v>6.4985793620043919E-2</v>
      </c>
      <c r="J12" s="104">
        <f t="shared" si="3"/>
        <v>29934.081186232732</v>
      </c>
      <c r="K12" s="108">
        <f t="shared" si="4"/>
        <v>0.16720895301266175</v>
      </c>
      <c r="L12" s="109" t="s">
        <v>75</v>
      </c>
      <c r="M12" s="120">
        <f>J12*50%</f>
        <v>14967.040593116366</v>
      </c>
      <c r="N12" s="117">
        <f>M12/$K$5</f>
        <v>8.3604476506330877E-2</v>
      </c>
      <c r="O12" s="128" t="s">
        <v>141</v>
      </c>
      <c r="P12" s="131">
        <f>J12*28%</f>
        <v>8381.5427321451662</v>
      </c>
      <c r="Q12" s="132">
        <f t="shared" si="6"/>
        <v>4.6818506843545299E-2</v>
      </c>
    </row>
    <row r="13" spans="1:17" x14ac:dyDescent="0.25">
      <c r="A13" t="s">
        <v>49</v>
      </c>
      <c r="B13" s="80">
        <v>8.6206896551724144E-2</v>
      </c>
      <c r="C13" s="81">
        <v>3.3707865168539318E-2</v>
      </c>
      <c r="D13" s="78">
        <f t="shared" si="0"/>
        <v>5.9957380860131734E-2</v>
      </c>
      <c r="E13" s="80">
        <v>0.05</v>
      </c>
      <c r="F13" s="79">
        <v>0.1</v>
      </c>
      <c r="G13" s="78">
        <f t="shared" si="1"/>
        <v>7.5000000000000011E-2</v>
      </c>
      <c r="H13" s="77">
        <v>0.01</v>
      </c>
      <c r="I13" s="146">
        <f t="shared" si="2"/>
        <v>4.8319126953377256E-2</v>
      </c>
      <c r="J13" s="104">
        <f t="shared" si="3"/>
        <v>22256.9978528994</v>
      </c>
      <c r="K13" s="108">
        <f t="shared" si="4"/>
        <v>0.12432548990012066</v>
      </c>
      <c r="L13" s="109" t="s">
        <v>150</v>
      </c>
      <c r="M13" s="120">
        <f>J13*100%</f>
        <v>22256.9978528994</v>
      </c>
      <c r="N13" s="117">
        <f t="shared" si="5"/>
        <v>0.12432548990012066</v>
      </c>
      <c r="O13" s="128" t="s">
        <v>82</v>
      </c>
      <c r="P13" s="131">
        <f>J13*90%</f>
        <v>20031.298067609459</v>
      </c>
      <c r="Q13" s="132">
        <f t="shared" si="6"/>
        <v>0.11189294091010858</v>
      </c>
    </row>
    <row r="14" spans="1:17" x14ac:dyDescent="0.25">
      <c r="A14" t="s">
        <v>48</v>
      </c>
      <c r="B14" s="80">
        <v>0.10344827586206896</v>
      </c>
      <c r="C14" s="81">
        <v>2.2471910112359546E-2</v>
      </c>
      <c r="D14" s="78">
        <f t="shared" si="0"/>
        <v>6.296009298721425E-2</v>
      </c>
      <c r="E14" s="80">
        <v>0.03</v>
      </c>
      <c r="F14" s="79">
        <v>0.13300000000000001</v>
      </c>
      <c r="G14" s="78">
        <f t="shared" si="1"/>
        <v>8.1500000000000003E-2</v>
      </c>
      <c r="H14" s="77">
        <v>0.09</v>
      </c>
      <c r="I14" s="146">
        <f t="shared" si="2"/>
        <v>7.8153364329071412E-2</v>
      </c>
      <c r="J14" s="104">
        <f t="shared" si="3"/>
        <v>35999.393444078516</v>
      </c>
      <c r="K14" s="108">
        <f t="shared" si="4"/>
        <v>0.20108921497960316</v>
      </c>
      <c r="L14" s="109"/>
      <c r="M14" s="122"/>
      <c r="N14" s="117">
        <f>M14/$K$5</f>
        <v>0</v>
      </c>
      <c r="O14" s="128"/>
      <c r="P14" s="133"/>
      <c r="Q14" s="132">
        <f>P14/$K$5</f>
        <v>0</v>
      </c>
    </row>
    <row r="15" spans="1:17" ht="15.75" thickBot="1" x14ac:dyDescent="0.3">
      <c r="A15" s="76" t="s">
        <v>15</v>
      </c>
      <c r="B15" s="75">
        <f>SUM(B6:B14)</f>
        <v>1</v>
      </c>
      <c r="C15" s="72">
        <f>SUM(C6:C14)</f>
        <v>0.99999999999999978</v>
      </c>
      <c r="D15" s="74">
        <f>SUM(D6:D14)</f>
        <v>1</v>
      </c>
      <c r="E15" s="73">
        <f>SUM(E6:E14)</f>
        <v>1.0000000000000002</v>
      </c>
      <c r="F15" s="72">
        <f>SUM(F8:F14)</f>
        <v>1</v>
      </c>
      <c r="G15" s="71">
        <f>SUM(G6:G14)</f>
        <v>0.99999999999999989</v>
      </c>
      <c r="H15" s="70">
        <f>SUM(H6:H14)</f>
        <v>1.0000000000000002</v>
      </c>
      <c r="I15" s="147">
        <f>SUM(I6:I14)</f>
        <v>1.0000000000000002</v>
      </c>
      <c r="J15" s="148">
        <f>SUM(J6:J14)</f>
        <v>460625.00000000006</v>
      </c>
      <c r="K15" s="149">
        <f t="shared" si="4"/>
        <v>2.5730077867524663</v>
      </c>
      <c r="L15" s="110"/>
      <c r="M15" s="123">
        <f>SUM(M6:M14)</f>
        <v>187858.64559117914</v>
      </c>
      <c r="N15" s="118">
        <f t="shared" si="5"/>
        <v>1.0493606684719148</v>
      </c>
      <c r="O15" s="134"/>
      <c r="P15" s="135">
        <f>SUM(P6:P14)</f>
        <v>106465.74050594086</v>
      </c>
      <c r="Q15" s="136">
        <f t="shared" si="6"/>
        <v>0.59470758066573304</v>
      </c>
    </row>
    <row r="16" spans="1:17" ht="19.5" customHeight="1" thickBot="1" x14ac:dyDescent="0.3">
      <c r="A16" s="19" t="s">
        <v>80</v>
      </c>
      <c r="B16" s="304" t="s">
        <v>47</v>
      </c>
      <c r="C16" s="305"/>
      <c r="D16" s="306"/>
      <c r="E16" s="304" t="s">
        <v>46</v>
      </c>
      <c r="F16" s="305"/>
      <c r="G16" s="306"/>
      <c r="H16" s="143" t="s">
        <v>45</v>
      </c>
      <c r="I16" s="42"/>
      <c r="J16" s="42"/>
      <c r="K16" s="144"/>
      <c r="L16" s="106"/>
      <c r="M16" s="113">
        <f>J15-M15</f>
        <v>272766.35440882092</v>
      </c>
      <c r="N16" s="114"/>
      <c r="O16" s="137"/>
      <c r="P16" s="138">
        <f>J15-P15</f>
        <v>354159.2594940592</v>
      </c>
      <c r="Q16" s="139"/>
    </row>
    <row r="17" spans="1:17" ht="15.75" thickBot="1" x14ac:dyDescent="0.3">
      <c r="A17" s="19" t="s">
        <v>81</v>
      </c>
      <c r="L17" s="65"/>
      <c r="M17" s="115">
        <f>M16/J15</f>
        <v>0.59216576262430587</v>
      </c>
      <c r="N17" s="116"/>
      <c r="O17" s="140"/>
      <c r="P17" s="141">
        <f>P16/J15</f>
        <v>0.76886677773472811</v>
      </c>
      <c r="Q17" s="142"/>
    </row>
    <row r="19" spans="1:17" x14ac:dyDescent="0.25">
      <c r="A19" t="s">
        <v>151</v>
      </c>
    </row>
  </sheetData>
  <mergeCells count="11">
    <mergeCell ref="L3:N3"/>
    <mergeCell ref="O3:Q3"/>
    <mergeCell ref="K3:K4"/>
    <mergeCell ref="E16:G16"/>
    <mergeCell ref="B4:D4"/>
    <mergeCell ref="I3:I4"/>
    <mergeCell ref="J3:J4"/>
    <mergeCell ref="B3:D3"/>
    <mergeCell ref="E3:G3"/>
    <mergeCell ref="E4:G4"/>
    <mergeCell ref="B16:D16"/>
  </mergeCells>
  <pageMargins left="0.7" right="0.7" top="0.75" bottom="0.75" header="0.3" footer="0.3"/>
  <pageSetup orientation="portrait" verticalDpi="0"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B1E4CF-6D40-4345-9093-07E55C049916}">
  <dimension ref="A2:D10"/>
  <sheetViews>
    <sheetView tabSelected="1" workbookViewId="0">
      <selection activeCell="C5" sqref="C5"/>
    </sheetView>
  </sheetViews>
  <sheetFormatPr defaultRowHeight="15" x14ac:dyDescent="0.25"/>
  <cols>
    <col min="1" max="1" width="40.5703125" customWidth="1"/>
    <col min="3" max="3" width="25.85546875" customWidth="1"/>
  </cols>
  <sheetData>
    <row r="2" spans="1:4" ht="15.75" thickBot="1" x14ac:dyDescent="0.3"/>
    <row r="3" spans="1:4" ht="33" customHeight="1" x14ac:dyDescent="0.25">
      <c r="A3" s="315" t="s">
        <v>86</v>
      </c>
      <c r="B3" s="316"/>
      <c r="C3" s="317"/>
    </row>
    <row r="4" spans="1:4" ht="30" x14ac:dyDescent="0.25">
      <c r="A4" s="156"/>
      <c r="B4" s="157" t="s">
        <v>87</v>
      </c>
      <c r="C4" s="158" t="s">
        <v>88</v>
      </c>
    </row>
    <row r="5" spans="1:4" x14ac:dyDescent="0.25">
      <c r="A5" s="156" t="s">
        <v>89</v>
      </c>
      <c r="B5" s="159">
        <v>301886.50881901837</v>
      </c>
      <c r="C5" s="160">
        <v>1.6863095531220653</v>
      </c>
      <c r="D5" s="101"/>
    </row>
    <row r="6" spans="1:4" x14ac:dyDescent="0.25">
      <c r="A6" s="156" t="s">
        <v>90</v>
      </c>
      <c r="B6" s="159">
        <v>56719.644683026592</v>
      </c>
      <c r="C6" s="160">
        <v>0.31683058329717351</v>
      </c>
      <c r="D6" s="101"/>
    </row>
    <row r="7" spans="1:4" x14ac:dyDescent="0.25">
      <c r="A7" s="156" t="s">
        <v>91</v>
      </c>
      <c r="B7" s="159">
        <v>18090</v>
      </c>
      <c r="C7" s="160">
        <v>0.10104903307973322</v>
      </c>
      <c r="D7" s="101"/>
    </row>
    <row r="8" spans="1:4" x14ac:dyDescent="0.25">
      <c r="A8" s="156" t="s">
        <v>92</v>
      </c>
      <c r="B8" s="159">
        <v>13593.960889570551</v>
      </c>
      <c r="C8" s="160">
        <v>7.5934582842167725E-2</v>
      </c>
      <c r="D8" s="101"/>
    </row>
    <row r="9" spans="1:4" ht="15.75" thickBot="1" x14ac:dyDescent="0.3">
      <c r="A9" s="161" t="s">
        <v>93</v>
      </c>
      <c r="B9" s="162">
        <v>21517.584355828221</v>
      </c>
      <c r="C9" s="163">
        <v>0.12019519587440773</v>
      </c>
      <c r="D9" s="101"/>
    </row>
    <row r="10" spans="1:4" x14ac:dyDescent="0.25">
      <c r="A10" s="164" t="s">
        <v>94</v>
      </c>
      <c r="B10" s="165"/>
      <c r="C10" s="165"/>
    </row>
  </sheetData>
  <mergeCells count="1">
    <mergeCell ref="A3:C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 Summary results</vt:lpstr>
      <vt:lpstr>Scenario A</vt:lpstr>
      <vt:lpstr>Scenario B</vt:lpstr>
      <vt:lpstr>Scenario B - 140g</vt:lpstr>
      <vt:lpstr>Scenario C</vt:lpstr>
      <vt:lpstr>Scenario C - 140g</vt:lpstr>
      <vt:lpstr>Fish savings</vt:lpstr>
      <vt:lpstr>Plant savings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Bowman</dc:creator>
  <cp:lastModifiedBy>Karen Luyckx</cp:lastModifiedBy>
  <dcterms:created xsi:type="dcterms:W3CDTF">2020-01-16T16:18:58Z</dcterms:created>
  <dcterms:modified xsi:type="dcterms:W3CDTF">2020-06-05T10:48:12Z</dcterms:modified>
</cp:coreProperties>
</file>