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defaultThemeVersion="166925"/>
  <mc:AlternateContent xmlns:mc="http://schemas.openxmlformats.org/markup-compatibility/2006">
    <mc:Choice Requires="x15">
      <x15ac:absPath xmlns:x15ac="http://schemas.microsoft.com/office/spreadsheetml/2010/11/ac" url="C:\Users\KarenLuyckx\My ShareSync\1-Programmes\2-Fishy Business\Report 2\Calculations\"/>
    </mc:Choice>
  </mc:AlternateContent>
  <xr:revisionPtr revIDLastSave="0" documentId="13_ncr:1_{F7445087-C306-47E3-9CF2-AECCCBD66458}" xr6:coauthVersionLast="45" xr6:coauthVersionMax="45" xr10:uidLastSave="{00000000-0000-0000-0000-000000000000}"/>
  <bookViews>
    <workbookView xWindow="-120" yWindow="-120" windowWidth="20730" windowHeight="11160" tabRatio="752" firstSheet="1" activeTab="4" xr2:uid="{D8AA3DB4-9429-4C27-AF99-B554BA203C91}"/>
  </bookViews>
  <sheets>
    <sheet name="1. FMFO Salmon-Shrimp" sheetId="2" r:id="rId1"/>
    <sheet name="2. Trims - Wild" sheetId="3" r:id="rId2"/>
    <sheet name="3. Wild species" sheetId="5" r:id="rId3"/>
    <sheet name="4. Plant Ingr" sheetId="6" r:id="rId4"/>
    <sheet name="5. By-products" sheetId="7"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21" i="2" l="1"/>
  <c r="B20" i="2"/>
  <c r="B28" i="6" l="1"/>
  <c r="B27" i="6"/>
  <c r="B6" i="7" l="1"/>
  <c r="P11" i="5" l="1"/>
  <c r="B9" i="2" l="1"/>
  <c r="C23" i="6" l="1"/>
  <c r="C24" i="6"/>
  <c r="C25" i="6"/>
  <c r="C26" i="6"/>
  <c r="C22" i="6"/>
  <c r="B24" i="6"/>
  <c r="N5" i="6" l="1"/>
  <c r="N9" i="6" s="1"/>
  <c r="M9" i="6"/>
  <c r="L18" i="6" l="1"/>
  <c r="L12" i="6"/>
  <c r="J8" i="6"/>
  <c r="J9" i="6"/>
  <c r="K5" i="6" s="1"/>
  <c r="J10" i="6"/>
  <c r="J11" i="6"/>
  <c r="K11" i="6" s="1"/>
  <c r="J7" i="6"/>
  <c r="K7" i="6" l="1"/>
  <c r="K10" i="6"/>
  <c r="F5" i="6"/>
  <c r="G5" i="6" s="1"/>
  <c r="E7" i="6"/>
  <c r="D7" i="6" s="1"/>
  <c r="E8" i="6"/>
  <c r="D8" i="6" s="1"/>
  <c r="K4" i="5"/>
  <c r="K12" i="6" l="1"/>
  <c r="F11" i="6"/>
  <c r="M11" i="6" s="1"/>
  <c r="F8" i="6"/>
  <c r="M8" i="6" s="1"/>
  <c r="F7" i="6"/>
  <c r="M7" i="6" s="1"/>
  <c r="F10" i="6"/>
  <c r="M10" i="6" s="1"/>
  <c r="F6" i="6"/>
  <c r="B22" i="6" l="1"/>
  <c r="M12" i="6"/>
  <c r="N12" i="6" s="1"/>
  <c r="N7" i="6"/>
  <c r="B23" i="6"/>
  <c r="N8" i="6"/>
  <c r="B26" i="6"/>
  <c r="N11" i="6"/>
  <c r="B25" i="6"/>
  <c r="N10" i="6"/>
  <c r="I6" i="5"/>
  <c r="G5" i="5"/>
  <c r="I5" i="5" s="1"/>
  <c r="G6" i="5"/>
  <c r="G8" i="5"/>
  <c r="G9" i="5"/>
  <c r="I9" i="5" s="1"/>
  <c r="G10" i="5"/>
  <c r="I10" i="5" s="1"/>
  <c r="G11" i="5"/>
  <c r="G12" i="5"/>
  <c r="G13" i="5"/>
  <c r="G7" i="5"/>
  <c r="F14" i="5"/>
  <c r="H14" i="5"/>
  <c r="E14" i="5"/>
  <c r="D6" i="5"/>
  <c r="D7" i="5"/>
  <c r="I7" i="5" s="1"/>
  <c r="D8" i="5"/>
  <c r="I8" i="5" s="1"/>
  <c r="D9" i="5"/>
  <c r="D10" i="5"/>
  <c r="D11" i="5"/>
  <c r="I11" i="5" s="1"/>
  <c r="D12" i="5"/>
  <c r="I12" i="5" s="1"/>
  <c r="D13" i="5"/>
  <c r="D5" i="5"/>
  <c r="C14" i="5"/>
  <c r="B14" i="5"/>
  <c r="D14" i="5" l="1"/>
  <c r="G14" i="5"/>
  <c r="I13" i="5"/>
  <c r="I14" i="5" s="1"/>
  <c r="B5" i="3"/>
  <c r="B8" i="3" s="1"/>
  <c r="B16" i="2"/>
  <c r="B5" i="2"/>
  <c r="B11" i="2" l="1"/>
  <c r="B13" i="2" s="1"/>
  <c r="B17" i="2" s="1"/>
  <c r="B7" i="2"/>
  <c r="J4" i="5"/>
  <c r="J8" i="5" s="1"/>
  <c r="K8" i="5" s="1"/>
  <c r="B19" i="2"/>
  <c r="B6" i="3"/>
  <c r="B7" i="3" s="1"/>
  <c r="B9" i="3" s="1"/>
  <c r="J7" i="5" l="1"/>
  <c r="K7" i="5" s="1"/>
  <c r="J13" i="5"/>
  <c r="K13" i="5" s="1"/>
  <c r="J5" i="5"/>
  <c r="K5" i="5" s="1"/>
  <c r="J9" i="5"/>
  <c r="K9" i="5" s="1"/>
  <c r="J10" i="5"/>
  <c r="K10" i="5" s="1"/>
  <c r="J12" i="5"/>
  <c r="K12" i="5" s="1"/>
  <c r="J11" i="5"/>
  <c r="K11" i="5" s="1"/>
  <c r="J6" i="5"/>
  <c r="K6" i="5" s="1"/>
  <c r="J14" i="5" l="1"/>
  <c r="K14" i="5"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Karen Luyckx</author>
  </authors>
  <commentList>
    <comment ref="J4" authorId="0" shapeId="0" xr:uid="{2C60B198-F824-4D2C-B279-6E4DFADE8F5C}">
      <text>
        <r>
          <rPr>
            <b/>
            <sz val="9"/>
            <color indexed="81"/>
            <rFont val="Tahoma"/>
            <family val="2"/>
          </rPr>
          <t>Karen Luyckx:</t>
        </r>
        <r>
          <rPr>
            <sz val="9"/>
            <color indexed="81"/>
            <rFont val="Tahoma"/>
            <family val="2"/>
          </rPr>
          <t xml:space="preserve">
See calculation Sheet 1.
</t>
        </r>
      </text>
    </comment>
    <comment ref="K4" authorId="0" shapeId="0" xr:uid="{11467E57-331B-4D4E-9025-18E4D9BD3BFD}">
      <text>
        <r>
          <rPr>
            <b/>
            <sz val="9"/>
            <color indexed="81"/>
            <rFont val="Tahoma"/>
            <family val="2"/>
          </rPr>
          <t>Karen Luyckx:</t>
        </r>
        <r>
          <rPr>
            <sz val="9"/>
            <color indexed="81"/>
            <rFont val="Tahoma"/>
            <family val="2"/>
          </rPr>
          <t xml:space="preserve">
Total salmon production 2014 from Marine Scotland data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Karen Luyckx</author>
  </authors>
  <commentList>
    <comment ref="F5" authorId="0" shapeId="0" xr:uid="{A45983E9-B18C-4936-844F-6BD127FD9BAC}">
      <text>
        <r>
          <rPr>
            <b/>
            <sz val="9"/>
            <color indexed="81"/>
            <rFont val="Tahoma"/>
            <family val="2"/>
          </rPr>
          <t>Karen Luyckx:</t>
        </r>
        <r>
          <rPr>
            <sz val="9"/>
            <color indexed="81"/>
            <rFont val="Tahoma"/>
            <family val="2"/>
          </rPr>
          <t xml:space="preserve">
Calculated on Sheet 1
</t>
        </r>
      </text>
    </comment>
    <comment ref="G5" authorId="0" shapeId="0" xr:uid="{55D17112-5A14-46E9-8353-CDFED3128652}">
      <text>
        <r>
          <rPr>
            <b/>
            <sz val="9"/>
            <color indexed="81"/>
            <rFont val="Tahoma"/>
            <family val="2"/>
          </rPr>
          <t>Karen Luyckx:</t>
        </r>
        <r>
          <rPr>
            <sz val="9"/>
            <color indexed="81"/>
            <rFont val="Tahoma"/>
            <family val="2"/>
          </rPr>
          <t xml:space="preserve">
This is 1% volume based on available fishmeal in the model calculated on Sheet 1</t>
        </r>
      </text>
    </comment>
  </commentList>
</comments>
</file>

<file path=xl/sharedStrings.xml><?xml version="1.0" encoding="utf-8"?>
<sst xmlns="http://schemas.openxmlformats.org/spreadsheetml/2006/main" count="221" uniqueCount="145">
  <si>
    <t>Logical</t>
  </si>
  <si>
    <t>Calculation</t>
  </si>
  <si>
    <t>Tonnes</t>
  </si>
  <si>
    <t>Academia in collaboration with industry</t>
  </si>
  <si>
    <t>Shepherd et al. 2017</t>
  </si>
  <si>
    <t>Government</t>
  </si>
  <si>
    <t>Marine Scotland Science, 2018</t>
  </si>
  <si>
    <t xml:space="preserve">Scottish salmon production for 2014 </t>
  </si>
  <si>
    <t>Industry</t>
  </si>
  <si>
    <t>IFFO 2017</t>
  </si>
  <si>
    <t>Percentage of fish currently used in fishmeal and oil production that is wild-caught fish</t>
  </si>
  <si>
    <t>https://www.iffo.net/fish-fish-out-fifo-ratios-conversion-wild-feed</t>
  </si>
  <si>
    <t>Fish meal yield</t>
  </si>
  <si>
    <r>
      <t xml:space="preserve">Total amount of </t>
    </r>
    <r>
      <rPr>
        <b/>
        <i/>
        <sz val="10"/>
        <color theme="1"/>
        <rFont val="Calibri"/>
        <family val="2"/>
        <scheme val="minor"/>
      </rPr>
      <t>wild-caught</t>
    </r>
    <r>
      <rPr>
        <sz val="10"/>
        <color theme="1"/>
        <rFont val="Calibri"/>
        <family val="2"/>
        <scheme val="minor"/>
      </rPr>
      <t xml:space="preserve"> fish needed to produce 33,000 tonnes of fish oil</t>
    </r>
  </si>
  <si>
    <t>Trimmings and by-products needed to produce 33,000 tonnes of fish oil</t>
  </si>
  <si>
    <t>Fish oil yield (amount of fish oil produced relative to the amount of whole fish used)</t>
  </si>
  <si>
    <t>Fish oil in Scottish salmon feed in 2014</t>
  </si>
  <si>
    <t>Assumptions / Notes</t>
  </si>
  <si>
    <t>Data source category</t>
  </si>
  <si>
    <t xml:space="preserve">Data source </t>
  </si>
  <si>
    <t>Metric</t>
  </si>
  <si>
    <t>Figure</t>
  </si>
  <si>
    <t>Description</t>
  </si>
  <si>
    <t>Calculation of additional fish oil, wild-caught fish and soya needed for Scottish salmon industry expansion plans</t>
  </si>
  <si>
    <t>Percentage of fish currently used in fishmeal and oil production that is from trimmings</t>
  </si>
  <si>
    <t>IFFO 2020</t>
  </si>
  <si>
    <t>Total amount of fishmeal needed in salmon production 2014</t>
  </si>
  <si>
    <t>Global aquaculture shrimp production 2012</t>
  </si>
  <si>
    <t>Anderson, J.L.; Valderrama, D.; Jory, D. Shrimp Production Review. Global Outlook for Aquaculture Leadership (GOAL): Dublin, Ireland, 2017.</t>
  </si>
  <si>
    <t>https://www.aquaculturealliance.org/wp-content/uploads/2018/01/Global-Shrimp-Production-Data-Analysis-Dr.-James-Anderson-GOAL-2017.pdf</t>
  </si>
  <si>
    <t>Global fishmeal used in shrimp feed 2012</t>
  </si>
  <si>
    <t>Amount of shrimp that can be produced per tonne of fishmeal</t>
  </si>
  <si>
    <t>Amount of shrimp that can be produced with the "leftover / spare" fishmeal in our model</t>
  </si>
  <si>
    <t>Given that salmon needs more fish oil than fishmeal, we start our calculation from the total amount of fish needed for the fish oil volume used in salmon feed. This means we will have "spare" fishmeal in our model that will not be used in salmon feed. See below for our next steps with this "spare" fishmeal</t>
  </si>
  <si>
    <t>Total amount of fishmeal "left-over / spare" that can be used in shrimp production</t>
  </si>
  <si>
    <t>Theorethical salmon production if only using FMFO from trimmings</t>
  </si>
  <si>
    <t>We will be comparing salmon data for 2014 for shrimp data for 2012 as this was the best data we could find for our comparative purposes</t>
  </si>
  <si>
    <t>See calculation on Sheet 1</t>
  </si>
  <si>
    <t>Theorethical shrimp production if only using FMFO from trimmings</t>
  </si>
  <si>
    <t>Assumed 33% of original shrimp production, assuming that FM of trimmings is of similar quality comparted to that of wild-caught fish</t>
  </si>
  <si>
    <t xml:space="preserve">Amount of shrimp that could theoretically be produced from trimmings only relative to each tonne of salmon actually produced in 2014. </t>
  </si>
  <si>
    <t>Salmon production 2014</t>
  </si>
  <si>
    <t>Marine Scotland</t>
  </si>
  <si>
    <t>Wild-caught fish used in salmon feed by species</t>
  </si>
  <si>
    <t>Anchoveta / Anchovy</t>
  </si>
  <si>
    <t>Sardine / sardinella</t>
  </si>
  <si>
    <t>Capelin</t>
  </si>
  <si>
    <t>Menhaden</t>
  </si>
  <si>
    <t>Lesser sand eel</t>
  </si>
  <si>
    <t>Blue withing</t>
  </si>
  <si>
    <t>Sprat</t>
  </si>
  <si>
    <t>Herring</t>
  </si>
  <si>
    <t>Other</t>
  </si>
  <si>
    <t>Total</t>
  </si>
  <si>
    <t>FO</t>
  </si>
  <si>
    <t>FM</t>
  </si>
  <si>
    <t>Avg FO/FM</t>
  </si>
  <si>
    <t>Biomar</t>
  </si>
  <si>
    <t>Source: Sustainability Report 2018</t>
  </si>
  <si>
    <t>Mowi</t>
  </si>
  <si>
    <t>Source: 2018 Annual report</t>
  </si>
  <si>
    <t>EWOS / Cargill</t>
  </si>
  <si>
    <t>FM &amp; FO</t>
  </si>
  <si>
    <t>Source: EWOS Cargill open letter for species used in Scottish FMFO 14 Oct 2019</t>
  </si>
  <si>
    <t>Avg FO/ FM</t>
  </si>
  <si>
    <t xml:space="preserve">Amount of shrimp that could theoretically be produced relative to each tonne of salmon actually produced in 2014. </t>
  </si>
  <si>
    <t>Total amount of fishmeal that can be produced from the total amount of whole fish (wild-caught and trimmings) at the basis of this calculation</t>
  </si>
  <si>
    <r>
      <t xml:space="preserve">Logic of using this fishmeal in shrimp production follows IFFO recommendation: "Both fishmeal and fish oil are used in aquaculture feed, in varying amount according to species and growth stage.... Dr Jackson [of IFFO] developed a new equation for calculating FIFO which reflected the real world situation where </t>
    </r>
    <r>
      <rPr>
        <i/>
        <u/>
        <sz val="9"/>
        <color theme="1"/>
        <rFont val="Calibri"/>
        <family val="2"/>
        <scheme val="minor"/>
      </rPr>
      <t>all</t>
    </r>
    <r>
      <rPr>
        <sz val="9"/>
        <color theme="1"/>
        <rFont val="Calibri"/>
        <family val="2"/>
        <scheme val="minor"/>
      </rPr>
      <t xml:space="preserve"> the fishmeal and all the fish oil produced is actually used, with some species like salmon using higher proportions of oil and some like shrimp using higher proportions of meal.  </t>
    </r>
  </si>
  <si>
    <t xml:space="preserve">Amount of salmon that could theoretically be produced from trimmings only, relative to each tonne of salmon actually produced in 2014. </t>
  </si>
  <si>
    <t>This factor is important as we need it later in our nutrient model</t>
  </si>
  <si>
    <t>L Vannamei</t>
  </si>
  <si>
    <t>Monodon</t>
  </si>
  <si>
    <t>Fishmeal</t>
  </si>
  <si>
    <t xml:space="preserve">Fish oil </t>
  </si>
  <si>
    <t>wheat feed</t>
  </si>
  <si>
    <t>Soybean meal concentrate</t>
  </si>
  <si>
    <t>Percentages of total feed</t>
  </si>
  <si>
    <t>Average</t>
  </si>
  <si>
    <t>Notes</t>
  </si>
  <si>
    <t>2. We did a basic weighting of the average as 76% of global shrimp aquaculture is Vannamei and 12.5% is Monodon</t>
  </si>
  <si>
    <t>3. We excluded fish oil from the average for simplicity purposes</t>
  </si>
  <si>
    <t>Estimated volume of ingredients</t>
  </si>
  <si>
    <t>Salmon feed</t>
  </si>
  <si>
    <t>Use of main plant-based ingredients in shrimp and salmon feed relative to our model of 2014 Scottish salmon production</t>
  </si>
  <si>
    <t>4. We are not aiming to cover 100% of the total feed, just to estimate volumes of the main ingredients</t>
  </si>
  <si>
    <t>Other plant protein (faba, peas, guar)</t>
  </si>
  <si>
    <t>Corn Gluten meal / Corn</t>
  </si>
  <si>
    <t>Vegetable oils (for salmon mostly rapeseed)</t>
  </si>
  <si>
    <t>MOWI annual report 2018</t>
  </si>
  <si>
    <t>Grieg annual report 2018</t>
  </si>
  <si>
    <t>https://www.sciencedirect.com/science/article/abs/pii/S0044848616304215?via%3Dihub</t>
  </si>
  <si>
    <t xml:space="preserve">1. For the volumes of soy and other plant protein we used Shepherd et al. 2017. </t>
  </si>
  <si>
    <t>Estimated volume. See notes 1 and 2</t>
  </si>
  <si>
    <t>2. We used the other plant protein volume to get the lower estimate on 1% plant volume but this does not lead us to a total in line with Shepherd et al.</t>
  </si>
  <si>
    <t>Estimated volume adjusted to Shepherd et al total. Note 3.</t>
  </si>
  <si>
    <t>3. Shepherd et al total Feed volume:</t>
  </si>
  <si>
    <t>Estimated volume of key plant ingredients in salmon and shrimp feed in our model</t>
  </si>
  <si>
    <t>Tonnes of each key plant ingredient relative to one Tonne of salmon</t>
  </si>
  <si>
    <t>These factors are important as we use them later in our nutrient model</t>
  </si>
  <si>
    <t>Estimated "spare/leftover" plant ingredients if limit salmon and shrimp production to FMFO ingredients made from trimmings only</t>
  </si>
  <si>
    <t>Relative to one tonne of salmon in Scenario A</t>
  </si>
  <si>
    <t xml:space="preserve">Soybean meal </t>
  </si>
  <si>
    <t xml:space="preserve">Shrimp feed - Feed formulations from Malcorps, 2019 p. 8, Soy bean scenario </t>
  </si>
  <si>
    <t>Therefore total other ingredients</t>
  </si>
  <si>
    <t>Marine ingredients</t>
  </si>
  <si>
    <t>Malcorps, 2019</t>
  </si>
  <si>
    <t>Estimated average for 3 companies</t>
  </si>
  <si>
    <t>Estimated volume of wild-caught fish in Tonnes</t>
  </si>
  <si>
    <t>Estimated tonnes of each species relative to one Tonne of salmon</t>
  </si>
  <si>
    <t>Note: percentages were recalculated to get percentage for species out of wild-caught fish only, ie wild-caught is 100% as we recalculated to exclude trimmings</t>
  </si>
  <si>
    <t>Note: there was no percentage breakdown between species from each FAO fishing area, so we "guestimated" the proportions by comparing availabe Mowi information  with percentages for these species reported for Biomar and  EWOS. No sardine or anchovy used for FM by MOWI.</t>
  </si>
  <si>
    <t xml:space="preserve">Note: only combined data for FM and FO was provided. </t>
  </si>
  <si>
    <t>Percentage of fish currently used in fish oil production that is from trimmings</t>
  </si>
  <si>
    <t>EWOS Cargill Aqua Nutrition for total marine ingredients globally</t>
  </si>
  <si>
    <t>Percentage of marine ingredients from trimmings and by-products</t>
  </si>
  <si>
    <t>Cargill Aqua Nutrition Sustainability Report 2018</t>
  </si>
  <si>
    <t xml:space="preserve">Biomar for fish oil globally </t>
  </si>
  <si>
    <t>Biomar sustainability report 2018 (trimmings fishmeal 9%)</t>
  </si>
  <si>
    <t>Global average FMFO</t>
  </si>
  <si>
    <t>IFFO</t>
  </si>
  <si>
    <t>EU for fish oil only</t>
  </si>
  <si>
    <t>EUMOFA</t>
  </si>
  <si>
    <t xml:space="preserve">Unable to find information on relative size of each salmon company, so we are assuming Mowi supplies 20% of Scottish salmon feed, Biomar 40% and Cargill 40%. </t>
  </si>
  <si>
    <t>Weighted average</t>
  </si>
  <si>
    <t>Mowi correspondence with Feedback 2019, 10.2% for fishmeal</t>
  </si>
  <si>
    <t>Mowi for fish oil in Scotland</t>
  </si>
  <si>
    <t>See tab 5. Trimmings.</t>
  </si>
  <si>
    <t>INdustry</t>
  </si>
  <si>
    <t xml:space="preserve">Note that 2.57 seems to be broadly consistent with publicly available FFDR for MOWI and Grieg - 2014 - available on Global Salmon Initiative </t>
  </si>
  <si>
    <t>1. For the shrimp percentages, we chose the soy bean scenario provided by Malcorps et al.(2019) for simplicity to reflect a Business as Usual situation</t>
  </si>
  <si>
    <t xml:space="preserve">Total amount of wet fish needed to produce 33,000 tonnes of of fish oil. </t>
  </si>
  <si>
    <t>Species composition of trimmings</t>
  </si>
  <si>
    <t>Mackerel, Cod and Herring</t>
  </si>
  <si>
    <t>MOWI 2018 sustainability report</t>
  </si>
  <si>
    <t>Capelin, Herring, Mackerel, but over 70% from "other"</t>
  </si>
  <si>
    <t>EWOS Cargill open letter for species used in Scottish FMFO 14 Oct 2019</t>
  </si>
  <si>
    <t>We have asked various industry sources on the FO yield from trimmings, but have had no reply, so based on the limited information on the species composition of the trimmings used with significant use of oily fish, we are assuming a similar yield to that of whole capture fish.</t>
  </si>
  <si>
    <t>Assumed 33% of original salmon production, assuming that FO of trimmings is of similar quality comparted to that of wild-caught fish. See Tab 5. Trimmi</t>
  </si>
  <si>
    <t xml:space="preserve">Even though EU average is higher, we have decided to use the global average of 33% as this is more in tune with the data on trimmings use from the companies supplying salmon feed to the Scottish industry. </t>
  </si>
  <si>
    <t>Calculation of marine ingredients use in salmon and shrimp farming</t>
  </si>
  <si>
    <t>https://www.mdpi.com/2071-1050/11/4/1212</t>
  </si>
  <si>
    <t>Total spare</t>
  </si>
  <si>
    <t>Total needed in scenario B and C</t>
  </si>
  <si>
    <t>Fish oil that can be produced from trimmings</t>
  </si>
  <si>
    <t>Fishmeal that can be produced from trimmings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</si>
</sst>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_(* \(#,##0.00\);_(* &quot;-&quot;??_);_(@_)"/>
    <numFmt numFmtId="164" formatCode="_-* #,##0.00_-;\-* #,##0.00_-;_-* &quot;-&quot;??_-;_-@_-"/>
    <numFmt numFmtId="165" formatCode="_-* #,##0_-;\-* #,##0_-;_-* &quot;-&quot;??_-;_-@_-"/>
    <numFmt numFmtId="166" formatCode="0.0%"/>
    <numFmt numFmtId="167" formatCode="_(* #,##0_);_(* \(#,##0\);_(* &quot;-&quot;??_);_(@_)"/>
    <numFmt numFmtId="168" formatCode="0.0"/>
  </numFmts>
  <fonts count="19" x14ac:knownFonts="1">
    <font>
      <sz val="11"/>
      <color theme="1"/>
      <name val="Calibri"/>
      <family val="2"/>
      <scheme val="minor"/>
    </font>
    <font>
      <sz val="11"/>
      <color theme="1"/>
      <name val="Calibri"/>
      <family val="2"/>
      <scheme val="minor"/>
    </font>
    <font>
      <sz val="9"/>
      <color theme="1"/>
      <name val="Calibri"/>
      <family val="2"/>
      <scheme val="minor"/>
    </font>
    <font>
      <sz val="10"/>
      <color theme="1"/>
      <name val="Calibri"/>
      <family val="2"/>
      <scheme val="minor"/>
    </font>
    <font>
      <b/>
      <sz val="12"/>
      <color theme="1"/>
      <name val="Calibri"/>
      <family val="2"/>
      <scheme val="minor"/>
    </font>
    <font>
      <b/>
      <i/>
      <sz val="10"/>
      <color theme="1"/>
      <name val="Calibri"/>
      <family val="2"/>
      <scheme val="minor"/>
    </font>
    <font>
      <u/>
      <sz val="11"/>
      <color theme="10"/>
      <name val="Calibri"/>
      <family val="2"/>
      <scheme val="minor"/>
    </font>
    <font>
      <u/>
      <sz val="9"/>
      <color theme="10"/>
      <name val="Calibri"/>
      <family val="2"/>
      <scheme val="minor"/>
    </font>
    <font>
      <b/>
      <sz val="10"/>
      <color theme="1"/>
      <name val="Calibri"/>
      <family val="2"/>
      <scheme val="minor"/>
    </font>
    <font>
      <b/>
      <sz val="14"/>
      <color theme="1"/>
      <name val="Calibri"/>
      <family val="2"/>
      <scheme val="minor"/>
    </font>
    <font>
      <i/>
      <u/>
      <sz val="9"/>
      <color theme="1"/>
      <name val="Calibri"/>
      <family val="2"/>
      <scheme val="minor"/>
    </font>
    <font>
      <sz val="9"/>
      <color indexed="81"/>
      <name val="Tahoma"/>
      <family val="2"/>
    </font>
    <font>
      <b/>
      <sz val="9"/>
      <color indexed="81"/>
      <name val="Tahoma"/>
      <family val="2"/>
    </font>
    <font>
      <sz val="11"/>
      <color theme="1" tint="0.34998626667073579"/>
      <name val="Calibri"/>
      <family val="2"/>
      <scheme val="minor"/>
    </font>
    <font>
      <sz val="10"/>
      <name val="Calibri"/>
      <family val="2"/>
      <scheme val="minor"/>
    </font>
    <font>
      <sz val="9"/>
      <name val="Calibri"/>
      <family val="2"/>
      <scheme val="minor"/>
    </font>
    <font>
      <u/>
      <sz val="10"/>
      <color theme="10"/>
      <name val="Calibri"/>
      <family val="2"/>
      <scheme val="minor"/>
    </font>
    <font>
      <sz val="11"/>
      <color rgb="FF000000"/>
      <name val="Calibri"/>
      <family val="2"/>
      <scheme val="minor"/>
    </font>
    <font>
      <sz val="11"/>
      <color theme="2" tint="-0.249977111117893"/>
      <name val="Calibri"/>
      <family val="2"/>
      <scheme val="minor"/>
    </font>
  </fonts>
  <fills count="16">
    <fill>
      <patternFill patternType="none"/>
    </fill>
    <fill>
      <patternFill patternType="gray125"/>
    </fill>
    <fill>
      <patternFill patternType="solid">
        <fgColor theme="7" tint="0.59999389629810485"/>
        <bgColor indexed="64"/>
      </patternFill>
    </fill>
    <fill>
      <patternFill patternType="solid">
        <fgColor rgb="FF92D050"/>
        <bgColor indexed="64"/>
      </patternFill>
    </fill>
    <fill>
      <patternFill patternType="solid">
        <fgColor theme="9" tint="0.59999389629810485"/>
        <bgColor indexed="64"/>
      </patternFill>
    </fill>
    <fill>
      <patternFill patternType="solid">
        <fgColor theme="8"/>
        <bgColor indexed="64"/>
      </patternFill>
    </fill>
    <fill>
      <patternFill patternType="solid">
        <fgColor rgb="FFFFC000"/>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9" tint="0.39997558519241921"/>
        <bgColor indexed="64"/>
      </patternFill>
    </fill>
    <fill>
      <patternFill patternType="solid">
        <fgColor theme="5" tint="0.39997558519241921"/>
        <bgColor indexed="64"/>
      </patternFill>
    </fill>
    <fill>
      <patternFill patternType="solid">
        <fgColor theme="8" tint="0.59999389629810485"/>
        <bgColor indexed="64"/>
      </patternFill>
    </fill>
    <fill>
      <patternFill patternType="solid">
        <fgColor theme="0"/>
        <bgColor indexed="64"/>
      </patternFill>
    </fill>
    <fill>
      <patternFill patternType="solid">
        <fgColor theme="7" tint="0.39997558519241921"/>
        <bgColor indexed="64"/>
      </patternFill>
    </fill>
    <fill>
      <patternFill patternType="solid">
        <fgColor theme="3" tint="0.59999389629810485"/>
        <bgColor indexed="64"/>
      </patternFill>
    </fill>
    <fill>
      <patternFill patternType="solid">
        <fgColor theme="7"/>
        <bgColor indexed="64"/>
      </patternFill>
    </fill>
  </fills>
  <borders count="46">
    <border>
      <left/>
      <right/>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right/>
      <top/>
      <bottom style="thin">
        <color indexed="64"/>
      </bottom>
      <diagonal/>
    </border>
    <border>
      <left/>
      <right/>
      <top style="thin">
        <color indexed="64"/>
      </top>
      <bottom/>
      <diagonal/>
    </border>
    <border>
      <left style="medium">
        <color indexed="64"/>
      </left>
      <right/>
      <top style="thin">
        <color indexed="64"/>
      </top>
      <bottom/>
      <diagonal/>
    </border>
    <border>
      <left/>
      <right style="medium">
        <color indexed="64"/>
      </right>
      <top style="thin">
        <color indexed="64"/>
      </top>
      <bottom/>
      <diagonal/>
    </border>
    <border>
      <left/>
      <right style="medium">
        <color indexed="64"/>
      </right>
      <top style="thin">
        <color indexed="64"/>
      </top>
      <bottom style="thin">
        <color indexed="64"/>
      </bottom>
      <diagonal/>
    </border>
    <border>
      <left/>
      <right/>
      <top style="medium">
        <color indexed="64"/>
      </top>
      <bottom style="thin">
        <color indexed="64"/>
      </bottom>
      <diagonal/>
    </border>
    <border>
      <left/>
      <right style="medium">
        <color indexed="64"/>
      </right>
      <top/>
      <bottom style="medium">
        <color indexed="64"/>
      </bottom>
      <diagonal/>
    </border>
    <border>
      <left/>
      <right/>
      <top/>
      <bottom style="medium">
        <color indexed="64"/>
      </bottom>
      <diagonal/>
    </border>
    <border>
      <left style="medium">
        <color indexed="64"/>
      </left>
      <right/>
      <top/>
      <bottom style="medium">
        <color indexed="64"/>
      </bottom>
      <diagonal/>
    </border>
    <border>
      <left style="thin">
        <color indexed="64"/>
      </left>
      <right style="thin">
        <color indexed="64"/>
      </right>
      <top/>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top/>
      <bottom style="thin">
        <color indexed="64"/>
      </bottom>
      <diagonal/>
    </border>
    <border>
      <left style="thin">
        <color indexed="64"/>
      </left>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top/>
      <bottom style="medium">
        <color indexed="64"/>
      </bottom>
      <diagonal/>
    </border>
    <border>
      <left style="medium">
        <color indexed="64"/>
      </left>
      <right/>
      <top style="thin">
        <color indexed="64"/>
      </top>
      <bottom style="medium">
        <color indexed="64"/>
      </bottom>
      <diagonal/>
    </border>
    <border>
      <left/>
      <right style="medium">
        <color indexed="64"/>
      </right>
      <top/>
      <bottom style="thin">
        <color indexed="64"/>
      </bottom>
      <diagonal/>
    </border>
  </borders>
  <cellStyleXfs count="5">
    <xf numFmtId="0" fontId="0" fillId="0" borderId="0"/>
    <xf numFmtId="43" fontId="1" fillId="0" borderId="0" applyFont="0" applyFill="0" applyBorder="0" applyAlignment="0" applyProtection="0"/>
    <xf numFmtId="9" fontId="1" fillId="0" borderId="0" applyFont="0" applyFill="0" applyBorder="0" applyAlignment="0" applyProtection="0"/>
    <xf numFmtId="164" fontId="1" fillId="0" borderId="0" applyFont="0" applyFill="0" applyBorder="0" applyAlignment="0" applyProtection="0"/>
    <xf numFmtId="0" fontId="6" fillId="0" borderId="0" applyNumberFormat="0" applyFill="0" applyBorder="0" applyAlignment="0" applyProtection="0"/>
  </cellStyleXfs>
  <cellXfs count="280">
    <xf numFmtId="0" fontId="0" fillId="0" borderId="0" xfId="0"/>
    <xf numFmtId="0" fontId="0" fillId="0" borderId="0" xfId="0" applyAlignment="1">
      <alignment wrapText="1"/>
    </xf>
    <xf numFmtId="0" fontId="3" fillId="2" borderId="2" xfId="0" applyFont="1" applyFill="1" applyBorder="1" applyAlignment="1">
      <alignment wrapText="1"/>
    </xf>
    <xf numFmtId="9" fontId="3" fillId="2" borderId="2" xfId="2" applyFont="1" applyFill="1" applyBorder="1" applyAlignment="1">
      <alignment wrapText="1"/>
    </xf>
    <xf numFmtId="0" fontId="3" fillId="2" borderId="3" xfId="0" applyFont="1" applyFill="1" applyBorder="1" applyAlignment="1">
      <alignment wrapText="1"/>
    </xf>
    <xf numFmtId="165" fontId="3" fillId="2" borderId="2" xfId="3" applyNumberFormat="1" applyFont="1" applyFill="1" applyBorder="1" applyAlignment="1">
      <alignment wrapText="1"/>
    </xf>
    <xf numFmtId="0" fontId="3" fillId="4" borderId="2" xfId="0" applyFont="1" applyFill="1" applyBorder="1" applyAlignment="1">
      <alignment wrapText="1"/>
    </xf>
    <xf numFmtId="165" fontId="3" fillId="4" borderId="2" xfId="3" applyNumberFormat="1" applyFont="1" applyFill="1" applyBorder="1" applyAlignment="1">
      <alignment wrapText="1"/>
    </xf>
    <xf numFmtId="0" fontId="3" fillId="4" borderId="3" xfId="0" applyFont="1" applyFill="1" applyBorder="1" applyAlignment="1">
      <alignment wrapText="1"/>
    </xf>
    <xf numFmtId="0" fontId="8" fillId="0" borderId="15" xfId="0" applyFont="1" applyBorder="1" applyAlignment="1">
      <alignment horizontal="center" vertical="center" wrapText="1"/>
    </xf>
    <xf numFmtId="9" fontId="3" fillId="2" borderId="2" xfId="3" applyNumberFormat="1" applyFont="1" applyFill="1" applyBorder="1" applyAlignment="1">
      <alignment wrapText="1"/>
    </xf>
    <xf numFmtId="0" fontId="3" fillId="2" borderId="8" xfId="0" applyFont="1" applyFill="1" applyBorder="1" applyAlignment="1">
      <alignment wrapText="1"/>
    </xf>
    <xf numFmtId="165" fontId="3" fillId="2" borderId="7" xfId="3" applyNumberFormat="1" applyFont="1" applyFill="1" applyBorder="1" applyAlignment="1">
      <alignment wrapText="1"/>
    </xf>
    <xf numFmtId="0" fontId="3" fillId="2" borderId="7" xfId="0" applyFont="1" applyFill="1" applyBorder="1" applyAlignment="1">
      <alignment wrapText="1"/>
    </xf>
    <xf numFmtId="0" fontId="3" fillId="2" borderId="19" xfId="0" applyFont="1" applyFill="1" applyBorder="1" applyAlignment="1">
      <alignment wrapText="1"/>
    </xf>
    <xf numFmtId="166" fontId="3" fillId="2" borderId="2" xfId="2" applyNumberFormat="1" applyFont="1" applyFill="1" applyBorder="1" applyAlignment="1">
      <alignment wrapText="1"/>
    </xf>
    <xf numFmtId="0" fontId="3" fillId="2" borderId="6" xfId="0" applyFont="1" applyFill="1" applyBorder="1" applyAlignment="1">
      <alignment wrapText="1"/>
    </xf>
    <xf numFmtId="0" fontId="3" fillId="6" borderId="3" xfId="0" applyFont="1" applyFill="1" applyBorder="1" applyAlignment="1">
      <alignment wrapText="1"/>
    </xf>
    <xf numFmtId="165" fontId="3" fillId="6" borderId="2" xfId="3" applyNumberFormat="1" applyFont="1" applyFill="1" applyBorder="1" applyAlignment="1">
      <alignment wrapText="1"/>
    </xf>
    <xf numFmtId="0" fontId="3" fillId="6" borderId="2" xfId="0" applyFont="1" applyFill="1" applyBorder="1" applyAlignment="1">
      <alignment wrapText="1"/>
    </xf>
    <xf numFmtId="0" fontId="2" fillId="6" borderId="10" xfId="0" applyFont="1" applyFill="1" applyBorder="1" applyAlignment="1">
      <alignment wrapText="1"/>
    </xf>
    <xf numFmtId="165" fontId="3" fillId="6" borderId="2" xfId="0" applyNumberFormat="1" applyFont="1" applyFill="1" applyBorder="1" applyAlignment="1">
      <alignment wrapText="1"/>
    </xf>
    <xf numFmtId="0" fontId="2" fillId="6" borderId="9" xfId="0" applyFont="1" applyFill="1" applyBorder="1" applyAlignment="1">
      <alignment wrapText="1"/>
    </xf>
    <xf numFmtId="0" fontId="3" fillId="6" borderId="6" xfId="0" applyFont="1" applyFill="1" applyBorder="1" applyAlignment="1">
      <alignment wrapText="1"/>
    </xf>
    <xf numFmtId="0" fontId="3" fillId="6" borderId="0" xfId="0" applyFont="1" applyFill="1" applyBorder="1" applyAlignment="1">
      <alignment wrapText="1"/>
    </xf>
    <xf numFmtId="167" fontId="3" fillId="6" borderId="2" xfId="1" applyNumberFormat="1" applyFont="1" applyFill="1" applyBorder="1" applyAlignment="1">
      <alignment wrapText="1"/>
    </xf>
    <xf numFmtId="49" fontId="2" fillId="2" borderId="6" xfId="0" applyNumberFormat="1" applyFont="1" applyFill="1" applyBorder="1" applyAlignment="1">
      <alignment horizontal="left" wrapText="1"/>
    </xf>
    <xf numFmtId="165" fontId="3" fillId="2" borderId="6" xfId="3" applyNumberFormat="1" applyFont="1" applyFill="1" applyBorder="1" applyAlignment="1">
      <alignment wrapText="1"/>
    </xf>
    <xf numFmtId="49" fontId="3" fillId="2" borderId="6" xfId="0" applyNumberFormat="1" applyFont="1" applyFill="1" applyBorder="1" applyAlignment="1">
      <alignment wrapText="1"/>
    </xf>
    <xf numFmtId="0" fontId="3" fillId="6" borderId="19" xfId="0" applyFont="1" applyFill="1" applyBorder="1" applyAlignment="1">
      <alignment wrapText="1"/>
    </xf>
    <xf numFmtId="165" fontId="3" fillId="6" borderId="0" xfId="3" applyNumberFormat="1" applyFont="1" applyFill="1" applyBorder="1" applyAlignment="1">
      <alignment wrapText="1"/>
    </xf>
    <xf numFmtId="49" fontId="3" fillId="6" borderId="0" xfId="0" applyNumberFormat="1" applyFont="1" applyFill="1" applyBorder="1" applyAlignment="1">
      <alignment wrapText="1"/>
    </xf>
    <xf numFmtId="49" fontId="2" fillId="6" borderId="6" xfId="0" applyNumberFormat="1" applyFont="1" applyFill="1" applyBorder="1" applyAlignment="1">
      <alignment horizontal="left" wrapText="1"/>
    </xf>
    <xf numFmtId="167" fontId="3" fillId="2" borderId="2" xfId="1" applyNumberFormat="1" applyFont="1" applyFill="1" applyBorder="1" applyAlignment="1">
      <alignment wrapText="1"/>
    </xf>
    <xf numFmtId="0" fontId="3" fillId="6" borderId="4" xfId="0" applyFont="1" applyFill="1" applyBorder="1" applyAlignment="1">
      <alignment wrapText="1"/>
    </xf>
    <xf numFmtId="0" fontId="3" fillId="6" borderId="2" xfId="4" applyFont="1" applyFill="1" applyBorder="1" applyAlignment="1">
      <alignment wrapText="1"/>
    </xf>
    <xf numFmtId="0" fontId="2" fillId="6" borderId="1" xfId="0" applyFont="1" applyFill="1" applyBorder="1" applyAlignment="1">
      <alignment wrapText="1"/>
    </xf>
    <xf numFmtId="0" fontId="3" fillId="6" borderId="20" xfId="0" applyFont="1" applyFill="1" applyBorder="1" applyAlignment="1">
      <alignment wrapText="1"/>
    </xf>
    <xf numFmtId="165" fontId="3" fillId="6" borderId="7" xfId="3" applyNumberFormat="1" applyFont="1" applyFill="1" applyBorder="1" applyAlignment="1">
      <alignment wrapText="1"/>
    </xf>
    <xf numFmtId="0" fontId="3" fillId="6" borderId="7" xfId="0" applyFont="1" applyFill="1" applyBorder="1" applyAlignment="1">
      <alignment wrapText="1"/>
    </xf>
    <xf numFmtId="0" fontId="2" fillId="6" borderId="5" xfId="0" applyFont="1" applyFill="1" applyBorder="1" applyAlignment="1">
      <alignment wrapText="1"/>
    </xf>
    <xf numFmtId="0" fontId="3" fillId="0" borderId="0" xfId="0" applyFont="1" applyFill="1" applyBorder="1" applyAlignment="1">
      <alignment wrapText="1"/>
    </xf>
    <xf numFmtId="165" fontId="3" fillId="0" borderId="0" xfId="3" applyNumberFormat="1" applyFont="1" applyFill="1" applyBorder="1" applyAlignment="1">
      <alignment wrapText="1"/>
    </xf>
    <xf numFmtId="0" fontId="0" fillId="0" borderId="0" xfId="0" applyFill="1" applyBorder="1" applyAlignment="1">
      <alignment wrapText="1"/>
    </xf>
    <xf numFmtId="0" fontId="0" fillId="0" borderId="0" xfId="0" applyFill="1" applyBorder="1"/>
    <xf numFmtId="164" fontId="3" fillId="0" borderId="0" xfId="3" applyFont="1" applyFill="1" applyBorder="1" applyAlignment="1">
      <alignment wrapText="1"/>
    </xf>
    <xf numFmtId="10" fontId="3" fillId="0" borderId="0" xfId="0" applyNumberFormat="1" applyFont="1" applyFill="1" applyBorder="1" applyAlignment="1">
      <alignment wrapText="1"/>
    </xf>
    <xf numFmtId="0" fontId="7" fillId="0" borderId="0" xfId="4" applyFont="1" applyFill="1" applyBorder="1" applyAlignment="1">
      <alignment wrapText="1"/>
    </xf>
    <xf numFmtId="165" fontId="3" fillId="0" borderId="0" xfId="0" applyNumberFormat="1" applyFont="1" applyFill="1" applyBorder="1" applyAlignment="1">
      <alignment wrapText="1"/>
    </xf>
    <xf numFmtId="164" fontId="3" fillId="0" borderId="0" xfId="0" applyNumberFormat="1" applyFont="1" applyFill="1" applyBorder="1" applyAlignment="1">
      <alignment wrapText="1"/>
    </xf>
    <xf numFmtId="0" fontId="2" fillId="0" borderId="0" xfId="0" applyFont="1" applyFill="1" applyBorder="1" applyAlignment="1">
      <alignment wrapText="1"/>
    </xf>
    <xf numFmtId="9" fontId="3" fillId="4" borderId="2" xfId="3" applyNumberFormat="1" applyFont="1" applyFill="1" applyBorder="1" applyAlignment="1">
      <alignment wrapText="1"/>
    </xf>
    <xf numFmtId="0" fontId="3" fillId="4" borderId="4" xfId="0" applyFont="1" applyFill="1" applyBorder="1" applyAlignment="1">
      <alignment wrapText="1"/>
    </xf>
    <xf numFmtId="0" fontId="3" fillId="4" borderId="2" xfId="4" applyFont="1" applyFill="1" applyBorder="1" applyAlignment="1">
      <alignment wrapText="1"/>
    </xf>
    <xf numFmtId="0" fontId="8" fillId="4" borderId="6" xfId="0" applyFont="1" applyFill="1" applyBorder="1" applyAlignment="1">
      <alignment horizontal="center" vertical="center" wrapText="1"/>
    </xf>
    <xf numFmtId="0" fontId="3" fillId="3" borderId="7" xfId="0" applyFont="1" applyFill="1" applyBorder="1" applyAlignment="1">
      <alignment horizontal="left" vertical="center" wrapText="1"/>
    </xf>
    <xf numFmtId="167" fontId="3" fillId="3" borderId="7" xfId="0" applyNumberFormat="1" applyFont="1" applyFill="1" applyBorder="1" applyAlignment="1">
      <alignment horizontal="left" vertical="center" wrapText="1"/>
    </xf>
    <xf numFmtId="0" fontId="3" fillId="3" borderId="2" xfId="0" applyFont="1" applyFill="1" applyBorder="1" applyAlignment="1">
      <alignment horizontal="left" vertical="center" wrapText="1"/>
    </xf>
    <xf numFmtId="167" fontId="3" fillId="3" borderId="2" xfId="1" applyNumberFormat="1" applyFont="1" applyFill="1" applyBorder="1" applyAlignment="1">
      <alignment horizontal="left" vertical="center" wrapText="1"/>
    </xf>
    <xf numFmtId="0" fontId="2" fillId="2" borderId="2" xfId="0" applyFont="1" applyFill="1" applyBorder="1" applyAlignment="1">
      <alignment wrapText="1"/>
    </xf>
    <xf numFmtId="0" fontId="3" fillId="6" borderId="2" xfId="0" applyFont="1" applyFill="1" applyBorder="1" applyAlignment="1">
      <alignment horizontal="left" vertical="center" wrapText="1"/>
    </xf>
    <xf numFmtId="164" fontId="3" fillId="6" borderId="2" xfId="3" applyNumberFormat="1" applyFont="1" applyFill="1" applyBorder="1" applyAlignment="1">
      <alignment wrapText="1"/>
    </xf>
    <xf numFmtId="164" fontId="3" fillId="6" borderId="2" xfId="3" applyFont="1" applyFill="1" applyBorder="1" applyAlignment="1">
      <alignment wrapText="1"/>
    </xf>
    <xf numFmtId="0" fontId="2" fillId="6" borderId="2" xfId="0" applyFont="1" applyFill="1" applyBorder="1" applyAlignment="1">
      <alignment wrapText="1"/>
    </xf>
    <xf numFmtId="0" fontId="0" fillId="0" borderId="0" xfId="0" applyBorder="1"/>
    <xf numFmtId="167" fontId="0" fillId="0" borderId="0" xfId="1" applyNumberFormat="1" applyFont="1"/>
    <xf numFmtId="167" fontId="0" fillId="0" borderId="0" xfId="0" applyNumberFormat="1"/>
    <xf numFmtId="166" fontId="3" fillId="2" borderId="6" xfId="2" applyNumberFormat="1" applyFont="1" applyFill="1" applyBorder="1" applyAlignment="1">
      <alignment wrapText="1"/>
    </xf>
    <xf numFmtId="0" fontId="3" fillId="3" borderId="0" xfId="0" applyFont="1" applyFill="1" applyBorder="1" applyAlignment="1">
      <alignment horizontal="left" vertical="center" wrapText="1"/>
    </xf>
    <xf numFmtId="167" fontId="3" fillId="3" borderId="0" xfId="0" applyNumberFormat="1" applyFont="1" applyFill="1" applyBorder="1" applyAlignment="1">
      <alignment horizontal="left" vertical="center" wrapText="1"/>
    </xf>
    <xf numFmtId="0" fontId="8" fillId="3" borderId="2" xfId="0" applyFont="1" applyFill="1" applyBorder="1" applyAlignment="1">
      <alignment horizontal="center" vertical="center" wrapText="1"/>
    </xf>
    <xf numFmtId="2" fontId="3" fillId="3" borderId="2" xfId="0" applyNumberFormat="1" applyFont="1" applyFill="1" applyBorder="1" applyAlignment="1">
      <alignment horizontal="right" vertical="center" wrapText="1"/>
    </xf>
    <xf numFmtId="0" fontId="3" fillId="3" borderId="2" xfId="0" applyFont="1" applyFill="1" applyBorder="1" applyAlignment="1">
      <alignment horizontal="left" vertical="top" wrapText="1"/>
    </xf>
    <xf numFmtId="0" fontId="0" fillId="0" borderId="7" xfId="0" applyBorder="1"/>
    <xf numFmtId="0" fontId="0" fillId="0" borderId="6" xfId="0" applyBorder="1"/>
    <xf numFmtId="0" fontId="0" fillId="11" borderId="23" xfId="0" applyFill="1" applyBorder="1"/>
    <xf numFmtId="0" fontId="0" fillId="11" borderId="24" xfId="0" applyFill="1" applyBorder="1"/>
    <xf numFmtId="0" fontId="0" fillId="11" borderId="0" xfId="0" applyFill="1" applyBorder="1"/>
    <xf numFmtId="0" fontId="0" fillId="11" borderId="25" xfId="0" applyFill="1" applyBorder="1"/>
    <xf numFmtId="0" fontId="0" fillId="11" borderId="26" xfId="0" applyFill="1" applyBorder="1"/>
    <xf numFmtId="168" fontId="0" fillId="11" borderId="26" xfId="0" applyNumberFormat="1" applyFill="1" applyBorder="1"/>
    <xf numFmtId="167" fontId="0" fillId="11" borderId="0" xfId="0" applyNumberFormat="1" applyFill="1" applyBorder="1"/>
    <xf numFmtId="0" fontId="0" fillId="11" borderId="11" xfId="0" applyFill="1" applyBorder="1"/>
    <xf numFmtId="167" fontId="0" fillId="8" borderId="28" xfId="1" applyNumberFormat="1" applyFont="1" applyFill="1" applyBorder="1"/>
    <xf numFmtId="43" fontId="0" fillId="8" borderId="28" xfId="0" applyNumberFormat="1" applyFill="1" applyBorder="1"/>
    <xf numFmtId="167" fontId="0" fillId="8" borderId="28" xfId="0" applyNumberFormat="1" applyFill="1" applyBorder="1"/>
    <xf numFmtId="0" fontId="0" fillId="12" borderId="0" xfId="0" applyFill="1"/>
    <xf numFmtId="0" fontId="0" fillId="12" borderId="25" xfId="0" applyFill="1" applyBorder="1"/>
    <xf numFmtId="0" fontId="0" fillId="4" borderId="25" xfId="0" applyFill="1" applyBorder="1"/>
    <xf numFmtId="0" fontId="0" fillId="4" borderId="30" xfId="0" applyFill="1" applyBorder="1"/>
    <xf numFmtId="0" fontId="0" fillId="0" borderId="33" xfId="0" applyBorder="1"/>
    <xf numFmtId="3" fontId="0" fillId="0" borderId="34" xfId="0" applyNumberFormat="1" applyBorder="1"/>
    <xf numFmtId="0" fontId="0" fillId="0" borderId="35" xfId="0" applyBorder="1"/>
    <xf numFmtId="3" fontId="0" fillId="0" borderId="36" xfId="0" applyNumberFormat="1" applyBorder="1"/>
    <xf numFmtId="0" fontId="0" fillId="0" borderId="20" xfId="0" applyBorder="1"/>
    <xf numFmtId="3" fontId="0" fillId="0" borderId="5" xfId="0" applyNumberFormat="1" applyBorder="1"/>
    <xf numFmtId="0" fontId="0" fillId="2" borderId="22" xfId="0" applyFill="1" applyBorder="1"/>
    <xf numFmtId="0" fontId="0" fillId="2" borderId="23" xfId="0" applyFill="1" applyBorder="1"/>
    <xf numFmtId="0" fontId="0" fillId="2" borderId="24" xfId="0" applyFill="1" applyBorder="1"/>
    <xf numFmtId="0" fontId="0" fillId="11" borderId="22" xfId="0" applyFill="1" applyBorder="1" applyAlignment="1">
      <alignment horizontal="center" wrapText="1"/>
    </xf>
    <xf numFmtId="0" fontId="0" fillId="2" borderId="37" xfId="0" applyFill="1" applyBorder="1" applyAlignment="1">
      <alignment wrapText="1"/>
    </xf>
    <xf numFmtId="0" fontId="0" fillId="2" borderId="15" xfId="0" applyFill="1" applyBorder="1"/>
    <xf numFmtId="1" fontId="0" fillId="2" borderId="15" xfId="0" applyNumberFormat="1" applyFill="1" applyBorder="1"/>
    <xf numFmtId="0" fontId="0" fillId="2" borderId="37" xfId="0" applyFill="1" applyBorder="1"/>
    <xf numFmtId="167" fontId="0" fillId="2" borderId="15" xfId="0" applyNumberFormat="1" applyFill="1" applyBorder="1"/>
    <xf numFmtId="3" fontId="0" fillId="2" borderId="15" xfId="0" applyNumberFormat="1" applyFill="1" applyBorder="1"/>
    <xf numFmtId="0" fontId="0" fillId="2" borderId="32" xfId="0" applyFill="1" applyBorder="1"/>
    <xf numFmtId="0" fontId="0" fillId="10" borderId="28" xfId="0" applyFill="1" applyBorder="1"/>
    <xf numFmtId="167" fontId="0" fillId="10" borderId="29" xfId="0" applyNumberFormat="1" applyFill="1" applyBorder="1"/>
    <xf numFmtId="0" fontId="0" fillId="3" borderId="28" xfId="0" applyFill="1" applyBorder="1"/>
    <xf numFmtId="43" fontId="0" fillId="3" borderId="29" xfId="0" applyNumberFormat="1" applyFill="1" applyBorder="1"/>
    <xf numFmtId="0" fontId="0" fillId="2" borderId="38" xfId="0" applyFill="1" applyBorder="1" applyAlignment="1">
      <alignment wrapText="1"/>
    </xf>
    <xf numFmtId="0" fontId="0" fillId="2" borderId="39" xfId="0" applyFill="1" applyBorder="1"/>
    <xf numFmtId="0" fontId="0" fillId="2" borderId="40" xfId="0" applyFill="1" applyBorder="1"/>
    <xf numFmtId="1" fontId="0" fillId="2" borderId="40" xfId="0" applyNumberFormat="1" applyFill="1" applyBorder="1"/>
    <xf numFmtId="1" fontId="0" fillId="2" borderId="41" xfId="0" applyNumberFormat="1" applyFill="1" applyBorder="1"/>
    <xf numFmtId="1" fontId="0" fillId="2" borderId="42" xfId="0" applyNumberFormat="1" applyFill="1" applyBorder="1"/>
    <xf numFmtId="167" fontId="0" fillId="2" borderId="42" xfId="0" applyNumberFormat="1" applyFill="1" applyBorder="1"/>
    <xf numFmtId="0" fontId="0" fillId="11" borderId="14" xfId="0" applyFill="1" applyBorder="1"/>
    <xf numFmtId="0" fontId="0" fillId="11" borderId="13" xfId="0" applyFill="1" applyBorder="1"/>
    <xf numFmtId="0" fontId="0" fillId="11" borderId="12" xfId="0" applyFill="1" applyBorder="1"/>
    <xf numFmtId="167" fontId="0" fillId="8" borderId="29" xfId="0" applyNumberFormat="1" applyFill="1" applyBorder="1"/>
    <xf numFmtId="0" fontId="0" fillId="8" borderId="27" xfId="0" applyFill="1" applyBorder="1" applyAlignment="1">
      <alignment horizontal="center" wrapText="1"/>
    </xf>
    <xf numFmtId="0" fontId="0" fillId="8" borderId="21" xfId="0" applyFill="1" applyBorder="1" applyAlignment="1">
      <alignment horizontal="center"/>
    </xf>
    <xf numFmtId="167" fontId="0" fillId="13" borderId="33" xfId="1" applyNumberFormat="1" applyFont="1" applyFill="1" applyBorder="1"/>
    <xf numFmtId="167" fontId="0" fillId="13" borderId="43" xfId="1" applyNumberFormat="1" applyFont="1" applyFill="1" applyBorder="1"/>
    <xf numFmtId="0" fontId="0" fillId="4" borderId="10" xfId="0" applyFill="1" applyBorder="1"/>
    <xf numFmtId="0" fontId="0" fillId="4" borderId="0" xfId="0" applyFill="1" applyBorder="1"/>
    <xf numFmtId="0" fontId="0" fillId="13" borderId="33" xfId="0" applyFill="1" applyBorder="1"/>
    <xf numFmtId="167" fontId="0" fillId="10" borderId="30" xfId="0" applyNumberFormat="1" applyFill="1" applyBorder="1"/>
    <xf numFmtId="43" fontId="0" fillId="3" borderId="30" xfId="0" applyNumberFormat="1" applyFill="1" applyBorder="1"/>
    <xf numFmtId="0" fontId="0" fillId="14" borderId="25" xfId="0" applyFill="1" applyBorder="1"/>
    <xf numFmtId="0" fontId="0" fillId="14" borderId="3" xfId="0" applyFill="1" applyBorder="1"/>
    <xf numFmtId="0" fontId="0" fillId="14" borderId="44" xfId="0" applyFill="1" applyBorder="1"/>
    <xf numFmtId="0" fontId="0" fillId="14" borderId="32" xfId="0" applyFill="1" applyBorder="1"/>
    <xf numFmtId="167" fontId="0" fillId="14" borderId="32" xfId="1" applyNumberFormat="1" applyFont="1" applyFill="1" applyBorder="1"/>
    <xf numFmtId="3" fontId="3" fillId="2" borderId="2" xfId="0" applyNumberFormat="1" applyFont="1" applyFill="1" applyBorder="1"/>
    <xf numFmtId="0" fontId="0" fillId="4" borderId="30" xfId="0" applyFill="1" applyBorder="1" applyAlignment="1">
      <alignment wrapText="1"/>
    </xf>
    <xf numFmtId="3" fontId="13" fillId="3" borderId="28" xfId="0" applyNumberFormat="1" applyFont="1" applyFill="1" applyBorder="1"/>
    <xf numFmtId="0" fontId="7" fillId="2" borderId="0" xfId="4" applyFont="1" applyFill="1"/>
    <xf numFmtId="0" fontId="7" fillId="2" borderId="2" xfId="4" applyFont="1" applyFill="1" applyBorder="1"/>
    <xf numFmtId="0" fontId="15" fillId="6" borderId="2" xfId="4" applyFont="1" applyFill="1" applyBorder="1" applyAlignment="1">
      <alignment wrapText="1"/>
    </xf>
    <xf numFmtId="0" fontId="3" fillId="2" borderId="2" xfId="0" applyFont="1" applyFill="1" applyBorder="1"/>
    <xf numFmtId="0" fontId="14" fillId="2" borderId="0" xfId="4" applyFont="1" applyFill="1"/>
    <xf numFmtId="0" fontId="8" fillId="0" borderId="0" xfId="0" applyFont="1"/>
    <xf numFmtId="0" fontId="3" fillId="0" borderId="0" xfId="0" applyFont="1"/>
    <xf numFmtId="0" fontId="3" fillId="0" borderId="28" xfId="0" applyFont="1" applyBorder="1" applyAlignment="1">
      <alignment horizontal="left" wrapText="1"/>
    </xf>
    <xf numFmtId="0" fontId="3" fillId="0" borderId="25" xfId="0" applyFont="1" applyBorder="1"/>
    <xf numFmtId="0" fontId="3" fillId="0" borderId="0" xfId="0" applyFont="1" applyBorder="1"/>
    <xf numFmtId="0" fontId="3" fillId="7" borderId="26" xfId="0" applyFont="1" applyFill="1" applyBorder="1"/>
    <xf numFmtId="0" fontId="3" fillId="0" borderId="25" xfId="0" applyFont="1" applyFill="1" applyBorder="1"/>
    <xf numFmtId="0" fontId="3" fillId="0" borderId="0" xfId="0" applyFont="1" applyFill="1" applyBorder="1"/>
    <xf numFmtId="0" fontId="3" fillId="7" borderId="28" xfId="0" applyFont="1" applyFill="1" applyBorder="1"/>
    <xf numFmtId="167" fontId="3" fillId="0" borderId="25" xfId="1" applyNumberFormat="1" applyFont="1" applyBorder="1"/>
    <xf numFmtId="3" fontId="3" fillId="0" borderId="28" xfId="0" applyNumberFormat="1" applyFont="1" applyBorder="1"/>
    <xf numFmtId="0" fontId="3" fillId="0" borderId="7" xfId="0" applyFont="1" applyBorder="1"/>
    <xf numFmtId="9" fontId="3" fillId="0" borderId="8" xfId="2" applyFont="1" applyBorder="1"/>
    <xf numFmtId="9" fontId="3" fillId="0" borderId="7" xfId="2" applyFont="1" applyBorder="1"/>
    <xf numFmtId="9" fontId="3" fillId="7" borderId="9" xfId="2" applyFont="1" applyFill="1" applyBorder="1"/>
    <xf numFmtId="9" fontId="3" fillId="7" borderId="31" xfId="2" applyFont="1" applyFill="1" applyBorder="1"/>
    <xf numFmtId="10" fontId="3" fillId="8" borderId="7" xfId="2" applyNumberFormat="1" applyFont="1" applyFill="1" applyBorder="1"/>
    <xf numFmtId="167" fontId="3" fillId="9" borderId="8" xfId="0" applyNumberFormat="1" applyFont="1" applyFill="1" applyBorder="1"/>
    <xf numFmtId="43" fontId="3" fillId="10" borderId="31" xfId="0" applyNumberFormat="1" applyFont="1" applyFill="1" applyBorder="1"/>
    <xf numFmtId="9" fontId="3" fillId="0" borderId="25" xfId="2" applyFont="1" applyBorder="1"/>
    <xf numFmtId="9" fontId="3" fillId="0" borderId="0" xfId="2" applyFont="1" applyBorder="1"/>
    <xf numFmtId="9" fontId="3" fillId="7" borderId="26" xfId="2" applyFont="1" applyFill="1" applyBorder="1"/>
    <xf numFmtId="9" fontId="3" fillId="7" borderId="28" xfId="2" applyFont="1" applyFill="1" applyBorder="1"/>
    <xf numFmtId="10" fontId="3" fillId="8" borderId="0" xfId="2" applyNumberFormat="1" applyFont="1" applyFill="1" applyBorder="1"/>
    <xf numFmtId="167" fontId="3" fillId="9" borderId="25" xfId="0" applyNumberFormat="1" applyFont="1" applyFill="1" applyBorder="1"/>
    <xf numFmtId="43" fontId="3" fillId="10" borderId="28" xfId="0" applyNumberFormat="1" applyFont="1" applyFill="1" applyBorder="1"/>
    <xf numFmtId="9" fontId="3" fillId="0" borderId="0" xfId="2" applyFont="1" applyFill="1" applyBorder="1"/>
    <xf numFmtId="9" fontId="3" fillId="0" borderId="0" xfId="0" applyNumberFormat="1" applyFont="1" applyBorder="1"/>
    <xf numFmtId="0" fontId="3" fillId="0" borderId="6" xfId="0" applyFont="1" applyBorder="1"/>
    <xf numFmtId="9" fontId="3" fillId="0" borderId="3" xfId="2" applyFont="1" applyBorder="1"/>
    <xf numFmtId="9" fontId="3" fillId="0" borderId="2" xfId="0" applyNumberFormat="1" applyFont="1" applyBorder="1"/>
    <xf numFmtId="9" fontId="3" fillId="7" borderId="10" xfId="2" applyFont="1" applyFill="1" applyBorder="1"/>
    <xf numFmtId="9" fontId="3" fillId="0" borderId="3" xfId="0" applyNumberFormat="1" applyFont="1" applyBorder="1"/>
    <xf numFmtId="9" fontId="3" fillId="7" borderId="10" xfId="0" applyNumberFormat="1" applyFont="1" applyFill="1" applyBorder="1"/>
    <xf numFmtId="9" fontId="3" fillId="7" borderId="30" xfId="0" applyNumberFormat="1" applyFont="1" applyFill="1" applyBorder="1"/>
    <xf numFmtId="9" fontId="3" fillId="8" borderId="2" xfId="0" applyNumberFormat="1" applyFont="1" applyFill="1" applyBorder="1"/>
    <xf numFmtId="167" fontId="3" fillId="9" borderId="3" xfId="0" applyNumberFormat="1" applyFont="1" applyFill="1" applyBorder="1"/>
    <xf numFmtId="43" fontId="3" fillId="10" borderId="30" xfId="0" applyNumberFormat="1" applyFont="1" applyFill="1" applyBorder="1"/>
    <xf numFmtId="0" fontId="3" fillId="0" borderId="12" xfId="0" applyFont="1" applyBorder="1"/>
    <xf numFmtId="0" fontId="3" fillId="0" borderId="29" xfId="0" applyFont="1" applyBorder="1" applyAlignment="1">
      <alignment vertical="top" wrapText="1"/>
    </xf>
    <xf numFmtId="0" fontId="3" fillId="7" borderId="27" xfId="0" applyFont="1" applyFill="1" applyBorder="1" applyAlignment="1"/>
    <xf numFmtId="0" fontId="3" fillId="0" borderId="29" xfId="0" applyFont="1" applyBorder="1" applyAlignment="1">
      <alignment horizontal="left" vertical="top" wrapText="1"/>
    </xf>
    <xf numFmtId="0" fontId="16" fillId="2" borderId="0" xfId="4" applyFont="1" applyFill="1"/>
    <xf numFmtId="0" fontId="16" fillId="4" borderId="0" xfId="4" applyFont="1" applyFill="1"/>
    <xf numFmtId="10" fontId="17" fillId="0" borderId="0" xfId="0" applyNumberFormat="1" applyFont="1" applyBorder="1" applyAlignment="1">
      <alignment horizontal="right" vertical="center"/>
    </xf>
    <xf numFmtId="10" fontId="0" fillId="0" borderId="0" xfId="0" applyNumberFormat="1" applyBorder="1"/>
    <xf numFmtId="10" fontId="0" fillId="0" borderId="7" xfId="0" applyNumberFormat="1" applyBorder="1"/>
    <xf numFmtId="9" fontId="0" fillId="0" borderId="0" xfId="0" applyNumberFormat="1" applyBorder="1"/>
    <xf numFmtId="10" fontId="0" fillId="0" borderId="6" xfId="0" applyNumberFormat="1" applyBorder="1"/>
    <xf numFmtId="0" fontId="0" fillId="7" borderId="2" xfId="0" applyFill="1" applyBorder="1"/>
    <xf numFmtId="9" fontId="0" fillId="7" borderId="2" xfId="2" applyFont="1" applyFill="1" applyBorder="1"/>
    <xf numFmtId="0" fontId="0" fillId="7" borderId="22" xfId="0" applyFill="1" applyBorder="1"/>
    <xf numFmtId="0" fontId="0" fillId="7" borderId="23" xfId="0" applyFill="1" applyBorder="1"/>
    <xf numFmtId="0" fontId="0" fillId="7" borderId="24" xfId="0" applyFill="1" applyBorder="1"/>
    <xf numFmtId="0" fontId="0" fillId="0" borderId="8" xfId="0" applyBorder="1"/>
    <xf numFmtId="0" fontId="0" fillId="0" borderId="9" xfId="0" applyBorder="1"/>
    <xf numFmtId="0" fontId="0" fillId="0" borderId="25" xfId="0" applyBorder="1"/>
    <xf numFmtId="0" fontId="0" fillId="0" borderId="26" xfId="0" applyBorder="1"/>
    <xf numFmtId="0" fontId="0" fillId="0" borderId="19" xfId="0" applyBorder="1"/>
    <xf numFmtId="0" fontId="0" fillId="0" borderId="45" xfId="0" applyBorder="1"/>
    <xf numFmtId="0" fontId="0" fillId="0" borderId="25" xfId="0" applyBorder="1" applyAlignment="1">
      <alignment wrapText="1"/>
    </xf>
    <xf numFmtId="0" fontId="0" fillId="7" borderId="3" xfId="0" applyFill="1" applyBorder="1"/>
    <xf numFmtId="0" fontId="0" fillId="7" borderId="10" xfId="0" applyFill="1" applyBorder="1"/>
    <xf numFmtId="0" fontId="6" fillId="2" borderId="6" xfId="4" applyFill="1" applyBorder="1"/>
    <xf numFmtId="0" fontId="0" fillId="4" borderId="22" xfId="0" applyFill="1" applyBorder="1"/>
    <xf numFmtId="0" fontId="0" fillId="4" borderId="23" xfId="0" applyFill="1" applyBorder="1"/>
    <xf numFmtId="0" fontId="0" fillId="4" borderId="24" xfId="0" applyFill="1" applyBorder="1"/>
    <xf numFmtId="167" fontId="18" fillId="2" borderId="15" xfId="1" applyNumberFormat="1" applyFont="1" applyFill="1" applyBorder="1"/>
    <xf numFmtId="3" fontId="0" fillId="0" borderId="0" xfId="0" applyNumberFormat="1" applyBorder="1" applyAlignment="1">
      <alignment vertical="center" wrapText="1"/>
    </xf>
    <xf numFmtId="3" fontId="0" fillId="0" borderId="0" xfId="0" applyNumberFormat="1" applyBorder="1"/>
    <xf numFmtId="0" fontId="3" fillId="15" borderId="6" xfId="0" applyFont="1" applyFill="1" applyBorder="1" applyAlignment="1">
      <alignment wrapText="1"/>
    </xf>
    <xf numFmtId="165" fontId="3" fillId="15" borderId="6" xfId="3" applyNumberFormat="1" applyFont="1" applyFill="1" applyBorder="1" applyAlignment="1">
      <alignment wrapText="1"/>
    </xf>
    <xf numFmtId="0" fontId="2" fillId="15" borderId="6" xfId="0" applyFont="1" applyFill="1" applyBorder="1" applyAlignment="1">
      <alignment wrapText="1"/>
    </xf>
    <xf numFmtId="0" fontId="3" fillId="15" borderId="2" xfId="0" applyFont="1" applyFill="1" applyBorder="1" applyAlignment="1">
      <alignment wrapText="1"/>
    </xf>
    <xf numFmtId="165" fontId="3" fillId="15" borderId="2" xfId="3" applyNumberFormat="1" applyFont="1" applyFill="1" applyBorder="1" applyAlignment="1">
      <alignment wrapText="1"/>
    </xf>
    <xf numFmtId="10" fontId="3" fillId="15" borderId="2" xfId="0" applyNumberFormat="1" applyFont="1" applyFill="1" applyBorder="1" applyAlignment="1">
      <alignment wrapText="1"/>
    </xf>
    <xf numFmtId="0" fontId="7" fillId="15" borderId="2" xfId="4" applyFont="1" applyFill="1" applyBorder="1" applyAlignment="1">
      <alignment wrapText="1"/>
    </xf>
    <xf numFmtId="0" fontId="9" fillId="5" borderId="18" xfId="0" applyFont="1" applyFill="1" applyBorder="1" applyAlignment="1">
      <alignment horizontal="center" wrapText="1"/>
    </xf>
    <xf numFmtId="0" fontId="9" fillId="5" borderId="17" xfId="0" applyFont="1" applyFill="1" applyBorder="1" applyAlignment="1">
      <alignment horizontal="center" wrapText="1"/>
    </xf>
    <xf numFmtId="0" fontId="9" fillId="5" borderId="16" xfId="0" applyFont="1" applyFill="1" applyBorder="1" applyAlignment="1">
      <alignment horizontal="center" wrapText="1"/>
    </xf>
    <xf numFmtId="0" fontId="4" fillId="0" borderId="0" xfId="0" applyFont="1" applyFill="1" applyBorder="1" applyAlignment="1">
      <alignment horizontal="center" wrapText="1"/>
    </xf>
    <xf numFmtId="0" fontId="2" fillId="0" borderId="0" xfId="0" applyFont="1" applyFill="1" applyBorder="1" applyAlignment="1">
      <alignment horizontal="center" wrapText="1"/>
    </xf>
    <xf numFmtId="0" fontId="2" fillId="0" borderId="0" xfId="0" applyFont="1" applyFill="1" applyBorder="1" applyAlignment="1">
      <alignment horizontal="left" wrapText="1"/>
    </xf>
    <xf numFmtId="0" fontId="3" fillId="0" borderId="27" xfId="0" applyFont="1" applyBorder="1" applyAlignment="1">
      <alignment horizontal="center" wrapText="1"/>
    </xf>
    <xf numFmtId="0" fontId="3" fillId="0" borderId="28" xfId="0" applyFont="1" applyBorder="1" applyAlignment="1">
      <alignment horizontal="center" wrapText="1"/>
    </xf>
    <xf numFmtId="0" fontId="3" fillId="0" borderId="25" xfId="0" applyFont="1" applyBorder="1" applyAlignment="1">
      <alignment horizontal="left" vertical="top" wrapText="1"/>
    </xf>
    <xf numFmtId="0" fontId="3" fillId="0" borderId="0" xfId="0" applyFont="1" applyAlignment="1">
      <alignment horizontal="left" vertical="top" wrapText="1"/>
    </xf>
    <xf numFmtId="0" fontId="3" fillId="0" borderId="14" xfId="0" applyFont="1" applyBorder="1" applyAlignment="1">
      <alignment horizontal="left" vertical="top" wrapText="1"/>
    </xf>
    <xf numFmtId="0" fontId="3" fillId="0" borderId="13" xfId="0" applyFont="1" applyBorder="1" applyAlignment="1">
      <alignment horizontal="left" vertical="top" wrapText="1"/>
    </xf>
    <xf numFmtId="0" fontId="3" fillId="0" borderId="12" xfId="0" applyFont="1" applyBorder="1" applyAlignment="1">
      <alignment horizontal="left" vertical="top" wrapText="1"/>
    </xf>
    <xf numFmtId="0" fontId="3" fillId="0" borderId="25" xfId="0" applyFont="1" applyBorder="1" applyAlignment="1">
      <alignment horizontal="center" wrapText="1"/>
    </xf>
    <xf numFmtId="0" fontId="3" fillId="0" borderId="0" xfId="0" applyFont="1" applyBorder="1" applyAlignment="1">
      <alignment horizontal="center" wrapText="1"/>
    </xf>
    <xf numFmtId="0" fontId="3" fillId="0" borderId="26" xfId="0" applyFont="1" applyBorder="1" applyAlignment="1">
      <alignment horizontal="center" wrapText="1"/>
    </xf>
    <xf numFmtId="0" fontId="3" fillId="0" borderId="22" xfId="0" applyFont="1" applyBorder="1" applyAlignment="1">
      <alignment horizontal="center" wrapText="1"/>
    </xf>
    <xf numFmtId="0" fontId="3" fillId="7" borderId="22" xfId="0" applyFont="1" applyFill="1" applyBorder="1" applyAlignment="1">
      <alignment horizontal="center"/>
    </xf>
    <xf numFmtId="0" fontId="3" fillId="7" borderId="23" xfId="0" applyFont="1" applyFill="1" applyBorder="1" applyAlignment="1">
      <alignment horizontal="center"/>
    </xf>
    <xf numFmtId="0" fontId="3" fillId="7" borderId="24" xfId="0" applyFont="1" applyFill="1" applyBorder="1" applyAlignment="1">
      <alignment horizontal="center"/>
    </xf>
    <xf numFmtId="0" fontId="0" fillId="14" borderId="22" xfId="0" applyFill="1" applyBorder="1" applyAlignment="1">
      <alignment horizontal="left" wrapText="1"/>
    </xf>
    <xf numFmtId="0" fontId="0" fillId="14" borderId="23" xfId="0" applyFill="1" applyBorder="1" applyAlignment="1">
      <alignment horizontal="left" wrapText="1"/>
    </xf>
    <xf numFmtId="0" fontId="0" fillId="14" borderId="24" xfId="0" applyFill="1" applyBorder="1" applyAlignment="1">
      <alignment horizontal="left" wrapText="1"/>
    </xf>
    <xf numFmtId="0" fontId="0" fillId="14" borderId="32" xfId="0" applyFill="1" applyBorder="1" applyAlignment="1">
      <alignment horizontal="center" wrapText="1"/>
    </xf>
    <xf numFmtId="43" fontId="0" fillId="14" borderId="4" xfId="0" applyNumberFormat="1" applyFill="1" applyBorder="1" applyAlignment="1">
      <alignment horizontal="center"/>
    </xf>
    <xf numFmtId="43" fontId="0" fillId="14" borderId="1" xfId="0" applyNumberFormat="1" applyFill="1" applyBorder="1" applyAlignment="1">
      <alignment horizontal="center"/>
    </xf>
    <xf numFmtId="0" fontId="0" fillId="11" borderId="18" xfId="0" applyFill="1" applyBorder="1" applyAlignment="1">
      <alignment horizontal="left" wrapText="1"/>
    </xf>
    <xf numFmtId="0" fontId="0" fillId="11" borderId="17" xfId="0" applyFill="1" applyBorder="1" applyAlignment="1">
      <alignment horizontal="left" wrapText="1"/>
    </xf>
    <xf numFmtId="0" fontId="0" fillId="11" borderId="16" xfId="0" applyFill="1" applyBorder="1" applyAlignment="1">
      <alignment horizontal="left" wrapText="1"/>
    </xf>
    <xf numFmtId="0" fontId="0" fillId="10" borderId="0" xfId="0" applyFill="1" applyAlignment="1">
      <alignment horizontal="center"/>
    </xf>
    <xf numFmtId="0" fontId="0" fillId="11" borderId="18" xfId="0" applyFill="1" applyBorder="1" applyAlignment="1">
      <alignment horizontal="center"/>
    </xf>
    <xf numFmtId="0" fontId="0" fillId="11" borderId="17" xfId="0" applyFill="1" applyBorder="1" applyAlignment="1">
      <alignment horizontal="center"/>
    </xf>
    <xf numFmtId="0" fontId="0" fillId="11" borderId="16" xfId="0" applyFill="1" applyBorder="1" applyAlignment="1">
      <alignment horizontal="center"/>
    </xf>
    <xf numFmtId="0" fontId="0" fillId="0" borderId="20" xfId="0" applyBorder="1" applyAlignment="1">
      <alignment horizontal="left" wrapText="1"/>
    </xf>
    <xf numFmtId="0" fontId="0" fillId="0" borderId="7" xfId="0" applyBorder="1" applyAlignment="1">
      <alignment horizontal="left" wrapText="1"/>
    </xf>
    <xf numFmtId="0" fontId="0" fillId="0" borderId="33" xfId="0" applyBorder="1" applyAlignment="1">
      <alignment horizontal="left" wrapText="1"/>
    </xf>
    <xf numFmtId="0" fontId="0" fillId="0" borderId="0" xfId="0" applyBorder="1" applyAlignment="1">
      <alignment horizontal="left" wrapText="1"/>
    </xf>
    <xf numFmtId="0" fontId="0" fillId="3" borderId="27" xfId="0" applyFill="1" applyBorder="1" applyAlignment="1">
      <alignment horizontal="left" wrapText="1"/>
    </xf>
    <xf numFmtId="0" fontId="0" fillId="3" borderId="28" xfId="0" applyFill="1" applyBorder="1" applyAlignment="1">
      <alignment horizontal="left" wrapText="1"/>
    </xf>
    <xf numFmtId="0" fontId="0" fillId="0" borderId="33" xfId="0" applyBorder="1" applyAlignment="1">
      <alignment horizontal="left"/>
    </xf>
    <xf numFmtId="0" fontId="0" fillId="0" borderId="0" xfId="0" applyBorder="1" applyAlignment="1">
      <alignment horizontal="left"/>
    </xf>
    <xf numFmtId="0" fontId="0" fillId="0" borderId="35" xfId="0" applyBorder="1" applyAlignment="1">
      <alignment horizontal="left" wrapText="1"/>
    </xf>
    <xf numFmtId="0" fontId="0" fillId="0" borderId="6" xfId="0" applyBorder="1" applyAlignment="1">
      <alignment horizontal="left" wrapText="1"/>
    </xf>
    <xf numFmtId="0" fontId="0" fillId="2" borderId="37" xfId="0" applyFill="1" applyBorder="1" applyAlignment="1">
      <alignment horizontal="center" wrapText="1"/>
    </xf>
    <xf numFmtId="0" fontId="0" fillId="2" borderId="15" xfId="0" applyFill="1" applyBorder="1" applyAlignment="1">
      <alignment horizontal="center" wrapText="1"/>
    </xf>
    <xf numFmtId="0" fontId="0" fillId="13" borderId="20" xfId="0" applyFill="1" applyBorder="1" applyAlignment="1">
      <alignment horizontal="left" wrapText="1"/>
    </xf>
    <xf numFmtId="0" fontId="0" fillId="13" borderId="33" xfId="0" applyFill="1" applyBorder="1" applyAlignment="1">
      <alignment horizontal="left" wrapText="1"/>
    </xf>
    <xf numFmtId="0" fontId="0" fillId="0" borderId="20" xfId="0" applyBorder="1" applyAlignment="1">
      <alignment horizontal="left" vertical="top" wrapText="1"/>
    </xf>
    <xf numFmtId="0" fontId="0" fillId="0" borderId="7" xfId="0" applyBorder="1" applyAlignment="1">
      <alignment horizontal="left" vertical="top" wrapText="1"/>
    </xf>
    <xf numFmtId="0" fontId="0" fillId="0" borderId="5" xfId="0" applyBorder="1" applyAlignment="1">
      <alignment horizontal="left" vertical="top" wrapText="1"/>
    </xf>
    <xf numFmtId="0" fontId="0" fillId="0" borderId="34" xfId="0" applyBorder="1" applyAlignment="1">
      <alignment horizontal="left" wrapText="1"/>
    </xf>
    <xf numFmtId="0" fontId="0" fillId="10" borderId="27" xfId="0" applyFill="1" applyBorder="1" applyAlignment="1">
      <alignment horizontal="left" wrapText="1"/>
    </xf>
    <xf numFmtId="0" fontId="0" fillId="10" borderId="28" xfId="0" applyFill="1" applyBorder="1" applyAlignment="1">
      <alignment horizontal="left" wrapText="1"/>
    </xf>
    <xf numFmtId="0" fontId="0" fillId="7" borderId="14" xfId="0" applyFill="1" applyBorder="1" applyAlignment="1">
      <alignment horizontal="left" vertical="top" wrapText="1"/>
    </xf>
    <xf numFmtId="0" fontId="0" fillId="7" borderId="13" xfId="0" applyFill="1" applyBorder="1" applyAlignment="1">
      <alignment horizontal="left" vertical="top" wrapText="1"/>
    </xf>
    <xf numFmtId="0" fontId="0" fillId="7" borderId="12" xfId="0" applyFill="1" applyBorder="1" applyAlignment="1">
      <alignment horizontal="left" vertical="top" wrapText="1"/>
    </xf>
    <xf numFmtId="0" fontId="0" fillId="4" borderId="14" xfId="0" applyFill="1" applyBorder="1" applyAlignment="1">
      <alignment horizontal="left" vertical="top" wrapText="1"/>
    </xf>
    <xf numFmtId="0" fontId="0" fillId="4" borderId="13" xfId="0" applyFill="1" applyBorder="1" applyAlignment="1">
      <alignment horizontal="left" vertical="top" wrapText="1"/>
    </xf>
    <xf numFmtId="0" fontId="0" fillId="4" borderId="12" xfId="0" applyFill="1" applyBorder="1" applyAlignment="1">
      <alignment horizontal="left" vertical="top" wrapText="1"/>
    </xf>
  </cellXfs>
  <cellStyles count="5">
    <cellStyle name="Comma" xfId="1" builtinId="3"/>
    <cellStyle name="Comma 2" xfId="3" xr:uid="{07A8EF89-EBBF-4F34-9606-0C6CE11E1864}"/>
    <cellStyle name="Hyperlink" xfId="4" builtinId="8"/>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aquaculturealliance.org/wp-content/uploads/2018/01/Global-Shrimp-Production-Data-Analysis-Dr.-James-Anderson-GOAL-2017.pdf" TargetMode="External"/><Relationship Id="rId2" Type="http://schemas.openxmlformats.org/officeDocument/2006/relationships/hyperlink" Target="https://www.iffo.net/fish-fish-out-fifo-ratios-conversion-wild-feed" TargetMode="External"/><Relationship Id="rId1" Type="http://schemas.openxmlformats.org/officeDocument/2006/relationships/hyperlink" Target="https://www.iffo.net/fish-fish-out-fifo-ratios-conversion-wild-feed" TargetMode="External"/><Relationship Id="rId6" Type="http://schemas.openxmlformats.org/officeDocument/2006/relationships/printerSettings" Target="../printerSettings/printerSettings1.bin"/><Relationship Id="rId5" Type="http://schemas.openxmlformats.org/officeDocument/2006/relationships/hyperlink" Target="https://www.mdpi.com/2071-1050/11/4/1212" TargetMode="External"/><Relationship Id="rId4" Type="http://schemas.openxmlformats.org/officeDocument/2006/relationships/hyperlink" Target="https://www.sciencedirect.com/science/article/abs/pii/S0044848616304215?via%3Dihub"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FD5D03-D2FD-443F-BDDD-E7BDBB97184C}">
  <dimension ref="A1:G32"/>
  <sheetViews>
    <sheetView zoomScaleNormal="100" workbookViewId="0">
      <selection activeCell="B22" sqref="B22"/>
    </sheetView>
  </sheetViews>
  <sheetFormatPr defaultRowHeight="15" x14ac:dyDescent="0.25"/>
  <cols>
    <col min="1" max="1" width="32.85546875" customWidth="1"/>
    <col min="2" max="2" width="10.140625" customWidth="1"/>
    <col min="3" max="3" width="7.42578125" customWidth="1"/>
    <col min="4" max="4" width="13.5703125" customWidth="1"/>
    <col min="5" max="5" width="17.140625" customWidth="1"/>
    <col min="6" max="6" width="61.5703125" customWidth="1"/>
    <col min="7" max="7" width="34.85546875" customWidth="1"/>
  </cols>
  <sheetData>
    <row r="1" spans="1:7" ht="15.75" customHeight="1" thickBot="1" x14ac:dyDescent="0.35">
      <c r="A1" s="221" t="s">
        <v>139</v>
      </c>
      <c r="B1" s="222"/>
      <c r="C1" s="222"/>
      <c r="D1" s="222"/>
      <c r="E1" s="222"/>
      <c r="F1" s="223"/>
      <c r="G1" s="1"/>
    </row>
    <row r="2" spans="1:7" ht="33.75" customHeight="1" x14ac:dyDescent="0.25">
      <c r="A2" s="9" t="s">
        <v>22</v>
      </c>
      <c r="B2" s="9" t="s">
        <v>21</v>
      </c>
      <c r="C2" s="9" t="s">
        <v>20</v>
      </c>
      <c r="D2" s="9" t="s">
        <v>19</v>
      </c>
      <c r="E2" s="9" t="s">
        <v>18</v>
      </c>
      <c r="F2" s="9" t="s">
        <v>17</v>
      </c>
      <c r="G2" s="1"/>
    </row>
    <row r="3" spans="1:7" ht="39.75" customHeight="1" x14ac:dyDescent="0.25">
      <c r="A3" s="14" t="s">
        <v>16</v>
      </c>
      <c r="B3" s="27">
        <v>33000</v>
      </c>
      <c r="C3" s="16" t="s">
        <v>2</v>
      </c>
      <c r="D3" s="16" t="s">
        <v>4</v>
      </c>
      <c r="E3" s="16" t="s">
        <v>3</v>
      </c>
      <c r="F3" s="139" t="s">
        <v>90</v>
      </c>
      <c r="G3" s="1"/>
    </row>
    <row r="4" spans="1:7" ht="45.75" customHeight="1" x14ac:dyDescent="0.25">
      <c r="A4" s="14" t="s">
        <v>15</v>
      </c>
      <c r="B4" s="67">
        <v>4.8000000000000001E-2</v>
      </c>
      <c r="C4" s="16"/>
      <c r="D4" s="16" t="s">
        <v>9</v>
      </c>
      <c r="E4" s="16" t="s">
        <v>8</v>
      </c>
      <c r="F4" s="207" t="s">
        <v>11</v>
      </c>
      <c r="G4" s="1"/>
    </row>
    <row r="5" spans="1:7" ht="26.25" x14ac:dyDescent="0.25">
      <c r="A5" s="17" t="s">
        <v>130</v>
      </c>
      <c r="B5" s="18">
        <f>B3/B4</f>
        <v>687500</v>
      </c>
      <c r="C5" s="19" t="s">
        <v>2</v>
      </c>
      <c r="D5" s="19" t="s">
        <v>1</v>
      </c>
      <c r="E5" s="19"/>
      <c r="F5" s="20"/>
      <c r="G5" s="1"/>
    </row>
    <row r="6" spans="1:7" ht="39" x14ac:dyDescent="0.25">
      <c r="A6" s="4" t="s">
        <v>24</v>
      </c>
      <c r="B6" s="10">
        <v>0.33</v>
      </c>
      <c r="C6" s="2"/>
      <c r="D6" s="2" t="s">
        <v>119</v>
      </c>
      <c r="E6" s="2" t="s">
        <v>127</v>
      </c>
      <c r="F6" s="186" t="s">
        <v>126</v>
      </c>
      <c r="G6" s="1"/>
    </row>
    <row r="7" spans="1:7" ht="26.25" x14ac:dyDescent="0.25">
      <c r="A7" s="17" t="s">
        <v>14</v>
      </c>
      <c r="B7" s="18">
        <f>B5*B6</f>
        <v>226875</v>
      </c>
      <c r="C7" s="21" t="s">
        <v>2</v>
      </c>
      <c r="D7" s="19" t="s">
        <v>1</v>
      </c>
      <c r="E7" s="19"/>
      <c r="F7" s="22"/>
      <c r="G7" s="1"/>
    </row>
    <row r="8" spans="1:7" ht="43.5" customHeight="1" x14ac:dyDescent="0.25">
      <c r="A8" s="4" t="s">
        <v>10</v>
      </c>
      <c r="B8" s="3">
        <v>0.67</v>
      </c>
      <c r="C8" s="2"/>
      <c r="D8" s="2" t="s">
        <v>119</v>
      </c>
      <c r="E8" s="2" t="s">
        <v>5</v>
      </c>
      <c r="F8" s="186" t="s">
        <v>126</v>
      </c>
      <c r="G8" s="1"/>
    </row>
    <row r="9" spans="1:7" ht="42.75" customHeight="1" x14ac:dyDescent="0.25">
      <c r="A9" s="17" t="s">
        <v>13</v>
      </c>
      <c r="B9" s="18">
        <f>B5*B8</f>
        <v>460625</v>
      </c>
      <c r="C9" s="19" t="s">
        <v>2</v>
      </c>
      <c r="D9" s="19" t="s">
        <v>1</v>
      </c>
      <c r="E9" s="19"/>
      <c r="F9" s="20"/>
      <c r="G9" s="1"/>
    </row>
    <row r="10" spans="1:7" ht="17.25" customHeight="1" x14ac:dyDescent="0.25">
      <c r="A10" s="2" t="s">
        <v>12</v>
      </c>
      <c r="B10" s="15">
        <v>0.22500000000000001</v>
      </c>
      <c r="C10" s="2"/>
      <c r="D10" s="2" t="s">
        <v>25</v>
      </c>
      <c r="E10" s="2" t="s">
        <v>8</v>
      </c>
      <c r="F10" s="140" t="s">
        <v>11</v>
      </c>
      <c r="G10" s="1"/>
    </row>
    <row r="11" spans="1:7" ht="51.75" customHeight="1" x14ac:dyDescent="0.25">
      <c r="A11" s="19" t="s">
        <v>66</v>
      </c>
      <c r="B11" s="25">
        <f>B5*B10</f>
        <v>154687.5</v>
      </c>
      <c r="C11" s="19"/>
      <c r="D11" s="19"/>
      <c r="E11" s="19"/>
      <c r="F11" s="141" t="s">
        <v>33</v>
      </c>
      <c r="G11" s="1"/>
    </row>
    <row r="12" spans="1:7" ht="31.5" customHeight="1" x14ac:dyDescent="0.25">
      <c r="A12" s="14" t="s">
        <v>26</v>
      </c>
      <c r="B12" s="27">
        <v>55000</v>
      </c>
      <c r="C12" s="16" t="s">
        <v>2</v>
      </c>
      <c r="D12" s="16" t="s">
        <v>4</v>
      </c>
      <c r="E12" s="28" t="s">
        <v>8</v>
      </c>
      <c r="F12" s="26"/>
      <c r="G12" s="1"/>
    </row>
    <row r="13" spans="1:7" ht="87" customHeight="1" x14ac:dyDescent="0.25">
      <c r="A13" s="29" t="s">
        <v>34</v>
      </c>
      <c r="B13" s="30">
        <f>B11-B12</f>
        <v>99687.5</v>
      </c>
      <c r="C13" s="24" t="s">
        <v>2</v>
      </c>
      <c r="D13" s="23" t="s">
        <v>1</v>
      </c>
      <c r="E13" s="31"/>
      <c r="F13" s="32" t="s">
        <v>67</v>
      </c>
      <c r="G13" s="1"/>
    </row>
    <row r="14" spans="1:7" ht="31.5" customHeight="1" x14ac:dyDescent="0.25">
      <c r="A14" s="4" t="s">
        <v>27</v>
      </c>
      <c r="B14" s="33">
        <v>4000000</v>
      </c>
      <c r="C14" s="2" t="s">
        <v>2</v>
      </c>
      <c r="D14" s="142" t="s">
        <v>28</v>
      </c>
      <c r="E14" s="2"/>
      <c r="F14" s="139" t="s">
        <v>29</v>
      </c>
      <c r="G14" s="1"/>
    </row>
    <row r="15" spans="1:7" ht="32.25" customHeight="1" x14ac:dyDescent="0.25">
      <c r="A15" s="11" t="s">
        <v>30</v>
      </c>
      <c r="B15" s="12">
        <v>1000000</v>
      </c>
      <c r="C15" s="13" t="s">
        <v>2</v>
      </c>
      <c r="D15" s="143" t="s">
        <v>105</v>
      </c>
      <c r="E15" s="13"/>
      <c r="F15" s="139" t="s">
        <v>140</v>
      </c>
      <c r="G15" s="1"/>
    </row>
    <row r="16" spans="1:7" ht="26.25" x14ac:dyDescent="0.25">
      <c r="A16" s="34" t="s">
        <v>31</v>
      </c>
      <c r="B16" s="18">
        <f>B14/B15</f>
        <v>4</v>
      </c>
      <c r="C16" s="19" t="s">
        <v>2</v>
      </c>
      <c r="D16" s="19" t="s">
        <v>1</v>
      </c>
      <c r="E16" s="35"/>
      <c r="F16" s="36"/>
      <c r="G16" s="1"/>
    </row>
    <row r="17" spans="1:7" ht="39" x14ac:dyDescent="0.25">
      <c r="A17" s="37" t="s">
        <v>32</v>
      </c>
      <c r="B17" s="38">
        <f>B13*B16</f>
        <v>398750</v>
      </c>
      <c r="C17" s="39" t="s">
        <v>2</v>
      </c>
      <c r="D17" s="39" t="s">
        <v>1</v>
      </c>
      <c r="E17" s="39"/>
      <c r="F17" s="40"/>
      <c r="G17" s="1"/>
    </row>
    <row r="18" spans="1:7" s="44" customFormat="1" ht="30" customHeight="1" x14ac:dyDescent="0.25">
      <c r="A18" s="2" t="s">
        <v>41</v>
      </c>
      <c r="B18" s="136">
        <v>179022</v>
      </c>
      <c r="C18" s="5" t="s">
        <v>2</v>
      </c>
      <c r="D18" s="2" t="s">
        <v>42</v>
      </c>
      <c r="E18" s="2"/>
      <c r="F18" s="59"/>
      <c r="G18" s="43"/>
    </row>
    <row r="19" spans="1:7" s="44" customFormat="1" ht="54" customHeight="1" x14ac:dyDescent="0.25">
      <c r="A19" s="60" t="s">
        <v>65</v>
      </c>
      <c r="B19" s="61">
        <f>B17/B18</f>
        <v>2.22737987509915</v>
      </c>
      <c r="C19" s="62" t="s">
        <v>2</v>
      </c>
      <c r="D19" s="19" t="s">
        <v>1</v>
      </c>
      <c r="E19" s="19"/>
      <c r="F19" s="63"/>
      <c r="G19" s="43"/>
    </row>
    <row r="20" spans="1:7" s="44" customFormat="1" ht="32.25" customHeight="1" x14ac:dyDescent="0.25">
      <c r="A20" s="214" t="s">
        <v>143</v>
      </c>
      <c r="B20" s="215">
        <f>B3*B6</f>
        <v>10890</v>
      </c>
      <c r="C20" s="215" t="s">
        <v>2</v>
      </c>
      <c r="D20" s="214" t="s">
        <v>1</v>
      </c>
      <c r="E20" s="214"/>
      <c r="F20" s="216"/>
      <c r="G20" s="43"/>
    </row>
    <row r="21" spans="1:7" s="44" customFormat="1" ht="26.25" x14ac:dyDescent="0.25">
      <c r="A21" s="217" t="s">
        <v>144</v>
      </c>
      <c r="B21" s="218">
        <f>B11*B6</f>
        <v>51046.875</v>
      </c>
      <c r="C21" s="218"/>
      <c r="D21" s="217"/>
      <c r="E21" s="219"/>
      <c r="F21" s="220"/>
      <c r="G21" s="43"/>
    </row>
    <row r="22" spans="1:7" s="44" customFormat="1" ht="58.5" customHeight="1" x14ac:dyDescent="0.25">
      <c r="A22" s="41"/>
      <c r="B22" s="48"/>
      <c r="C22" s="49"/>
      <c r="D22" s="41"/>
      <c r="E22" s="41"/>
      <c r="F22" s="50"/>
      <c r="G22" s="43"/>
    </row>
    <row r="23" spans="1:7" s="44" customFormat="1" x14ac:dyDescent="0.25">
      <c r="A23" s="43"/>
      <c r="B23" s="43"/>
      <c r="C23" s="43"/>
      <c r="D23" s="43"/>
      <c r="E23" s="43"/>
      <c r="F23" s="50"/>
      <c r="G23" s="43"/>
    </row>
    <row r="24" spans="1:7" s="44" customFormat="1" ht="30" customHeight="1" x14ac:dyDescent="0.25">
      <c r="A24" s="224"/>
      <c r="B24" s="224"/>
      <c r="C24" s="224"/>
      <c r="D24" s="224"/>
      <c r="E24" s="224"/>
      <c r="F24" s="224"/>
      <c r="G24" s="43"/>
    </row>
    <row r="25" spans="1:7" s="44" customFormat="1" x14ac:dyDescent="0.25">
      <c r="A25" s="41"/>
      <c r="B25" s="42"/>
      <c r="C25" s="42"/>
      <c r="D25" s="41"/>
      <c r="E25" s="41"/>
      <c r="F25" s="225"/>
      <c r="G25" s="43"/>
    </row>
    <row r="26" spans="1:7" s="44" customFormat="1" x14ac:dyDescent="0.25">
      <c r="A26" s="41"/>
      <c r="B26" s="48"/>
      <c r="C26" s="42"/>
      <c r="D26" s="41"/>
      <c r="E26" s="41"/>
      <c r="F26" s="225"/>
      <c r="G26" s="43" t="s">
        <v>0</v>
      </c>
    </row>
    <row r="27" spans="1:7" s="44" customFormat="1" x14ac:dyDescent="0.25">
      <c r="A27" s="41"/>
      <c r="B27" s="48"/>
      <c r="C27" s="42"/>
      <c r="D27" s="41"/>
      <c r="E27" s="41"/>
      <c r="F27" s="225"/>
      <c r="G27" s="43" t="s">
        <v>0</v>
      </c>
    </row>
    <row r="28" spans="1:7" x14ac:dyDescent="0.25">
      <c r="A28" s="1"/>
      <c r="B28" s="1"/>
      <c r="C28" s="1"/>
      <c r="D28" s="1"/>
      <c r="E28" s="1"/>
      <c r="F28" s="1"/>
      <c r="G28" s="1"/>
    </row>
    <row r="29" spans="1:7" x14ac:dyDescent="0.25">
      <c r="A29" s="1"/>
      <c r="B29" s="1"/>
      <c r="C29" s="1"/>
      <c r="D29" s="1"/>
      <c r="E29" s="1"/>
      <c r="F29" s="1"/>
      <c r="G29" s="1"/>
    </row>
    <row r="30" spans="1:7" x14ac:dyDescent="0.25">
      <c r="A30" s="1"/>
      <c r="B30" s="1"/>
      <c r="C30" s="1"/>
      <c r="D30" s="1"/>
      <c r="E30" s="1"/>
      <c r="F30" s="1"/>
      <c r="G30" s="1"/>
    </row>
    <row r="31" spans="1:7" x14ac:dyDescent="0.25">
      <c r="A31" s="1"/>
      <c r="B31" s="1"/>
      <c r="C31" s="1"/>
      <c r="D31" s="1"/>
      <c r="E31" s="1"/>
      <c r="F31" s="1"/>
      <c r="G31" s="1"/>
    </row>
    <row r="32" spans="1:7" x14ac:dyDescent="0.25">
      <c r="A32" s="1"/>
      <c r="B32" s="1"/>
      <c r="C32" s="1"/>
      <c r="D32" s="1"/>
      <c r="E32" s="1"/>
      <c r="F32" s="1"/>
      <c r="G32" s="1"/>
    </row>
  </sheetData>
  <mergeCells count="3">
    <mergeCell ref="A1:F1"/>
    <mergeCell ref="A24:F24"/>
    <mergeCell ref="F25:F27"/>
  </mergeCells>
  <hyperlinks>
    <hyperlink ref="F10" r:id="rId1" xr:uid="{2FFCB451-6812-43E4-98F3-DD5927DBDE65}"/>
    <hyperlink ref="F4" r:id="rId2" xr:uid="{B9C63E13-7AB0-4BEA-BB73-8D5C26F426E6}"/>
    <hyperlink ref="F14" r:id="rId3" xr:uid="{2E7C414B-3708-4238-8FE6-A408328B99BB}"/>
    <hyperlink ref="F3" r:id="rId4" xr:uid="{7E015D78-ADEB-46DD-8B3C-FB01539C0763}"/>
    <hyperlink ref="F15" r:id="rId5" xr:uid="{2BC2EC72-8AF7-4861-B87A-F1C111B310E4}"/>
  </hyperlinks>
  <pageMargins left="0.7" right="0.7" top="0.75" bottom="0.75" header="0.3" footer="0.3"/>
  <pageSetup paperSize="9" orientation="portrait"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BED3A9-B2DC-4381-9024-D38BB7BE61D7}">
  <dimension ref="A1:G24"/>
  <sheetViews>
    <sheetView zoomScaleNormal="100" workbookViewId="0">
      <selection activeCell="B6" sqref="B6"/>
    </sheetView>
  </sheetViews>
  <sheetFormatPr defaultRowHeight="15" x14ac:dyDescent="0.25"/>
  <cols>
    <col min="1" max="1" width="32.85546875" customWidth="1"/>
    <col min="2" max="2" width="12.28515625" customWidth="1"/>
    <col min="3" max="3" width="11.140625" customWidth="1"/>
    <col min="4" max="4" width="16.85546875" customWidth="1"/>
    <col min="5" max="5" width="23" customWidth="1"/>
    <col min="6" max="6" width="61.5703125" customWidth="1"/>
    <col min="7" max="7" width="34.85546875" customWidth="1"/>
  </cols>
  <sheetData>
    <row r="1" spans="1:7" ht="15.75" customHeight="1" thickBot="1" x14ac:dyDescent="0.35">
      <c r="A1" s="221" t="s">
        <v>23</v>
      </c>
      <c r="B1" s="222"/>
      <c r="C1" s="222"/>
      <c r="D1" s="222"/>
      <c r="E1" s="222"/>
      <c r="F1" s="223"/>
      <c r="G1" s="1"/>
    </row>
    <row r="2" spans="1:7" ht="22.5" customHeight="1" x14ac:dyDescent="0.25">
      <c r="A2" s="9" t="s">
        <v>22</v>
      </c>
      <c r="B2" s="9" t="s">
        <v>21</v>
      </c>
      <c r="C2" s="9" t="s">
        <v>20</v>
      </c>
      <c r="D2" s="9" t="s">
        <v>19</v>
      </c>
      <c r="E2" s="9" t="s">
        <v>18</v>
      </c>
      <c r="F2" s="9" t="s">
        <v>17</v>
      </c>
      <c r="G2" s="1"/>
    </row>
    <row r="3" spans="1:7" ht="39" customHeight="1" x14ac:dyDescent="0.25">
      <c r="A3" s="8" t="s">
        <v>112</v>
      </c>
      <c r="B3" s="51">
        <v>0.33</v>
      </c>
      <c r="C3" s="6"/>
      <c r="D3" s="6" t="s">
        <v>119</v>
      </c>
      <c r="E3" s="6" t="s">
        <v>8</v>
      </c>
      <c r="F3" s="187" t="s">
        <v>11</v>
      </c>
      <c r="G3" s="1"/>
    </row>
    <row r="4" spans="1:7" ht="29.25" customHeight="1" x14ac:dyDescent="0.25">
      <c r="A4" s="52" t="s">
        <v>7</v>
      </c>
      <c r="B4" s="7">
        <v>179022</v>
      </c>
      <c r="C4" s="6" t="s">
        <v>2</v>
      </c>
      <c r="D4" s="6" t="s">
        <v>6</v>
      </c>
      <c r="E4" s="53" t="s">
        <v>5</v>
      </c>
      <c r="F4" s="54"/>
      <c r="G4" s="1"/>
    </row>
    <row r="5" spans="1:7" ht="30.75" customHeight="1" x14ac:dyDescent="0.25">
      <c r="A5" s="55" t="s">
        <v>35</v>
      </c>
      <c r="B5" s="56">
        <f>B4*B3</f>
        <v>59077.26</v>
      </c>
      <c r="C5" s="55" t="s">
        <v>2</v>
      </c>
      <c r="D5" s="55" t="s">
        <v>1</v>
      </c>
      <c r="E5" s="55"/>
      <c r="F5" s="55" t="s">
        <v>137</v>
      </c>
      <c r="G5" s="1"/>
    </row>
    <row r="6" spans="1:7" ht="40.5" customHeight="1" x14ac:dyDescent="0.25">
      <c r="A6" s="57" t="s">
        <v>32</v>
      </c>
      <c r="B6" s="58">
        <f>'1. FMFO Salmon-Shrimp'!B17</f>
        <v>398750</v>
      </c>
      <c r="C6" s="57" t="s">
        <v>2</v>
      </c>
      <c r="D6" s="57" t="s">
        <v>37</v>
      </c>
      <c r="E6" s="57"/>
      <c r="F6" s="57" t="s">
        <v>36</v>
      </c>
      <c r="G6" s="1"/>
    </row>
    <row r="7" spans="1:7" ht="33.75" customHeight="1" x14ac:dyDescent="0.25">
      <c r="A7" s="68" t="s">
        <v>38</v>
      </c>
      <c r="B7" s="69">
        <f>B6*B3</f>
        <v>131587.5</v>
      </c>
      <c r="C7" s="68" t="s">
        <v>2</v>
      </c>
      <c r="D7" s="68" t="s">
        <v>1</v>
      </c>
      <c r="E7" s="68"/>
      <c r="F7" s="55" t="s">
        <v>39</v>
      </c>
      <c r="G7" s="1"/>
    </row>
    <row r="8" spans="1:7" ht="52.5" customHeight="1" x14ac:dyDescent="0.25">
      <c r="A8" s="57" t="s">
        <v>68</v>
      </c>
      <c r="B8" s="71">
        <f>B5/B4</f>
        <v>0.33</v>
      </c>
      <c r="C8" s="57" t="s">
        <v>2</v>
      </c>
      <c r="D8" s="57" t="s">
        <v>1</v>
      </c>
      <c r="E8" s="70"/>
      <c r="F8" s="72" t="s">
        <v>69</v>
      </c>
      <c r="G8" s="1"/>
    </row>
    <row r="9" spans="1:7" ht="53.25" customHeight="1" x14ac:dyDescent="0.25">
      <c r="A9" s="57" t="s">
        <v>40</v>
      </c>
      <c r="B9" s="71">
        <f>B7/B4</f>
        <v>0.73503535878271942</v>
      </c>
      <c r="C9" s="57" t="s">
        <v>2</v>
      </c>
      <c r="D9" s="57" t="s">
        <v>1</v>
      </c>
      <c r="E9" s="70"/>
      <c r="F9" s="72" t="s">
        <v>69</v>
      </c>
      <c r="G9" s="1"/>
    </row>
    <row r="10" spans="1:7" s="44" customFormat="1" ht="30" customHeight="1" x14ac:dyDescent="0.25">
      <c r="A10" s="41"/>
      <c r="B10" s="42"/>
      <c r="C10" s="42"/>
      <c r="D10" s="41"/>
      <c r="E10" s="41"/>
      <c r="F10" s="226"/>
      <c r="G10" s="43"/>
    </row>
    <row r="11" spans="1:7" s="44" customFormat="1" ht="24" customHeight="1" x14ac:dyDescent="0.25">
      <c r="A11" s="41"/>
      <c r="B11" s="42"/>
      <c r="C11" s="45"/>
      <c r="D11" s="41"/>
      <c r="E11" s="41"/>
      <c r="F11" s="226"/>
      <c r="G11" s="43"/>
    </row>
    <row r="12" spans="1:7" s="44" customFormat="1" ht="32.25" customHeight="1" x14ac:dyDescent="0.25">
      <c r="A12" s="41"/>
      <c r="B12" s="42"/>
      <c r="C12" s="42"/>
      <c r="D12" s="41"/>
      <c r="E12" s="41"/>
      <c r="F12" s="226"/>
      <c r="G12" s="43"/>
    </row>
    <row r="13" spans="1:7" s="44" customFormat="1" x14ac:dyDescent="0.25">
      <c r="A13" s="41"/>
      <c r="B13" s="42"/>
      <c r="C13" s="42"/>
      <c r="D13" s="41"/>
      <c r="E13" s="46"/>
      <c r="F13" s="47"/>
      <c r="G13" s="43"/>
    </row>
    <row r="14" spans="1:7" s="44" customFormat="1" ht="58.5" customHeight="1" x14ac:dyDescent="0.25">
      <c r="A14" s="41"/>
      <c r="B14" s="48"/>
      <c r="C14" s="49"/>
      <c r="D14" s="41"/>
      <c r="E14" s="41"/>
      <c r="F14" s="50"/>
      <c r="G14" s="43"/>
    </row>
    <row r="15" spans="1:7" s="44" customFormat="1" x14ac:dyDescent="0.25">
      <c r="A15" s="43"/>
      <c r="B15" s="43"/>
      <c r="C15" s="43"/>
      <c r="D15" s="43"/>
      <c r="E15" s="43"/>
      <c r="F15" s="50"/>
      <c r="G15" s="43"/>
    </row>
    <row r="16" spans="1:7" s="44" customFormat="1" ht="30" customHeight="1" x14ac:dyDescent="0.25">
      <c r="A16" s="224"/>
      <c r="B16" s="224"/>
      <c r="C16" s="224"/>
      <c r="D16" s="224"/>
      <c r="E16" s="224"/>
      <c r="F16" s="224"/>
      <c r="G16" s="43"/>
    </row>
    <row r="17" spans="1:7" s="44" customFormat="1" x14ac:dyDescent="0.25">
      <c r="A17" s="41"/>
      <c r="B17" s="42"/>
      <c r="C17" s="42"/>
      <c r="D17" s="41"/>
      <c r="E17" s="41"/>
      <c r="F17" s="225"/>
      <c r="G17" s="43"/>
    </row>
    <row r="18" spans="1:7" s="44" customFormat="1" x14ac:dyDescent="0.25">
      <c r="A18" s="41"/>
      <c r="B18" s="48"/>
      <c r="C18" s="42"/>
      <c r="D18" s="41"/>
      <c r="E18" s="41"/>
      <c r="F18" s="225"/>
      <c r="G18" s="43" t="s">
        <v>0</v>
      </c>
    </row>
    <row r="19" spans="1:7" s="44" customFormat="1" x14ac:dyDescent="0.25">
      <c r="A19" s="41"/>
      <c r="B19" s="48"/>
      <c r="C19" s="42"/>
      <c r="D19" s="41"/>
      <c r="E19" s="41"/>
      <c r="F19" s="225"/>
      <c r="G19" s="43" t="s">
        <v>0</v>
      </c>
    </row>
    <row r="20" spans="1:7" x14ac:dyDescent="0.25">
      <c r="A20" s="1"/>
      <c r="B20" s="1"/>
      <c r="C20" s="1"/>
      <c r="D20" s="1"/>
      <c r="E20" s="1"/>
      <c r="F20" s="1"/>
      <c r="G20" s="1"/>
    </row>
    <row r="21" spans="1:7" x14ac:dyDescent="0.25">
      <c r="A21" s="1"/>
      <c r="B21" s="1"/>
      <c r="C21" s="1"/>
      <c r="D21" s="1"/>
      <c r="E21" s="1"/>
      <c r="F21" s="1"/>
      <c r="G21" s="1"/>
    </row>
    <row r="22" spans="1:7" x14ac:dyDescent="0.25">
      <c r="A22" s="1"/>
      <c r="B22" s="1"/>
      <c r="C22" s="1"/>
      <c r="D22" s="1"/>
      <c r="E22" s="1"/>
      <c r="F22" s="1"/>
      <c r="G22" s="1"/>
    </row>
    <row r="23" spans="1:7" x14ac:dyDescent="0.25">
      <c r="A23" s="1"/>
      <c r="B23" s="1"/>
      <c r="C23" s="1"/>
      <c r="D23" s="1"/>
      <c r="E23" s="1"/>
      <c r="F23" s="1"/>
      <c r="G23" s="1"/>
    </row>
    <row r="24" spans="1:7" x14ac:dyDescent="0.25">
      <c r="A24" s="1"/>
      <c r="B24" s="1"/>
      <c r="C24" s="1"/>
      <c r="D24" s="1"/>
      <c r="E24" s="1"/>
      <c r="F24" s="1"/>
      <c r="G24" s="1"/>
    </row>
  </sheetData>
  <mergeCells count="4">
    <mergeCell ref="A1:F1"/>
    <mergeCell ref="F10:F12"/>
    <mergeCell ref="A16:F16"/>
    <mergeCell ref="F17:F19"/>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69D018-B407-4FAD-BED8-3DA97AEEEA5A}">
  <dimension ref="A1:P15"/>
  <sheetViews>
    <sheetView topLeftCell="A4" workbookViewId="0">
      <pane xSplit="1" topLeftCell="B1" activePane="topRight" state="frozen"/>
      <selection pane="topRight" activeCell="J5" sqref="J5"/>
    </sheetView>
  </sheetViews>
  <sheetFormatPr defaultRowHeight="15" x14ac:dyDescent="0.25"/>
  <cols>
    <col min="1" max="1" width="17.42578125" customWidth="1"/>
    <col min="2" max="2" width="6.7109375" customWidth="1"/>
    <col min="3" max="3" width="7.5703125" customWidth="1"/>
    <col min="4" max="4" width="9.5703125" customWidth="1"/>
    <col min="5" max="5" width="7" customWidth="1"/>
    <col min="6" max="6" width="7.42578125" customWidth="1"/>
    <col min="7" max="7" width="11" customWidth="1"/>
    <col min="8" max="8" width="22.140625" customWidth="1"/>
    <col min="9" max="9" width="10.28515625" customWidth="1"/>
    <col min="10" max="10" width="14.5703125" customWidth="1"/>
    <col min="11" max="11" width="15.28515625" customWidth="1"/>
    <col min="12" max="12" width="19.5703125" customWidth="1"/>
  </cols>
  <sheetData>
    <row r="1" spans="1:16" ht="15.75" thickBot="1" x14ac:dyDescent="0.3">
      <c r="A1" s="144" t="s">
        <v>43</v>
      </c>
      <c r="B1" s="144"/>
      <c r="C1" s="144"/>
      <c r="D1" s="144"/>
      <c r="E1" s="145"/>
      <c r="F1" s="145"/>
      <c r="G1" s="145"/>
      <c r="H1" s="145"/>
      <c r="I1" s="145"/>
      <c r="J1" s="145"/>
      <c r="K1" s="145"/>
      <c r="L1" s="145"/>
      <c r="M1" s="145"/>
      <c r="N1" s="145"/>
    </row>
    <row r="2" spans="1:16" x14ac:dyDescent="0.25">
      <c r="A2" s="145"/>
      <c r="B2" s="238" t="s">
        <v>57</v>
      </c>
      <c r="C2" s="239"/>
      <c r="D2" s="240"/>
      <c r="E2" s="238" t="s">
        <v>59</v>
      </c>
      <c r="F2" s="239"/>
      <c r="G2" s="240"/>
      <c r="H2" s="184" t="s">
        <v>61</v>
      </c>
      <c r="I2" s="237" t="s">
        <v>106</v>
      </c>
      <c r="J2" s="237" t="s">
        <v>107</v>
      </c>
      <c r="K2" s="227" t="s">
        <v>108</v>
      </c>
      <c r="L2" s="145"/>
      <c r="M2" s="145"/>
      <c r="N2" s="145"/>
    </row>
    <row r="3" spans="1:16" ht="41.25" customHeight="1" x14ac:dyDescent="0.25">
      <c r="A3" s="145"/>
      <c r="B3" s="234" t="s">
        <v>58</v>
      </c>
      <c r="C3" s="235"/>
      <c r="D3" s="236"/>
      <c r="E3" s="234" t="s">
        <v>60</v>
      </c>
      <c r="F3" s="235"/>
      <c r="G3" s="236"/>
      <c r="H3" s="146" t="s">
        <v>63</v>
      </c>
      <c r="I3" s="234"/>
      <c r="J3" s="234"/>
      <c r="K3" s="228"/>
      <c r="L3" s="145"/>
      <c r="M3" s="145"/>
      <c r="N3" s="145"/>
    </row>
    <row r="4" spans="1:16" x14ac:dyDescent="0.25">
      <c r="A4" s="145"/>
      <c r="B4" s="147" t="s">
        <v>54</v>
      </c>
      <c r="C4" s="148" t="s">
        <v>55</v>
      </c>
      <c r="D4" s="149" t="s">
        <v>56</v>
      </c>
      <c r="E4" s="150" t="s">
        <v>54</v>
      </c>
      <c r="F4" s="151" t="s">
        <v>55</v>
      </c>
      <c r="G4" s="149" t="s">
        <v>64</v>
      </c>
      <c r="H4" s="152" t="s">
        <v>62</v>
      </c>
      <c r="I4" s="148"/>
      <c r="J4" s="153">
        <f>'1. FMFO Salmon-Shrimp'!B9</f>
        <v>460625</v>
      </c>
      <c r="K4" s="154">
        <f>'1. FMFO Salmon-Shrimp'!B18</f>
        <v>179022</v>
      </c>
      <c r="L4" s="145"/>
      <c r="M4" s="145"/>
      <c r="N4" s="145"/>
    </row>
    <row r="5" spans="1:16" x14ac:dyDescent="0.25">
      <c r="A5" s="155" t="s">
        <v>44</v>
      </c>
      <c r="B5" s="156">
        <v>0.20689655172413793</v>
      </c>
      <c r="C5" s="157">
        <v>0.11235955056179775</v>
      </c>
      <c r="D5" s="158">
        <f>(B5+C5)/2</f>
        <v>0.15962805114296785</v>
      </c>
      <c r="E5" s="156">
        <v>0.255</v>
      </c>
      <c r="F5" s="155"/>
      <c r="G5" s="158">
        <f t="shared" ref="G5:G6" si="0">(E5+F5)/2</f>
        <v>0.1275</v>
      </c>
      <c r="H5" s="159">
        <v>0.15</v>
      </c>
      <c r="I5" s="160">
        <f>(D5+G5+H5)/3</f>
        <v>0.14570935038098928</v>
      </c>
      <c r="J5" s="161">
        <f t="shared" ref="J5:J13" si="1">$J$4*I5</f>
        <v>67117.369519243191</v>
      </c>
      <c r="K5" s="162">
        <f>J5/$K$4</f>
        <v>0.37491129313292887</v>
      </c>
      <c r="L5" s="155" t="s">
        <v>44</v>
      </c>
      <c r="M5" s="145"/>
      <c r="N5" s="145"/>
      <c r="O5" s="188"/>
    </row>
    <row r="6" spans="1:16" x14ac:dyDescent="0.25">
      <c r="A6" s="148" t="s">
        <v>45</v>
      </c>
      <c r="B6" s="163">
        <v>0.17241379310344829</v>
      </c>
      <c r="C6" s="164">
        <v>0.40449438202247184</v>
      </c>
      <c r="D6" s="165">
        <f t="shared" ref="D6:D13" si="2">(B6+C6)/2</f>
        <v>0.28845408756296009</v>
      </c>
      <c r="E6" s="163">
        <v>0.22600000000000001</v>
      </c>
      <c r="F6" s="148"/>
      <c r="G6" s="165">
        <f t="shared" si="0"/>
        <v>0.113</v>
      </c>
      <c r="H6" s="166">
        <v>0</v>
      </c>
      <c r="I6" s="167">
        <f t="shared" ref="I6:I13" si="3">(D6+G6+H6)/3</f>
        <v>0.13381802918765337</v>
      </c>
      <c r="J6" s="168">
        <f t="shared" si="1"/>
        <v>61639.92969456283</v>
      </c>
      <c r="K6" s="169">
        <f t="shared" ref="K6:K14" si="4">J6/$K$4</f>
        <v>0.34431483110770089</v>
      </c>
      <c r="L6" s="148" t="s">
        <v>45</v>
      </c>
      <c r="M6" s="145"/>
      <c r="N6" s="145"/>
      <c r="O6" s="188"/>
    </row>
    <row r="7" spans="1:16" x14ac:dyDescent="0.25">
      <c r="A7" s="148" t="s">
        <v>46</v>
      </c>
      <c r="B7" s="163">
        <v>5.1724137931034482E-2</v>
      </c>
      <c r="C7" s="164">
        <v>3.3707865168539318E-2</v>
      </c>
      <c r="D7" s="165">
        <f t="shared" si="2"/>
        <v>4.27160015497869E-2</v>
      </c>
      <c r="E7" s="163">
        <v>0.05</v>
      </c>
      <c r="F7" s="170">
        <v>0.1</v>
      </c>
      <c r="G7" s="165">
        <f>(E7+F7)/2</f>
        <v>7.5000000000000011E-2</v>
      </c>
      <c r="H7" s="166">
        <v>0.09</v>
      </c>
      <c r="I7" s="167">
        <f t="shared" si="3"/>
        <v>6.9238667183262312E-2</v>
      </c>
      <c r="J7" s="168">
        <f t="shared" si="1"/>
        <v>31893.061071290202</v>
      </c>
      <c r="K7" s="169">
        <f t="shared" si="4"/>
        <v>0.17815162980689636</v>
      </c>
      <c r="L7" s="148" t="s">
        <v>46</v>
      </c>
      <c r="M7" s="145"/>
      <c r="N7" s="145"/>
      <c r="O7" s="188"/>
    </row>
    <row r="8" spans="1:16" x14ac:dyDescent="0.25">
      <c r="A8" s="148" t="s">
        <v>47</v>
      </c>
      <c r="B8" s="163">
        <v>0.12068965517241381</v>
      </c>
      <c r="C8" s="164">
        <v>1.1235955056179773E-2</v>
      </c>
      <c r="D8" s="165">
        <f t="shared" si="2"/>
        <v>6.5962805114296794E-2</v>
      </c>
      <c r="E8" s="163">
        <v>0.28899999999999998</v>
      </c>
      <c r="F8" s="171">
        <v>6.7000000000000004E-2</v>
      </c>
      <c r="G8" s="165">
        <f t="shared" ref="G8:G13" si="5">(E8+F8)/2</f>
        <v>0.17799999999999999</v>
      </c>
      <c r="H8" s="166">
        <v>7.0000000000000007E-2</v>
      </c>
      <c r="I8" s="167">
        <f t="shared" si="3"/>
        <v>0.10465426837143227</v>
      </c>
      <c r="J8" s="168">
        <f t="shared" si="1"/>
        <v>48206.372368590986</v>
      </c>
      <c r="K8" s="169">
        <f t="shared" si="4"/>
        <v>0.26927624743657758</v>
      </c>
      <c r="L8" s="148" t="s">
        <v>47</v>
      </c>
      <c r="M8" s="145"/>
      <c r="N8" s="145"/>
      <c r="O8" s="188"/>
    </row>
    <row r="9" spans="1:16" x14ac:dyDescent="0.25">
      <c r="A9" s="148" t="s">
        <v>48</v>
      </c>
      <c r="B9" s="163">
        <v>6.8965517241379323E-2</v>
      </c>
      <c r="C9" s="164">
        <v>4.4943820224719093E-2</v>
      </c>
      <c r="D9" s="165">
        <f t="shared" si="2"/>
        <v>5.6954668733049205E-2</v>
      </c>
      <c r="E9" s="163"/>
      <c r="F9" s="164">
        <v>0.1</v>
      </c>
      <c r="G9" s="165">
        <f t="shared" si="5"/>
        <v>0.05</v>
      </c>
      <c r="H9" s="166">
        <v>0.13</v>
      </c>
      <c r="I9" s="167">
        <f t="shared" si="3"/>
        <v>7.8984889577683071E-2</v>
      </c>
      <c r="J9" s="168">
        <f t="shared" si="1"/>
        <v>36382.414761720262</v>
      </c>
      <c r="K9" s="169">
        <f t="shared" si="4"/>
        <v>0.20322873591916224</v>
      </c>
      <c r="L9" s="148" t="s">
        <v>48</v>
      </c>
      <c r="M9" s="145"/>
      <c r="N9" s="145"/>
      <c r="O9" s="188"/>
    </row>
    <row r="10" spans="1:16" x14ac:dyDescent="0.25">
      <c r="A10" s="148" t="s">
        <v>49</v>
      </c>
      <c r="B10" s="163">
        <v>0.10344827586206896</v>
      </c>
      <c r="C10" s="164">
        <v>0.3033707865168539</v>
      </c>
      <c r="D10" s="165">
        <f t="shared" si="2"/>
        <v>0.20340953118946142</v>
      </c>
      <c r="E10" s="163">
        <v>0.05</v>
      </c>
      <c r="F10" s="170">
        <v>0.4</v>
      </c>
      <c r="G10" s="165">
        <f t="shared" si="5"/>
        <v>0.22500000000000001</v>
      </c>
      <c r="H10" s="166">
        <v>0.4</v>
      </c>
      <c r="I10" s="167">
        <f t="shared" si="3"/>
        <v>0.27613651039648718</v>
      </c>
      <c r="J10" s="168">
        <f t="shared" si="1"/>
        <v>127195.3801013819</v>
      </c>
      <c r="K10" s="169">
        <f t="shared" si="4"/>
        <v>0.71050139145681479</v>
      </c>
      <c r="L10" s="148" t="s">
        <v>49</v>
      </c>
      <c r="M10" s="145"/>
      <c r="N10" s="145"/>
      <c r="O10" s="188"/>
    </row>
    <row r="11" spans="1:16" x14ac:dyDescent="0.25">
      <c r="A11" s="148" t="s">
        <v>50</v>
      </c>
      <c r="B11" s="163">
        <v>8.6206896551724144E-2</v>
      </c>
      <c r="C11" s="164">
        <v>3.3707865168539318E-2</v>
      </c>
      <c r="D11" s="165">
        <f t="shared" si="2"/>
        <v>5.9957380860131734E-2</v>
      </c>
      <c r="E11" s="163">
        <v>0.05</v>
      </c>
      <c r="F11" s="170">
        <v>0.1</v>
      </c>
      <c r="G11" s="165">
        <f t="shared" si="5"/>
        <v>7.5000000000000011E-2</v>
      </c>
      <c r="H11" s="166">
        <v>0.06</v>
      </c>
      <c r="I11" s="167">
        <f t="shared" si="3"/>
        <v>6.4985793620043919E-2</v>
      </c>
      <c r="J11" s="168">
        <f t="shared" si="1"/>
        <v>29934.081186232732</v>
      </c>
      <c r="K11" s="169">
        <f t="shared" si="4"/>
        <v>0.16720895301266175</v>
      </c>
      <c r="L11" s="148" t="s">
        <v>50</v>
      </c>
      <c r="M11" s="145"/>
      <c r="N11" s="145"/>
      <c r="O11" s="188"/>
      <c r="P11">
        <f>250*7</f>
        <v>1750</v>
      </c>
    </row>
    <row r="12" spans="1:16" x14ac:dyDescent="0.25">
      <c r="A12" s="148" t="s">
        <v>51</v>
      </c>
      <c r="B12" s="163">
        <v>8.6206896551724144E-2</v>
      </c>
      <c r="C12" s="164">
        <v>3.3707865168539318E-2</v>
      </c>
      <c r="D12" s="165">
        <f t="shared" si="2"/>
        <v>5.9957380860131734E-2</v>
      </c>
      <c r="E12" s="163">
        <v>0.05</v>
      </c>
      <c r="F12" s="170">
        <v>0.1</v>
      </c>
      <c r="G12" s="165">
        <f t="shared" si="5"/>
        <v>7.5000000000000011E-2</v>
      </c>
      <c r="H12" s="166">
        <v>0.01</v>
      </c>
      <c r="I12" s="167">
        <f t="shared" si="3"/>
        <v>4.8319126953377256E-2</v>
      </c>
      <c r="J12" s="168">
        <f t="shared" si="1"/>
        <v>22256.9978528994</v>
      </c>
      <c r="K12" s="169">
        <f t="shared" si="4"/>
        <v>0.12432548990012066</v>
      </c>
      <c r="L12" s="148" t="s">
        <v>51</v>
      </c>
      <c r="M12" s="145"/>
      <c r="N12" s="145"/>
      <c r="O12" s="188"/>
    </row>
    <row r="13" spans="1:16" x14ac:dyDescent="0.25">
      <c r="A13" s="148" t="s">
        <v>52</v>
      </c>
      <c r="B13" s="163">
        <v>0.10344827586206896</v>
      </c>
      <c r="C13" s="164">
        <v>2.2471910112359546E-2</v>
      </c>
      <c r="D13" s="165">
        <f t="shared" si="2"/>
        <v>6.296009298721425E-2</v>
      </c>
      <c r="E13" s="163">
        <v>0.03</v>
      </c>
      <c r="F13" s="170">
        <v>0.13300000000000001</v>
      </c>
      <c r="G13" s="165">
        <f t="shared" si="5"/>
        <v>8.1500000000000003E-2</v>
      </c>
      <c r="H13" s="166">
        <v>0.09</v>
      </c>
      <c r="I13" s="167">
        <f t="shared" si="3"/>
        <v>7.8153364329071412E-2</v>
      </c>
      <c r="J13" s="168">
        <f t="shared" si="1"/>
        <v>35999.393444078516</v>
      </c>
      <c r="K13" s="169">
        <f t="shared" si="4"/>
        <v>0.20108921497960316</v>
      </c>
      <c r="L13" s="148" t="s">
        <v>52</v>
      </c>
      <c r="M13" s="145"/>
      <c r="N13" s="145"/>
      <c r="O13" s="189"/>
    </row>
    <row r="14" spans="1:16" x14ac:dyDescent="0.25">
      <c r="A14" s="172" t="s">
        <v>53</v>
      </c>
      <c r="B14" s="173">
        <f>SUM(B5:B13)</f>
        <v>1</v>
      </c>
      <c r="C14" s="174">
        <f>SUM(C5:C13)</f>
        <v>0.99999999999999978</v>
      </c>
      <c r="D14" s="175">
        <f>SUM(D5:D13)</f>
        <v>1</v>
      </c>
      <c r="E14" s="176">
        <f>SUM(E5:E13)</f>
        <v>1.0000000000000002</v>
      </c>
      <c r="F14" s="174">
        <f>SUM(F7:F13)</f>
        <v>1</v>
      </c>
      <c r="G14" s="177">
        <f>SUM(G5:G13)</f>
        <v>0.99999999999999989</v>
      </c>
      <c r="H14" s="178">
        <f>SUM(H5:H13)</f>
        <v>1.0000000000000002</v>
      </c>
      <c r="I14" s="179">
        <f>SUM(I5:I13)</f>
        <v>1.0000000000000002</v>
      </c>
      <c r="J14" s="180">
        <f>SUM(J5:J13)</f>
        <v>460625.00000000006</v>
      </c>
      <c r="K14" s="181">
        <f t="shared" si="4"/>
        <v>2.5730077867524663</v>
      </c>
      <c r="L14" s="229" t="s">
        <v>128</v>
      </c>
      <c r="M14" s="230"/>
      <c r="N14" s="230"/>
    </row>
    <row r="15" spans="1:16" ht="130.5" customHeight="1" thickBot="1" x14ac:dyDescent="0.3">
      <c r="A15" s="145"/>
      <c r="B15" s="231" t="s">
        <v>109</v>
      </c>
      <c r="C15" s="232"/>
      <c r="D15" s="233"/>
      <c r="E15" s="231" t="s">
        <v>110</v>
      </c>
      <c r="F15" s="232"/>
      <c r="G15" s="233"/>
      <c r="H15" s="185" t="s">
        <v>111</v>
      </c>
      <c r="I15" s="182"/>
      <c r="J15" s="145"/>
      <c r="K15" s="183" t="s">
        <v>98</v>
      </c>
      <c r="L15" s="229"/>
      <c r="M15" s="230"/>
      <c r="N15" s="230"/>
    </row>
  </sheetData>
  <mergeCells count="10">
    <mergeCell ref="K2:K3"/>
    <mergeCell ref="L14:N15"/>
    <mergeCell ref="E15:G15"/>
    <mergeCell ref="B3:D3"/>
    <mergeCell ref="I2:I3"/>
    <mergeCell ref="J2:J3"/>
    <mergeCell ref="B2:D2"/>
    <mergeCell ref="E2:G2"/>
    <mergeCell ref="E3:G3"/>
    <mergeCell ref="B15:D15"/>
  </mergeCells>
  <pageMargins left="0.7" right="0.7" top="0.75" bottom="0.75" header="0.3" footer="0.3"/>
  <pageSetup orientation="portrait" verticalDpi="0"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5692E3-B731-44BA-9C84-6A3A8C2B4A3F}">
  <dimension ref="A1:O28"/>
  <sheetViews>
    <sheetView topLeftCell="A13" workbookViewId="0">
      <pane xSplit="1" topLeftCell="B1" activePane="topRight" state="frozen"/>
      <selection pane="topRight" activeCell="B28" sqref="B28"/>
    </sheetView>
  </sheetViews>
  <sheetFormatPr defaultRowHeight="15" x14ac:dyDescent="0.25"/>
  <cols>
    <col min="1" max="1" width="24.7109375" customWidth="1"/>
    <col min="2" max="2" width="12.42578125" customWidth="1"/>
    <col min="4" max="4" width="9.140625" customWidth="1"/>
    <col min="5" max="5" width="0" hidden="1" customWidth="1"/>
    <col min="6" max="6" width="16.7109375" customWidth="1"/>
    <col min="7" max="7" width="0.5703125" customWidth="1"/>
    <col min="8" max="8" width="10.7109375" customWidth="1"/>
    <col min="9" max="9" width="11.140625" customWidth="1"/>
    <col min="10" max="10" width="8.28515625" customWidth="1"/>
    <col min="11" max="11" width="11.28515625" customWidth="1"/>
    <col min="12" max="12" width="13.5703125" customWidth="1"/>
    <col min="13" max="13" width="16.7109375" customWidth="1"/>
    <col min="14" max="14" width="15.85546875" customWidth="1"/>
    <col min="15" max="15" width="34.42578125" customWidth="1"/>
  </cols>
  <sheetData>
    <row r="1" spans="1:15" ht="15.75" thickBot="1" x14ac:dyDescent="0.3">
      <c r="A1" s="250" t="s">
        <v>83</v>
      </c>
      <c r="B1" s="250"/>
      <c r="C1" s="250"/>
      <c r="D1" s="250"/>
      <c r="E1" s="250"/>
      <c r="F1" s="250"/>
      <c r="G1" s="250"/>
      <c r="H1" s="250"/>
      <c r="I1" s="250"/>
      <c r="J1" s="250"/>
      <c r="K1" s="250"/>
      <c r="L1" s="250"/>
    </row>
    <row r="2" spans="1:15" ht="30.75" customHeight="1" thickBot="1" x14ac:dyDescent="0.3">
      <c r="A2" s="86"/>
      <c r="B2" s="247" t="s">
        <v>102</v>
      </c>
      <c r="C2" s="248"/>
      <c r="D2" s="248"/>
      <c r="E2" s="248"/>
      <c r="F2" s="249"/>
      <c r="G2" s="75"/>
      <c r="H2" s="96" t="s">
        <v>82</v>
      </c>
      <c r="I2" s="97"/>
      <c r="J2" s="97"/>
      <c r="K2" s="97"/>
      <c r="L2" s="98"/>
    </row>
    <row r="3" spans="1:15" ht="53.25" customHeight="1" thickBot="1" x14ac:dyDescent="0.3">
      <c r="A3" s="87"/>
      <c r="B3" s="99" t="s">
        <v>70</v>
      </c>
      <c r="C3" s="75" t="s">
        <v>71</v>
      </c>
      <c r="D3" s="76" t="s">
        <v>77</v>
      </c>
      <c r="E3" s="82"/>
      <c r="F3" s="122" t="s">
        <v>81</v>
      </c>
      <c r="G3" s="77"/>
      <c r="H3" s="111" t="s">
        <v>88</v>
      </c>
      <c r="I3" s="100" t="s">
        <v>89</v>
      </c>
      <c r="J3" s="103" t="s">
        <v>77</v>
      </c>
      <c r="K3" s="264" t="s">
        <v>92</v>
      </c>
      <c r="L3" s="266" t="s">
        <v>94</v>
      </c>
      <c r="M3" s="272" t="s">
        <v>96</v>
      </c>
      <c r="N3" s="258" t="s">
        <v>97</v>
      </c>
    </row>
    <row r="4" spans="1:15" ht="26.25" customHeight="1" thickBot="1" x14ac:dyDescent="0.3">
      <c r="A4" s="87"/>
      <c r="B4" s="251" t="s">
        <v>76</v>
      </c>
      <c r="C4" s="252"/>
      <c r="D4" s="253"/>
      <c r="E4" s="77"/>
      <c r="F4" s="123" t="s">
        <v>2</v>
      </c>
      <c r="G4" s="77"/>
      <c r="H4" s="112" t="s">
        <v>76</v>
      </c>
      <c r="I4" s="106"/>
      <c r="J4" s="106"/>
      <c r="K4" s="265"/>
      <c r="L4" s="267"/>
      <c r="M4" s="273"/>
      <c r="N4" s="259"/>
    </row>
    <row r="5" spans="1:15" x14ac:dyDescent="0.25">
      <c r="A5" s="89" t="s">
        <v>72</v>
      </c>
      <c r="B5" s="78">
        <v>16</v>
      </c>
      <c r="C5" s="77">
        <v>18</v>
      </c>
      <c r="D5" s="79">
        <v>16.3</v>
      </c>
      <c r="E5" s="77"/>
      <c r="F5" s="83">
        <f>'1. FMFO Salmon-Shrimp'!B13</f>
        <v>99687.5</v>
      </c>
      <c r="G5" s="81">
        <f>F5/D5</f>
        <v>6115.7975460122698</v>
      </c>
      <c r="H5" s="113"/>
      <c r="I5" s="101"/>
      <c r="J5" s="101"/>
      <c r="K5" s="211">
        <f>K9/J9</f>
        <v>1764.705882352941</v>
      </c>
      <c r="L5" s="128"/>
      <c r="M5" s="273"/>
      <c r="N5" s="138">
        <f>'1. FMFO Salmon-Shrimp'!B18</f>
        <v>179022</v>
      </c>
    </row>
    <row r="6" spans="1:15" ht="16.5" customHeight="1" x14ac:dyDescent="0.25">
      <c r="A6" s="88" t="s">
        <v>73</v>
      </c>
      <c r="B6" s="78">
        <v>2</v>
      </c>
      <c r="C6" s="77">
        <v>2</v>
      </c>
      <c r="D6" s="79">
        <v>0</v>
      </c>
      <c r="E6" s="77"/>
      <c r="F6" s="84">
        <f>D6*$G$5</f>
        <v>0</v>
      </c>
      <c r="G6" s="77"/>
      <c r="H6" s="113"/>
      <c r="I6" s="101"/>
      <c r="J6" s="101"/>
      <c r="K6" s="101"/>
      <c r="L6" s="128"/>
      <c r="M6" s="107"/>
      <c r="N6" s="109"/>
    </row>
    <row r="7" spans="1:15" x14ac:dyDescent="0.25">
      <c r="A7" s="89" t="s">
        <v>74</v>
      </c>
      <c r="B7" s="78">
        <v>75.5</v>
      </c>
      <c r="C7" s="77">
        <v>41</v>
      </c>
      <c r="D7" s="79">
        <f>B7-E7</f>
        <v>69.75</v>
      </c>
      <c r="E7" s="77">
        <f>(B7-C7)/6</f>
        <v>5.75</v>
      </c>
      <c r="F7" s="85">
        <f>D7*$G$5</f>
        <v>426576.8788343558</v>
      </c>
      <c r="G7" s="77"/>
      <c r="H7" s="114">
        <v>18.3</v>
      </c>
      <c r="I7" s="102">
        <v>20</v>
      </c>
      <c r="J7" s="102">
        <f>(H7+I7)/2</f>
        <v>19.149999999999999</v>
      </c>
      <c r="K7" s="104">
        <f>J7*K5</f>
        <v>33794.117647058818</v>
      </c>
      <c r="L7" s="124">
        <v>24000</v>
      </c>
      <c r="M7" s="129">
        <f>L7+F7</f>
        <v>450576.8788343558</v>
      </c>
      <c r="N7" s="130">
        <f>M7/$N$5</f>
        <v>2.5168799300329332</v>
      </c>
      <c r="O7" s="126" t="s">
        <v>74</v>
      </c>
    </row>
    <row r="8" spans="1:15" x14ac:dyDescent="0.25">
      <c r="A8" s="88" t="s">
        <v>75</v>
      </c>
      <c r="B8" s="78">
        <v>0.9</v>
      </c>
      <c r="C8" s="77">
        <v>29.5</v>
      </c>
      <c r="D8" s="80">
        <f>B8+E8</f>
        <v>5.666666666666667</v>
      </c>
      <c r="E8" s="77">
        <f>(C8-B8)/6</f>
        <v>4.7666666666666666</v>
      </c>
      <c r="F8" s="85">
        <f t="shared" ref="F8:F11" si="0">D8*$G$5</f>
        <v>34656.186094069533</v>
      </c>
      <c r="G8" s="77"/>
      <c r="H8" s="114">
        <v>10.199999999999999</v>
      </c>
      <c r="I8" s="102">
        <v>12.5</v>
      </c>
      <c r="J8" s="102">
        <f t="shared" ref="J8:J11" si="1">(H8+I8)/2</f>
        <v>11.35</v>
      </c>
      <c r="K8" s="105">
        <v>50000</v>
      </c>
      <c r="L8" s="124">
        <v>50000</v>
      </c>
      <c r="M8" s="129">
        <f t="shared" ref="M8:M11" si="2">L8+F8</f>
        <v>84656.186094069533</v>
      </c>
      <c r="N8" s="130">
        <f t="shared" ref="N8:N12" si="3">M8/$N$5</f>
        <v>0.4728814676077216</v>
      </c>
      <c r="O8" s="127" t="s">
        <v>75</v>
      </c>
    </row>
    <row r="9" spans="1:15" ht="30" x14ac:dyDescent="0.25">
      <c r="A9" s="137" t="s">
        <v>85</v>
      </c>
      <c r="B9" s="78"/>
      <c r="C9" s="77"/>
      <c r="D9" s="80"/>
      <c r="E9" s="77"/>
      <c r="F9" s="85"/>
      <c r="G9" s="77"/>
      <c r="H9" s="114">
        <v>13.1</v>
      </c>
      <c r="I9" s="102">
        <v>17.5</v>
      </c>
      <c r="J9" s="102">
        <f t="shared" si="1"/>
        <v>15.3</v>
      </c>
      <c r="K9" s="105">
        <v>27000</v>
      </c>
      <c r="L9" s="124">
        <v>27000</v>
      </c>
      <c r="M9" s="129">
        <f t="shared" si="2"/>
        <v>27000</v>
      </c>
      <c r="N9" s="130">
        <f t="shared" si="3"/>
        <v>0.15081945235781077</v>
      </c>
      <c r="O9" s="126" t="s">
        <v>85</v>
      </c>
    </row>
    <row r="10" spans="1:15" x14ac:dyDescent="0.25">
      <c r="A10" s="88" t="s">
        <v>86</v>
      </c>
      <c r="B10" s="78">
        <v>2</v>
      </c>
      <c r="C10" s="77">
        <v>5</v>
      </c>
      <c r="D10" s="79">
        <v>2.5</v>
      </c>
      <c r="E10" s="77"/>
      <c r="F10" s="85">
        <f t="shared" si="0"/>
        <v>15289.493865030674</v>
      </c>
      <c r="G10" s="77"/>
      <c r="H10" s="114">
        <v>7.2</v>
      </c>
      <c r="I10" s="102"/>
      <c r="J10" s="102">
        <f t="shared" si="1"/>
        <v>3.6</v>
      </c>
      <c r="K10" s="104">
        <f>J10*K5</f>
        <v>6352.9411764705874</v>
      </c>
      <c r="L10" s="124">
        <v>5000</v>
      </c>
      <c r="M10" s="129">
        <f t="shared" si="2"/>
        <v>20289.493865030672</v>
      </c>
      <c r="N10" s="130">
        <f t="shared" si="3"/>
        <v>0.11333519827189213</v>
      </c>
      <c r="O10" s="127" t="s">
        <v>86</v>
      </c>
    </row>
    <row r="11" spans="1:15" ht="30.75" thickBot="1" x14ac:dyDescent="0.3">
      <c r="A11" s="137" t="s">
        <v>87</v>
      </c>
      <c r="B11" s="118">
        <v>1.1000000000000001</v>
      </c>
      <c r="C11" s="119">
        <v>1</v>
      </c>
      <c r="D11" s="120">
        <v>1</v>
      </c>
      <c r="E11" s="119"/>
      <c r="F11" s="121">
        <f t="shared" si="0"/>
        <v>6115.7975460122698</v>
      </c>
      <c r="G11" s="77"/>
      <c r="H11" s="115">
        <v>21.5</v>
      </c>
      <c r="I11" s="116">
        <v>24</v>
      </c>
      <c r="J11" s="116">
        <f t="shared" si="1"/>
        <v>22.75</v>
      </c>
      <c r="K11" s="117">
        <f>J11*K5</f>
        <v>40147.058823529405</v>
      </c>
      <c r="L11" s="125">
        <v>26000</v>
      </c>
      <c r="M11" s="129">
        <f t="shared" si="2"/>
        <v>32115.797546012269</v>
      </c>
      <c r="N11" s="130">
        <f t="shared" si="3"/>
        <v>0.17939581473792199</v>
      </c>
      <c r="O11" s="126" t="s">
        <v>87</v>
      </c>
    </row>
    <row r="12" spans="1:15" ht="15.75" thickBot="1" x14ac:dyDescent="0.3">
      <c r="J12" t="s">
        <v>53</v>
      </c>
      <c r="K12" s="66">
        <f>SUM(K7:K11)</f>
        <v>157294.11764705883</v>
      </c>
      <c r="L12" s="65">
        <f>SUM(L7:L11)</f>
        <v>132000</v>
      </c>
      <c r="M12" s="108">
        <f>SUM(M7:M11)</f>
        <v>614638.35633946839</v>
      </c>
      <c r="N12" s="110">
        <f t="shared" si="3"/>
        <v>3.4333118630082806</v>
      </c>
    </row>
    <row r="13" spans="1:15" x14ac:dyDescent="0.25">
      <c r="A13" t="s">
        <v>78</v>
      </c>
    </row>
    <row r="14" spans="1:15" ht="27.75" customHeight="1" x14ac:dyDescent="0.25">
      <c r="A14" s="254" t="s">
        <v>129</v>
      </c>
      <c r="B14" s="255"/>
      <c r="C14" s="255"/>
      <c r="D14" s="255"/>
      <c r="E14" s="255"/>
      <c r="F14" s="255"/>
      <c r="G14" s="255"/>
      <c r="H14" s="268" t="s">
        <v>91</v>
      </c>
      <c r="I14" s="269"/>
      <c r="J14" s="269"/>
      <c r="K14" s="269"/>
      <c r="L14" s="270"/>
    </row>
    <row r="15" spans="1:15" ht="46.5" customHeight="1" x14ac:dyDescent="0.25">
      <c r="A15" s="256" t="s">
        <v>79</v>
      </c>
      <c r="B15" s="257"/>
      <c r="C15" s="257"/>
      <c r="D15" s="257"/>
      <c r="E15" s="257"/>
      <c r="F15" s="257"/>
      <c r="G15" s="257"/>
      <c r="H15" s="256" t="s">
        <v>93</v>
      </c>
      <c r="I15" s="257"/>
      <c r="J15" s="257"/>
      <c r="K15" s="257"/>
      <c r="L15" s="271"/>
    </row>
    <row r="16" spans="1:15" x14ac:dyDescent="0.25">
      <c r="A16" s="260" t="s">
        <v>80</v>
      </c>
      <c r="B16" s="261"/>
      <c r="C16" s="261"/>
      <c r="D16" s="261"/>
      <c r="E16" s="261"/>
      <c r="F16" s="261"/>
      <c r="G16" s="261"/>
      <c r="H16" s="94" t="s">
        <v>95</v>
      </c>
      <c r="I16" s="73"/>
      <c r="J16" s="73"/>
      <c r="K16" s="73"/>
      <c r="L16" s="95">
        <v>220000</v>
      </c>
    </row>
    <row r="17" spans="1:13" ht="30.75" customHeight="1" x14ac:dyDescent="0.25">
      <c r="A17" s="262" t="s">
        <v>84</v>
      </c>
      <c r="B17" s="263"/>
      <c r="C17" s="263"/>
      <c r="D17" s="263"/>
      <c r="E17" s="263"/>
      <c r="F17" s="263"/>
      <c r="G17" s="263"/>
      <c r="H17" s="90"/>
      <c r="I17" s="64" t="s">
        <v>104</v>
      </c>
      <c r="J17" s="64"/>
      <c r="K17" s="64"/>
      <c r="L17" s="91">
        <v>88000</v>
      </c>
    </row>
    <row r="18" spans="1:13" x14ac:dyDescent="0.25">
      <c r="H18" s="92"/>
      <c r="I18" s="74" t="s">
        <v>103</v>
      </c>
      <c r="J18" s="74"/>
      <c r="K18" s="74"/>
      <c r="L18" s="93">
        <f>L16-L17</f>
        <v>132000</v>
      </c>
    </row>
    <row r="19" spans="1:13" ht="15.75" thickBot="1" x14ac:dyDescent="0.3"/>
    <row r="20" spans="1:13" ht="51" customHeight="1" x14ac:dyDescent="0.25">
      <c r="A20" s="241" t="s">
        <v>99</v>
      </c>
      <c r="B20" s="242"/>
      <c r="C20" s="242"/>
      <c r="D20" s="243"/>
    </row>
    <row r="21" spans="1:13" ht="47.25" customHeight="1" x14ac:dyDescent="0.25">
      <c r="A21" s="131"/>
      <c r="B21" s="134" t="s">
        <v>2</v>
      </c>
      <c r="C21" s="244" t="s">
        <v>100</v>
      </c>
      <c r="D21" s="244"/>
      <c r="M21" s="64"/>
    </row>
    <row r="22" spans="1:13" x14ac:dyDescent="0.25">
      <c r="A22" s="132" t="s">
        <v>74</v>
      </c>
      <c r="B22" s="135">
        <f>M7*67%</f>
        <v>301886.50881901837</v>
      </c>
      <c r="C22" s="245">
        <f>B22/$N$5</f>
        <v>1.6863095531220653</v>
      </c>
      <c r="D22" s="246"/>
      <c r="M22" s="212"/>
    </row>
    <row r="23" spans="1:13" x14ac:dyDescent="0.25">
      <c r="A23" s="131" t="s">
        <v>101</v>
      </c>
      <c r="B23" s="135">
        <f t="shared" ref="B23:B26" si="4">M8*67%</f>
        <v>56719.644683026592</v>
      </c>
      <c r="C23" s="245">
        <f>B23/$N$5</f>
        <v>0.31683058329717351</v>
      </c>
      <c r="D23" s="246"/>
      <c r="M23" s="212"/>
    </row>
    <row r="24" spans="1:13" x14ac:dyDescent="0.25">
      <c r="A24" s="132" t="s">
        <v>85</v>
      </c>
      <c r="B24" s="135">
        <f t="shared" si="4"/>
        <v>18090</v>
      </c>
      <c r="C24" s="245">
        <f>B24/$N$5</f>
        <v>0.10104903307973322</v>
      </c>
      <c r="D24" s="246"/>
      <c r="M24" s="212"/>
    </row>
    <row r="25" spans="1:13" x14ac:dyDescent="0.25">
      <c r="A25" s="131" t="s">
        <v>86</v>
      </c>
      <c r="B25" s="135">
        <f t="shared" si="4"/>
        <v>13593.960889570551</v>
      </c>
      <c r="C25" s="245">
        <f>B25/$N$5</f>
        <v>7.5934582842167725E-2</v>
      </c>
      <c r="D25" s="246"/>
      <c r="M25" s="212"/>
    </row>
    <row r="26" spans="1:13" ht="15.75" thickBot="1" x14ac:dyDescent="0.3">
      <c r="A26" s="133" t="s">
        <v>87</v>
      </c>
      <c r="B26" s="135">
        <f t="shared" si="4"/>
        <v>21517.584355828221</v>
      </c>
      <c r="C26" s="245">
        <f>B26/$N$5</f>
        <v>0.12019519587440773</v>
      </c>
      <c r="D26" s="246"/>
      <c r="M26" s="212"/>
    </row>
    <row r="27" spans="1:13" x14ac:dyDescent="0.25">
      <c r="A27" s="131" t="s">
        <v>141</v>
      </c>
      <c r="B27" s="66">
        <f>SUM(B22:B26)</f>
        <v>411807.69874744373</v>
      </c>
      <c r="M27" s="213"/>
    </row>
    <row r="28" spans="1:13" x14ac:dyDescent="0.25">
      <c r="A28" s="131" t="s">
        <v>142</v>
      </c>
      <c r="B28" s="66">
        <f>M12-B27</f>
        <v>202830.65759202465</v>
      </c>
    </row>
  </sheetData>
  <mergeCells count="20">
    <mergeCell ref="N3:N4"/>
    <mergeCell ref="A16:G16"/>
    <mergeCell ref="A17:G17"/>
    <mergeCell ref="K3:K4"/>
    <mergeCell ref="L3:L4"/>
    <mergeCell ref="H14:L14"/>
    <mergeCell ref="H15:L15"/>
    <mergeCell ref="M3:M5"/>
    <mergeCell ref="B2:F2"/>
    <mergeCell ref="A1:L1"/>
    <mergeCell ref="B4:D4"/>
    <mergeCell ref="A14:G14"/>
    <mergeCell ref="A15:G15"/>
    <mergeCell ref="A20:D20"/>
    <mergeCell ref="C21:D21"/>
    <mergeCell ref="C26:D26"/>
    <mergeCell ref="C25:D25"/>
    <mergeCell ref="C24:D24"/>
    <mergeCell ref="C23:D23"/>
    <mergeCell ref="C22:D22"/>
  </mergeCells>
  <pageMargins left="0.7" right="0.7" top="0.75" bottom="0.75" header="0.3" footer="0.3"/>
  <pageSetup orientation="portrait" verticalDpi="0"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224A0A-2B10-4712-9BA6-ADCDE6DC7416}">
  <dimension ref="A1:G14"/>
  <sheetViews>
    <sheetView tabSelected="1" workbookViewId="0">
      <selection activeCell="C4" sqref="C4"/>
    </sheetView>
  </sheetViews>
  <sheetFormatPr defaultRowHeight="15" x14ac:dyDescent="0.25"/>
  <cols>
    <col min="1" max="1" width="59.140625" customWidth="1"/>
    <col min="3" max="3" width="9.140625" customWidth="1"/>
    <col min="7" max="7" width="18.7109375" customWidth="1"/>
  </cols>
  <sheetData>
    <row r="1" spans="1:7" x14ac:dyDescent="0.25">
      <c r="A1" s="195" t="s">
        <v>114</v>
      </c>
      <c r="B1" s="196"/>
      <c r="C1" s="196"/>
      <c r="D1" s="196"/>
      <c r="E1" s="196"/>
      <c r="F1" s="196"/>
      <c r="G1" s="197"/>
    </row>
    <row r="2" spans="1:7" x14ac:dyDescent="0.25">
      <c r="A2" s="198" t="s">
        <v>113</v>
      </c>
      <c r="B2" s="190">
        <v>0.32300000000000001</v>
      </c>
      <c r="C2" s="73" t="s">
        <v>115</v>
      </c>
      <c r="D2" s="73"/>
      <c r="E2" s="73"/>
      <c r="F2" s="73"/>
      <c r="G2" s="199"/>
    </row>
    <row r="3" spans="1:7" x14ac:dyDescent="0.25">
      <c r="A3" s="200" t="s">
        <v>116</v>
      </c>
      <c r="B3" s="191">
        <v>0.42</v>
      </c>
      <c r="C3" s="64" t="s">
        <v>117</v>
      </c>
      <c r="D3" s="64"/>
      <c r="E3" s="64"/>
      <c r="F3" s="64"/>
      <c r="G3" s="201"/>
    </row>
    <row r="4" spans="1:7" x14ac:dyDescent="0.25">
      <c r="A4" s="202" t="s">
        <v>125</v>
      </c>
      <c r="B4" s="192">
        <v>4.9000000000000002E-2</v>
      </c>
      <c r="C4" s="74" t="s">
        <v>124</v>
      </c>
      <c r="D4" s="74"/>
      <c r="E4" s="74"/>
      <c r="F4" s="74"/>
      <c r="G4" s="203"/>
    </row>
    <row r="5" spans="1:7" ht="45" x14ac:dyDescent="0.25">
      <c r="A5" s="204" t="s">
        <v>122</v>
      </c>
      <c r="B5" s="64"/>
      <c r="C5" s="64"/>
      <c r="D5" s="64"/>
      <c r="E5" s="64"/>
      <c r="F5" s="64"/>
      <c r="G5" s="201"/>
    </row>
    <row r="6" spans="1:7" x14ac:dyDescent="0.25">
      <c r="A6" s="205" t="s">
        <v>123</v>
      </c>
      <c r="B6" s="194">
        <f>(B4+B3+B3+B2+B2)/5</f>
        <v>0.307</v>
      </c>
      <c r="C6" s="193"/>
      <c r="D6" s="193"/>
      <c r="E6" s="193"/>
      <c r="F6" s="193"/>
      <c r="G6" s="206"/>
    </row>
    <row r="7" spans="1:7" x14ac:dyDescent="0.25">
      <c r="A7" s="200" t="s">
        <v>118</v>
      </c>
      <c r="B7" s="191">
        <v>0.33</v>
      </c>
      <c r="C7" s="64" t="s">
        <v>119</v>
      </c>
      <c r="D7" s="64"/>
      <c r="E7" s="64"/>
      <c r="F7" s="64"/>
      <c r="G7" s="201"/>
    </row>
    <row r="8" spans="1:7" x14ac:dyDescent="0.25">
      <c r="A8" s="200" t="s">
        <v>120</v>
      </c>
      <c r="B8" s="191">
        <v>0.47</v>
      </c>
      <c r="C8" s="64" t="s">
        <v>121</v>
      </c>
      <c r="D8" s="64"/>
      <c r="E8" s="64"/>
      <c r="F8" s="64"/>
      <c r="G8" s="201"/>
    </row>
    <row r="9" spans="1:7" ht="34.5" customHeight="1" thickBot="1" x14ac:dyDescent="0.3">
      <c r="A9" s="274" t="s">
        <v>138</v>
      </c>
      <c r="B9" s="275"/>
      <c r="C9" s="275"/>
      <c r="D9" s="275"/>
      <c r="E9" s="275"/>
      <c r="F9" s="275"/>
      <c r="G9" s="276"/>
    </row>
    <row r="10" spans="1:7" ht="15.75" thickBot="1" x14ac:dyDescent="0.3"/>
    <row r="11" spans="1:7" x14ac:dyDescent="0.25">
      <c r="A11" s="208" t="s">
        <v>131</v>
      </c>
      <c r="B11" s="209"/>
      <c r="C11" s="209"/>
      <c r="D11" s="209"/>
      <c r="E11" s="209"/>
      <c r="F11" s="209"/>
      <c r="G11" s="210"/>
    </row>
    <row r="12" spans="1:7" x14ac:dyDescent="0.25">
      <c r="A12" s="200" t="s">
        <v>134</v>
      </c>
      <c r="B12" s="64" t="s">
        <v>135</v>
      </c>
      <c r="C12" s="64"/>
      <c r="D12" s="64"/>
      <c r="E12" s="64"/>
      <c r="F12" s="64"/>
      <c r="G12" s="201"/>
    </row>
    <row r="13" spans="1:7" x14ac:dyDescent="0.25">
      <c r="A13" s="200" t="s">
        <v>132</v>
      </c>
      <c r="B13" s="64" t="s">
        <v>133</v>
      </c>
      <c r="C13" s="64"/>
      <c r="D13" s="64"/>
      <c r="E13" s="64"/>
      <c r="F13" s="64"/>
      <c r="G13" s="201"/>
    </row>
    <row r="14" spans="1:7" ht="33" customHeight="1" thickBot="1" x14ac:dyDescent="0.3">
      <c r="A14" s="277" t="s">
        <v>136</v>
      </c>
      <c r="B14" s="278"/>
      <c r="C14" s="278"/>
      <c r="D14" s="278"/>
      <c r="E14" s="278"/>
      <c r="F14" s="278"/>
      <c r="G14" s="279"/>
    </row>
  </sheetData>
  <mergeCells count="2">
    <mergeCell ref="A9:G9"/>
    <mergeCell ref="A14:G1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1. FMFO Salmon-Shrimp</vt:lpstr>
      <vt:lpstr>2. Trims - Wild</vt:lpstr>
      <vt:lpstr>3. Wild species</vt:lpstr>
      <vt:lpstr>4. Plant Ingr</vt:lpstr>
      <vt:lpstr>5. By-products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Karen Luyckx</dc:creator>
  <cp:lastModifiedBy>Karen Luyckx</cp:lastModifiedBy>
  <dcterms:created xsi:type="dcterms:W3CDTF">2020-01-29T12:06:59Z</dcterms:created>
  <dcterms:modified xsi:type="dcterms:W3CDTF">2020-06-05T10:46:26Z</dcterms:modified>
</cp:coreProperties>
</file>