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Luyckx\My ShareSync\1-Programmes\2-Fishy Business\Report 2\Nutrition report\Journal paper\"/>
    </mc:Choice>
  </mc:AlternateContent>
  <xr:revisionPtr revIDLastSave="0" documentId="13_ncr:1_{A4212C09-81E6-4A5E-B701-652FD327A0FA}" xr6:coauthVersionLast="45" xr6:coauthVersionMax="45" xr10:uidLastSave="{00000000-0000-0000-0000-000000000000}"/>
  <bookViews>
    <workbookView xWindow="-120" yWindow="-120" windowWidth="20730" windowHeight="11160" activeTab="1" xr2:uid="{1356BFCF-332A-4232-B7B2-09A72F26E4B7}"/>
  </bookViews>
  <sheets>
    <sheet name="FMFO species breakdown" sheetId="1" r:id="rId1"/>
    <sheet name="FMFO vol for weightin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3" l="1"/>
  <c r="C86" i="3" s="1"/>
  <c r="C88" i="3" s="1"/>
  <c r="C78" i="3"/>
  <c r="C79" i="3" s="1"/>
  <c r="C81" i="3" s="1"/>
  <c r="E61" i="1"/>
  <c r="E76" i="1" s="1"/>
  <c r="C69" i="3"/>
  <c r="C70" i="3" s="1"/>
  <c r="C72" i="3" s="1"/>
  <c r="C62" i="3"/>
  <c r="C63" i="3" s="1"/>
  <c r="C65" i="3" s="1"/>
  <c r="C54" i="3"/>
  <c r="C55" i="3" s="1"/>
  <c r="C57" i="3" s="1"/>
  <c r="C47" i="3"/>
  <c r="C48" i="3"/>
  <c r="C50" i="3" s="1"/>
  <c r="E31" i="1"/>
  <c r="B22" i="1"/>
  <c r="C22" i="1"/>
  <c r="D22" i="1"/>
  <c r="E22" i="1"/>
  <c r="F22" i="1"/>
  <c r="G22" i="1"/>
  <c r="H22" i="1"/>
  <c r="H61" i="1"/>
  <c r="H66" i="1"/>
  <c r="H34" i="1"/>
  <c r="H30" i="1"/>
  <c r="C39" i="3"/>
  <c r="C41" i="3" s="1"/>
  <c r="C33" i="3"/>
  <c r="C35" i="3" s="1"/>
  <c r="B59" i="1"/>
  <c r="B69" i="1"/>
  <c r="B60" i="1"/>
  <c r="B61" i="1"/>
  <c r="B66" i="1"/>
  <c r="C69" i="1"/>
  <c r="C61" i="1"/>
  <c r="C66" i="1"/>
  <c r="C60" i="1"/>
  <c r="G76" i="1"/>
  <c r="F76" i="1"/>
  <c r="D76" i="1"/>
  <c r="B33" i="1"/>
  <c r="B37" i="1"/>
  <c r="C26" i="3"/>
  <c r="C28" i="3" s="1"/>
  <c r="C20" i="3"/>
  <c r="C22" i="3" s="1"/>
  <c r="C12" i="3"/>
  <c r="C14" i="3" s="1"/>
  <c r="C6" i="3"/>
  <c r="H76" i="1" l="1"/>
  <c r="B76" i="1"/>
  <c r="C76" i="1"/>
  <c r="C8" i="3"/>
  <c r="C33" i="1"/>
  <c r="C49" i="1" s="1"/>
  <c r="H49" i="1"/>
  <c r="G49" i="1"/>
  <c r="F49" i="1"/>
  <c r="E49" i="1"/>
  <c r="D49" i="1"/>
  <c r="B49" i="1"/>
</calcChain>
</file>

<file path=xl/sharedStrings.xml><?xml version="1.0" encoding="utf-8"?>
<sst xmlns="http://schemas.openxmlformats.org/spreadsheetml/2006/main" count="276" uniqueCount="93">
  <si>
    <t xml:space="preserve">Wild-caught fish species used in FMFO by Biomar, Mowi and EWOS Cargill </t>
  </si>
  <si>
    <t>Biomar</t>
  </si>
  <si>
    <t>Mowi</t>
  </si>
  <si>
    <t>EWOS Cargill</t>
  </si>
  <si>
    <t xml:space="preserve">Species group </t>
  </si>
  <si>
    <t>Species incorporated under each group</t>
  </si>
  <si>
    <t>Blue whiting</t>
  </si>
  <si>
    <t>Sardine(lla)</t>
  </si>
  <si>
    <t>Capelin</t>
  </si>
  <si>
    <t>Krill</t>
  </si>
  <si>
    <t>Sand eel</t>
  </si>
  <si>
    <t>Herring</t>
  </si>
  <si>
    <t xml:space="preserve">Menhaden </t>
  </si>
  <si>
    <t>Pout</t>
  </si>
  <si>
    <t>Mackerel</t>
  </si>
  <si>
    <t>Hake</t>
  </si>
  <si>
    <t>Other</t>
  </si>
  <si>
    <t>Sprat</t>
  </si>
  <si>
    <t>Lesser sand eel</t>
  </si>
  <si>
    <t>Norway pout</t>
  </si>
  <si>
    <t>FM</t>
  </si>
  <si>
    <t>FO</t>
  </si>
  <si>
    <t>Trimmings</t>
  </si>
  <si>
    <t>Total</t>
  </si>
  <si>
    <t>Comments</t>
  </si>
  <si>
    <t>FMFO combined, excl trimmings</t>
  </si>
  <si>
    <t>Anchovy</t>
  </si>
  <si>
    <t>Anchoveta</t>
  </si>
  <si>
    <t>Not available for 2016</t>
  </si>
  <si>
    <t>Source: Biomar sustainability report 2018</t>
  </si>
  <si>
    <t>Source: Mowi annual report 2018</t>
  </si>
  <si>
    <t>Source: EWOS Cargill open letter for species used in Scottish FMFO 14 Oct 2019</t>
  </si>
  <si>
    <t>Biomar total fishmeal</t>
  </si>
  <si>
    <t>of which trimmings</t>
  </si>
  <si>
    <t>Biomar FM from whole wild-caught</t>
  </si>
  <si>
    <t>MT</t>
  </si>
  <si>
    <t>Data source</t>
  </si>
  <si>
    <t>https://www.iffo.com/fish-fish-out-fifo-ratios-conversion-wild-feed</t>
  </si>
  <si>
    <t>FM Iffo standard yield</t>
  </si>
  <si>
    <t>Total volume of wild-caught fish for FM</t>
  </si>
  <si>
    <t>Biomar total fish oil</t>
  </si>
  <si>
    <t>Biomar FO from trimmings</t>
  </si>
  <si>
    <t>FO from whole fish</t>
  </si>
  <si>
    <t>FO Iffo standard yield</t>
  </si>
  <si>
    <t>Biomar sust report 2018 p.55</t>
  </si>
  <si>
    <t>volume of wild-caught fish for FO</t>
  </si>
  <si>
    <t>Seafish FMFO facts &amp; figs</t>
  </si>
  <si>
    <t>p.10</t>
  </si>
  <si>
    <t>p.15</t>
  </si>
  <si>
    <t>Cod</t>
  </si>
  <si>
    <t>Source: Biomar sustainability report 2019</t>
  </si>
  <si>
    <t>Source: Mowi annual report 2019</t>
  </si>
  <si>
    <t>European Sprat</t>
  </si>
  <si>
    <t>Sardine, sardinella, Brazilian sardinella, South American pilchard, European pilchard</t>
  </si>
  <si>
    <t>Peruvian anchoveta, pacific anchoveta</t>
  </si>
  <si>
    <t>european anchovy, pacific anchovy</t>
  </si>
  <si>
    <t>Jack mackerel, atlantic mackerel, Pacific jack mackerel, atlantic chub mackerel, atlantic mackerel</t>
  </si>
  <si>
    <t>Silver smelt</t>
  </si>
  <si>
    <t>Biomar sust report 2019 p.63</t>
  </si>
  <si>
    <t>FM / FO weighting</t>
  </si>
  <si>
    <r>
      <t>Mowi formal response to Feedback sent in Sept 2019 states the following: "</t>
    </r>
    <r>
      <rPr>
        <b/>
        <i/>
        <sz val="11"/>
        <color theme="1"/>
        <rFont val="Calibri"/>
        <family val="2"/>
        <scheme val="minor"/>
      </rPr>
      <t xml:space="preserve">Taking all our purchases of fishmeal in Mowi Feed since June 2014, the average value is 10.2% and 4.9% for fishmeal and oil respectively. </t>
    </r>
    <r>
      <rPr>
        <i/>
        <sz val="11"/>
        <color theme="1"/>
        <rFont val="Calibri"/>
        <family val="2"/>
        <scheme val="minor"/>
      </rPr>
      <t>For Norway in 2018, the share of fishmeal and oil made from trimmings and offcuts was about 5% for each whilst for 2019 YTD, the figures are 6.9% and 6.0% for fishmeal and oil respectively. Based on relatively small purchases for 2019, the trimmings figures for 2019 YTD in Scotland are 2.7% and 0% for fishmeal and oil respectively</t>
    </r>
    <r>
      <rPr>
        <sz val="11"/>
        <color theme="1"/>
        <rFont val="Calibri"/>
        <family val="2"/>
        <scheme val="minor"/>
      </rPr>
      <t>." Even though the figures for Scotland are very low, we propose to use the average overall figures as the species data is also for Mowi global.</t>
    </r>
  </si>
  <si>
    <t>Source for Mowi use of trimmings.</t>
  </si>
  <si>
    <t>Boarfish</t>
  </si>
  <si>
    <t>BIOMAR</t>
  </si>
  <si>
    <t>MOWI</t>
  </si>
  <si>
    <t>Source: Cargill aqua sustainabilty report 2019</t>
  </si>
  <si>
    <t>Combined FO&amp;FM, excl trimmings</t>
  </si>
  <si>
    <t xml:space="preserve">Biomar and Mowi need recalculating to exclude trimmings from percentages. </t>
  </si>
  <si>
    <t>Source for all 2016 data: https://www.seafish.org/document/?id=1b08b6d5-75d9-4179-9094-840195ceee4b</t>
  </si>
  <si>
    <t xml:space="preserve"> I've double checked the data for FM, and some rounding down must have happened because the total in reported data is 98%, vice versa for FO. </t>
  </si>
  <si>
    <t>I've double checked the data for FO, assuming they rounded up some figure getting to total of 101%.</t>
  </si>
  <si>
    <t>Mowi total fishmeal</t>
  </si>
  <si>
    <t>Mowi FM from whole wild-caught</t>
  </si>
  <si>
    <t>FM from trimmings</t>
  </si>
  <si>
    <t>Mowi total fish oil</t>
  </si>
  <si>
    <t>FO from trimmings</t>
  </si>
  <si>
    <t>Mowi FO from trimmings</t>
  </si>
  <si>
    <t>Double checked data, some rounding up and down has happened.</t>
  </si>
  <si>
    <t>Cells in yellow have been distributed / guessed looking at the order of priority in which the fish appear in the summary box in the Mowi report (they report per FAO fishing area) and looking at what is likely. Eg. Blue whiting is not an oily fish so unlikely to have high percentages in FO. Data on FO is more accurate because FO comes from a wider geographical spread, whereas bulk of fishmeal comes from Europe.</t>
  </si>
  <si>
    <t>Yellow cells, as above</t>
  </si>
  <si>
    <t>Mowi annual report 2019</t>
  </si>
  <si>
    <t>Communication to feedback.</t>
  </si>
  <si>
    <t>Cargill total fishmeal</t>
  </si>
  <si>
    <t>Cargill total fish oil</t>
  </si>
  <si>
    <t>Cargill FM from whole wild-caught</t>
  </si>
  <si>
    <t>Cargill FO from trimmings</t>
  </si>
  <si>
    <t>https://www.cargill.com/doc/1432142322239/cargill-aqua-nutrition-sustainability-report.pdf</t>
  </si>
  <si>
    <r>
      <t xml:space="preserve">Note: when grouping species together, I have entered sums manually so when you click in a cell, you can see which percentages are the sum of various in the original data. For example, Biomar Fish oil 2018, I have added 10% sardine and 1% sardinella into 11% sardine(lla) category. I have tried to separate anchovy from anchoveta, but the industry seems to use them interchangeably, eg. Cargill &amp; Mowi talk about Peruvian anchovy (engraulis ringens), but Biomar calls this anchoveta. European anchovy has significant problems especially if it comes from Turkey / meditaranean, significantly overfished. I understand these are all </t>
    </r>
    <r>
      <rPr>
        <i/>
        <sz val="11"/>
        <color theme="1"/>
        <rFont val="Calibri"/>
        <family val="2"/>
        <scheme val="minor"/>
      </rPr>
      <t>engraulidae</t>
    </r>
    <r>
      <rPr>
        <sz val="11"/>
        <color theme="1"/>
        <rFont val="Calibri"/>
        <family val="2"/>
        <scheme val="minor"/>
      </rPr>
      <t>.</t>
    </r>
  </si>
  <si>
    <r>
      <rPr>
        <i/>
        <sz val="11"/>
        <color theme="1"/>
        <rFont val="Calibri"/>
        <family val="2"/>
        <scheme val="minor"/>
      </rPr>
      <t>Clupeidae</t>
    </r>
    <r>
      <rPr>
        <sz val="11"/>
        <color theme="1"/>
        <rFont val="Calibri"/>
        <family val="2"/>
        <scheme val="minor"/>
      </rPr>
      <t>: Icelandic summer spawning, Norwegian spring spawning, Araucanian herring, Atlantic herring, pacific herring, redeye herring</t>
    </r>
  </si>
  <si>
    <t>Mowi annual report 2018</t>
  </si>
  <si>
    <t>communication to Feedback</t>
  </si>
  <si>
    <t>species</t>
  </si>
  <si>
    <t>Cargill Aqua salmon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</si>
</sst>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0.0%"/>
  </numFmts>
  <fonts count="10" x14ac:knownFonts="1">
    <font>
      <sz val="11"/>
      <color theme="1"/>
      <name val="Calibri"/>
      <family val="2"/>
      <scheme val="minor"/>
    </font>
    <font>
      <sz val="11"/>
      <color theme="1"/>
      <name val="Calibri"/>
      <family val="2"/>
      <scheme val="minor"/>
    </font>
    <font>
      <b/>
      <sz val="11"/>
      <color rgb="FF00B050"/>
      <name val="Calibri"/>
      <family val="2"/>
      <scheme val="minor"/>
    </font>
    <font>
      <sz val="10"/>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theme="0" tint="-0.249977111117893"/>
        <bgColor indexed="64"/>
      </patternFill>
    </fill>
  </fills>
  <borders count="20">
    <border>
      <left/>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cellStyleXfs>
  <cellXfs count="75">
    <xf numFmtId="0" fontId="0" fillId="0" borderId="0" xfId="0"/>
    <xf numFmtId="10" fontId="0" fillId="0" borderId="0" xfId="0" applyNumberFormat="1"/>
    <xf numFmtId="0" fontId="5" fillId="0" borderId="0" xfId="2"/>
    <xf numFmtId="43" fontId="0" fillId="0" borderId="0" xfId="1" applyFont="1"/>
    <xf numFmtId="0" fontId="0" fillId="0" borderId="0" xfId="0" applyAlignment="1">
      <alignment horizontal="left" vertical="top" wrapText="1"/>
    </xf>
    <xf numFmtId="0" fontId="3" fillId="0" borderId="0" xfId="0" applyFont="1" applyBorder="1" applyAlignment="1">
      <alignment horizontal="center" wrapText="1"/>
    </xf>
    <xf numFmtId="166" fontId="0" fillId="0" borderId="0" xfId="3" applyNumberFormat="1" applyFont="1"/>
    <xf numFmtId="0" fontId="0" fillId="2" borderId="0" xfId="0" applyFill="1"/>
    <xf numFmtId="0" fontId="0" fillId="3" borderId="0" xfId="0" applyFill="1"/>
    <xf numFmtId="43" fontId="0" fillId="3" borderId="0" xfId="1" applyFont="1" applyFill="1"/>
    <xf numFmtId="0" fontId="0" fillId="4" borderId="0" xfId="0" applyFill="1"/>
    <xf numFmtId="43" fontId="0" fillId="4" borderId="0" xfId="0" applyNumberFormat="1" applyFill="1"/>
    <xf numFmtId="0" fontId="0" fillId="5" borderId="0" xfId="0" applyFill="1"/>
    <xf numFmtId="0" fontId="0" fillId="6" borderId="0" xfId="0" applyFill="1"/>
    <xf numFmtId="0" fontId="5" fillId="0" borderId="0" xfId="2" applyBorder="1" applyAlignment="1">
      <alignment horizontal="center" wrapText="1"/>
    </xf>
    <xf numFmtId="0" fontId="6" fillId="0" borderId="0" xfId="0" applyFont="1"/>
    <xf numFmtId="0" fontId="0" fillId="0" borderId="3" xfId="0" applyBorder="1"/>
    <xf numFmtId="0" fontId="0" fillId="0" borderId="4" xfId="0" applyBorder="1"/>
    <xf numFmtId="0" fontId="0" fillId="0" borderId="5" xfId="0" applyBorder="1"/>
    <xf numFmtId="0" fontId="0" fillId="0" borderId="2"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0" fillId="0" borderId="2"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10" fontId="0" fillId="0" borderId="0" xfId="1" applyNumberFormat="1" applyFont="1"/>
    <xf numFmtId="0" fontId="0" fillId="7" borderId="0" xfId="0" applyFill="1"/>
    <xf numFmtId="0" fontId="7" fillId="7" borderId="0" xfId="0" applyFont="1" applyFill="1"/>
    <xf numFmtId="0" fontId="0" fillId="0" borderId="9" xfId="0" applyBorder="1"/>
    <xf numFmtId="0" fontId="0" fillId="0" borderId="10" xfId="0"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5" xfId="0" applyBorder="1" applyAlignment="1">
      <alignment horizontal="left" vertical="top" wrapText="1"/>
    </xf>
    <xf numFmtId="0" fontId="0" fillId="0" borderId="16" xfId="0" applyBorder="1" applyAlignment="1">
      <alignment horizontal="left" vertical="top" wrapText="1"/>
    </xf>
    <xf numFmtId="0" fontId="0" fillId="2" borderId="15" xfId="0" applyFill="1" applyBorder="1"/>
    <xf numFmtId="0" fontId="0" fillId="2" borderId="0" xfId="0" applyFill="1" applyBorder="1"/>
    <xf numFmtId="0" fontId="0" fillId="2" borderId="16" xfId="0" applyFill="1" applyBorder="1"/>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5" xfId="0" applyBorder="1" applyAlignment="1">
      <alignment horizontal="center" wrapText="1"/>
    </xf>
    <xf numFmtId="0" fontId="0" fillId="0" borderId="0" xfId="0" applyBorder="1" applyAlignment="1">
      <alignment horizontal="center" wrapText="1"/>
    </xf>
    <xf numFmtId="0" fontId="0" fillId="0" borderId="16" xfId="0" applyBorder="1" applyAlignment="1">
      <alignment horizontal="center" wrapText="1"/>
    </xf>
    <xf numFmtId="0" fontId="0" fillId="4" borderId="15" xfId="0" applyFill="1" applyBorder="1"/>
    <xf numFmtId="0" fontId="0" fillId="4" borderId="0" xfId="0" applyFill="1" applyBorder="1"/>
    <xf numFmtId="0" fontId="0" fillId="4" borderId="15" xfId="0" applyFill="1" applyBorder="1" applyAlignment="1">
      <alignment horizontal="left" vertical="top" wrapText="1"/>
    </xf>
    <xf numFmtId="0" fontId="0" fillId="4" borderId="0"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8" xfId="0" applyFill="1" applyBorder="1" applyAlignment="1">
      <alignment horizontal="left" vertical="top" wrapText="1"/>
    </xf>
    <xf numFmtId="0" fontId="0" fillId="4" borderId="19" xfId="0" applyFill="1" applyBorder="1" applyAlignment="1">
      <alignment horizontal="left" vertical="top" wrapText="1"/>
    </xf>
    <xf numFmtId="0" fontId="2" fillId="0" borderId="15" xfId="0" applyFont="1" applyBorder="1"/>
    <xf numFmtId="0" fontId="3" fillId="0" borderId="15" xfId="0" applyFont="1" applyBorder="1" applyAlignment="1">
      <alignment horizontal="center" wrapText="1"/>
    </xf>
    <xf numFmtId="0" fontId="3" fillId="0" borderId="16" xfId="0" applyFont="1" applyBorder="1" applyAlignment="1">
      <alignment horizontal="center" wrapText="1"/>
    </xf>
    <xf numFmtId="0" fontId="5" fillId="0" borderId="15" xfId="2" applyBorder="1" applyAlignment="1">
      <alignment horizontal="center" wrapText="1"/>
    </xf>
    <xf numFmtId="0" fontId="5" fillId="0" borderId="16" xfId="2" applyBorder="1" applyAlignment="1">
      <alignment horizontal="center" wrapText="1"/>
    </xf>
    <xf numFmtId="0" fontId="2" fillId="0" borderId="15" xfId="0" applyFont="1" applyBorder="1" applyAlignment="1">
      <alignment horizontal="center" wrapText="1"/>
    </xf>
    <xf numFmtId="0" fontId="2" fillId="0" borderId="0" xfId="0" applyFont="1" applyBorder="1" applyAlignment="1">
      <alignment horizontal="center" wrapText="1"/>
    </xf>
    <xf numFmtId="0" fontId="2" fillId="0" borderId="16" xfId="0" applyFont="1" applyBorder="1" applyAlignment="1">
      <alignment horizontal="center" wrapText="1"/>
    </xf>
    <xf numFmtId="0" fontId="0" fillId="0" borderId="17" xfId="0" applyBorder="1"/>
    <xf numFmtId="0" fontId="0" fillId="0" borderId="18" xfId="0" applyBorder="1"/>
    <xf numFmtId="0" fontId="0" fillId="0" borderId="19" xfId="0" applyBorder="1"/>
    <xf numFmtId="0" fontId="0" fillId="8" borderId="10" xfId="0" applyFill="1" applyBorder="1"/>
    <xf numFmtId="0" fontId="0" fillId="8" borderId="0" xfId="0" applyFill="1"/>
    <xf numFmtId="0" fontId="0" fillId="8" borderId="0" xfId="0" applyFill="1" applyBorder="1"/>
    <xf numFmtId="0" fontId="0" fillId="8" borderId="16" xfId="0" applyFill="1" applyBorder="1"/>
    <xf numFmtId="0" fontId="0" fillId="8" borderId="15" xfId="0" applyFill="1" applyBorder="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argill.com/doc/1432142322239/cargill-aqua-nutrition-sustainability-report.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seafish.org/document/?id=1b08b6d5-75d9-4179-9094-840195ceee4b" TargetMode="External"/><Relationship Id="rId3" Type="http://schemas.openxmlformats.org/officeDocument/2006/relationships/hyperlink" Target="https://www.iffo.com/fish-fish-out-fifo-ratios-conversion-wild-feed" TargetMode="External"/><Relationship Id="rId7" Type="http://schemas.openxmlformats.org/officeDocument/2006/relationships/hyperlink" Target="https://www.seafish.org/document/?id=1b08b6d5-75d9-4179-9094-840195ceee4b" TargetMode="External"/><Relationship Id="rId2" Type="http://schemas.openxmlformats.org/officeDocument/2006/relationships/hyperlink" Target="https://www.iffo.com/fish-fish-out-fifo-ratios-conversion-wild-feed" TargetMode="External"/><Relationship Id="rId1" Type="http://schemas.openxmlformats.org/officeDocument/2006/relationships/hyperlink" Target="https://www.iffo.com/fish-fish-out-fifo-ratios-conversion-wild-feed" TargetMode="External"/><Relationship Id="rId6" Type="http://schemas.openxmlformats.org/officeDocument/2006/relationships/hyperlink" Target="https://www.seafish.org/document/?id=1b08b6d5-75d9-4179-9094-840195ceee4b" TargetMode="External"/><Relationship Id="rId5" Type="http://schemas.openxmlformats.org/officeDocument/2006/relationships/hyperlink" Target="https://www.seafish.org/document/?id=1b08b6d5-75d9-4179-9094-840195ceee4b" TargetMode="External"/><Relationship Id="rId10" Type="http://schemas.openxmlformats.org/officeDocument/2006/relationships/hyperlink" Target="https://www.iffo.com/fish-fish-out-fifo-ratios-conversion-wild-feed" TargetMode="External"/><Relationship Id="rId4" Type="http://schemas.openxmlformats.org/officeDocument/2006/relationships/hyperlink" Target="https://www.iffo.com/fish-fish-out-fifo-ratios-conversion-wild-feed" TargetMode="External"/><Relationship Id="rId9" Type="http://schemas.openxmlformats.org/officeDocument/2006/relationships/hyperlink" Target="https://www.iffo.com/fish-fish-out-fifo-ratios-conversion-wild-f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495D-8DD7-480A-8F18-CAD135503C12}">
  <dimension ref="A1:R77"/>
  <sheetViews>
    <sheetView workbookViewId="0">
      <pane xSplit="1" ySplit="3" topLeftCell="B67" activePane="bottomRight" state="frozen"/>
      <selection pane="topRight" activeCell="B1" sqref="B1"/>
      <selection pane="bottomLeft" activeCell="A5" sqref="A5"/>
      <selection pane="bottomRight" activeCell="A4" sqref="A4"/>
    </sheetView>
  </sheetViews>
  <sheetFormatPr defaultRowHeight="15" x14ac:dyDescent="0.25"/>
  <cols>
    <col min="1" max="1" width="23" customWidth="1"/>
    <col min="12" max="12" width="13.85546875" customWidth="1"/>
  </cols>
  <sheetData>
    <row r="1" spans="1:18" x14ac:dyDescent="0.25">
      <c r="A1" t="s">
        <v>0</v>
      </c>
    </row>
    <row r="2" spans="1:18" ht="15.75" thickBot="1" x14ac:dyDescent="0.3">
      <c r="A2" s="15" t="s">
        <v>67</v>
      </c>
    </row>
    <row r="3" spans="1:18" x14ac:dyDescent="0.25">
      <c r="A3" s="31" t="s">
        <v>91</v>
      </c>
      <c r="B3" s="35" t="s">
        <v>1</v>
      </c>
      <c r="C3" s="36"/>
      <c r="D3" s="37"/>
      <c r="E3" s="35" t="s">
        <v>2</v>
      </c>
      <c r="F3" s="36"/>
      <c r="G3" s="37"/>
      <c r="H3" s="35" t="s">
        <v>3</v>
      </c>
      <c r="I3" s="36"/>
      <c r="J3" s="37"/>
      <c r="L3" s="16" t="s">
        <v>5</v>
      </c>
      <c r="M3" s="17"/>
      <c r="N3" s="17"/>
      <c r="O3" s="17"/>
      <c r="P3" s="17"/>
      <c r="Q3" s="17"/>
      <c r="R3" s="18"/>
    </row>
    <row r="4" spans="1:18" x14ac:dyDescent="0.25">
      <c r="A4" s="70">
        <v>2016</v>
      </c>
      <c r="B4" s="71" t="s">
        <v>68</v>
      </c>
      <c r="C4" s="72"/>
      <c r="D4" s="73"/>
      <c r="E4" s="74"/>
      <c r="F4" s="72"/>
      <c r="G4" s="73"/>
      <c r="H4" s="74"/>
      <c r="I4" s="72"/>
      <c r="J4" s="73"/>
      <c r="K4" s="71"/>
      <c r="L4" s="22"/>
      <c r="M4" s="23"/>
      <c r="N4" s="23"/>
      <c r="O4" s="23"/>
      <c r="P4" s="23"/>
      <c r="Q4" s="23"/>
      <c r="R4" s="24"/>
    </row>
    <row r="5" spans="1:18" ht="140.25" customHeight="1" x14ac:dyDescent="0.25">
      <c r="A5" s="32">
        <v>2016</v>
      </c>
      <c r="B5" s="38" t="s">
        <v>21</v>
      </c>
      <c r="C5" s="23" t="s">
        <v>20</v>
      </c>
      <c r="D5" s="39"/>
      <c r="E5" s="38" t="s">
        <v>21</v>
      </c>
      <c r="F5" s="23" t="s">
        <v>20</v>
      </c>
      <c r="G5" s="39"/>
      <c r="H5" s="59" t="s">
        <v>25</v>
      </c>
      <c r="I5" s="23"/>
      <c r="J5" s="39"/>
      <c r="L5" s="19" t="s">
        <v>87</v>
      </c>
      <c r="M5" s="20"/>
      <c r="N5" s="20"/>
      <c r="O5" s="20"/>
      <c r="P5" s="20"/>
      <c r="Q5" s="20"/>
      <c r="R5" s="21"/>
    </row>
    <row r="6" spans="1:18" x14ac:dyDescent="0.25">
      <c r="A6" s="32" t="s">
        <v>22</v>
      </c>
      <c r="B6" s="38">
        <v>44</v>
      </c>
      <c r="C6" s="23">
        <v>15</v>
      </c>
      <c r="D6" s="39"/>
      <c r="E6" s="38" t="s">
        <v>28</v>
      </c>
      <c r="F6" s="23"/>
      <c r="G6" s="39"/>
      <c r="H6" s="38"/>
      <c r="I6" s="23"/>
      <c r="J6" s="39"/>
      <c r="L6" s="22"/>
      <c r="M6" s="23"/>
      <c r="N6" s="23"/>
      <c r="O6" s="23"/>
      <c r="P6" s="23"/>
      <c r="Q6" s="23"/>
      <c r="R6" s="24"/>
    </row>
    <row r="7" spans="1:18" x14ac:dyDescent="0.25">
      <c r="A7" s="32" t="s">
        <v>6</v>
      </c>
      <c r="B7" s="38">
        <v>5</v>
      </c>
      <c r="C7" s="23">
        <v>16</v>
      </c>
      <c r="D7" s="39"/>
      <c r="E7" s="38"/>
      <c r="F7" s="23"/>
      <c r="G7" s="39"/>
      <c r="H7" s="38">
        <v>31</v>
      </c>
      <c r="I7" s="23"/>
      <c r="J7" s="39"/>
      <c r="L7" s="22" t="s">
        <v>6</v>
      </c>
      <c r="M7" s="23"/>
      <c r="N7" s="23"/>
      <c r="O7" s="23"/>
      <c r="P7" s="23"/>
      <c r="Q7" s="23"/>
      <c r="R7" s="24"/>
    </row>
    <row r="8" spans="1:18" x14ac:dyDescent="0.25">
      <c r="A8" s="32" t="s">
        <v>26</v>
      </c>
      <c r="B8" s="38">
        <v>1</v>
      </c>
      <c r="C8" s="23">
        <v>1</v>
      </c>
      <c r="D8" s="39"/>
      <c r="E8" s="38"/>
      <c r="F8" s="23"/>
      <c r="G8" s="39"/>
      <c r="H8" s="38"/>
      <c r="I8" s="23"/>
      <c r="J8" s="39"/>
      <c r="L8" s="22" t="s">
        <v>26</v>
      </c>
      <c r="M8" s="23" t="s">
        <v>55</v>
      </c>
      <c r="N8" s="23"/>
      <c r="O8" s="23"/>
      <c r="P8" s="23"/>
      <c r="Q8" s="23"/>
      <c r="R8" s="24"/>
    </row>
    <row r="9" spans="1:18" x14ac:dyDescent="0.25">
      <c r="A9" s="32" t="s">
        <v>27</v>
      </c>
      <c r="B9" s="38">
        <v>12</v>
      </c>
      <c r="C9" s="23">
        <v>29</v>
      </c>
      <c r="D9" s="39"/>
      <c r="E9" s="38"/>
      <c r="F9" s="23"/>
      <c r="G9" s="39"/>
      <c r="H9" s="38">
        <v>29</v>
      </c>
      <c r="I9" s="23"/>
      <c r="J9" s="39"/>
      <c r="L9" s="22" t="s">
        <v>27</v>
      </c>
      <c r="M9" s="23" t="s">
        <v>54</v>
      </c>
      <c r="N9" s="23"/>
      <c r="O9" s="23"/>
      <c r="P9" s="23"/>
      <c r="Q9" s="23"/>
      <c r="R9" s="24"/>
    </row>
    <row r="10" spans="1:18" x14ac:dyDescent="0.25">
      <c r="A10" s="32" t="s">
        <v>7</v>
      </c>
      <c r="B10" s="38">
        <v>13</v>
      </c>
      <c r="C10" s="23">
        <v>17</v>
      </c>
      <c r="D10" s="39"/>
      <c r="E10" s="38"/>
      <c r="F10" s="23"/>
      <c r="G10" s="39"/>
      <c r="H10" s="38">
        <v>9</v>
      </c>
      <c r="I10" s="23"/>
      <c r="J10" s="39"/>
      <c r="L10" s="22" t="s">
        <v>7</v>
      </c>
      <c r="M10" s="23" t="s">
        <v>53</v>
      </c>
      <c r="N10" s="23"/>
      <c r="O10" s="23"/>
      <c r="P10" s="23"/>
      <c r="Q10" s="23"/>
      <c r="R10" s="24"/>
    </row>
    <row r="11" spans="1:18" x14ac:dyDescent="0.25">
      <c r="A11" s="32" t="s">
        <v>8</v>
      </c>
      <c r="B11" s="38">
        <v>4</v>
      </c>
      <c r="C11" s="23">
        <v>2</v>
      </c>
      <c r="D11" s="39"/>
      <c r="E11" s="38"/>
      <c r="F11" s="23"/>
      <c r="G11" s="39"/>
      <c r="H11" s="38">
        <v>3</v>
      </c>
      <c r="I11" s="23"/>
      <c r="J11" s="39"/>
      <c r="L11" s="22" t="s">
        <v>8</v>
      </c>
      <c r="M11" s="23"/>
      <c r="N11" s="23"/>
      <c r="O11" s="23"/>
      <c r="P11" s="23"/>
      <c r="Q11" s="23"/>
      <c r="R11" s="24"/>
    </row>
    <row r="12" spans="1:18" x14ac:dyDescent="0.25">
      <c r="A12" s="32" t="s">
        <v>9</v>
      </c>
      <c r="B12" s="38"/>
      <c r="C12" s="23">
        <v>10</v>
      </c>
      <c r="D12" s="39"/>
      <c r="E12" s="38"/>
      <c r="F12" s="23"/>
      <c r="G12" s="39"/>
      <c r="H12" s="38"/>
      <c r="I12" s="23"/>
      <c r="J12" s="39"/>
      <c r="L12" s="22" t="s">
        <v>9</v>
      </c>
      <c r="M12" s="23"/>
      <c r="N12" s="23"/>
      <c r="O12" s="23"/>
      <c r="P12" s="23"/>
      <c r="Q12" s="23"/>
      <c r="R12" s="24"/>
    </row>
    <row r="13" spans="1:18" x14ac:dyDescent="0.25">
      <c r="A13" s="32" t="s">
        <v>10</v>
      </c>
      <c r="B13" s="38">
        <v>4</v>
      </c>
      <c r="C13" s="23">
        <v>2</v>
      </c>
      <c r="D13" s="39"/>
      <c r="E13" s="38"/>
      <c r="F13" s="23"/>
      <c r="G13" s="39"/>
      <c r="H13" s="38">
        <v>2</v>
      </c>
      <c r="I13" s="23"/>
      <c r="J13" s="39"/>
      <c r="L13" s="22" t="s">
        <v>10</v>
      </c>
      <c r="M13" s="23" t="s">
        <v>18</v>
      </c>
      <c r="N13" s="23"/>
      <c r="O13" s="23"/>
      <c r="P13" s="23"/>
      <c r="Q13" s="23"/>
      <c r="R13" s="24"/>
    </row>
    <row r="14" spans="1:18" x14ac:dyDescent="0.25">
      <c r="A14" s="32" t="s">
        <v>17</v>
      </c>
      <c r="B14" s="38">
        <v>11</v>
      </c>
      <c r="C14" s="23">
        <v>4</v>
      </c>
      <c r="D14" s="39"/>
      <c r="E14" s="38"/>
      <c r="F14" s="23"/>
      <c r="G14" s="39"/>
      <c r="H14" s="38">
        <v>11</v>
      </c>
      <c r="I14" s="23"/>
      <c r="J14" s="39"/>
      <c r="L14" s="22" t="s">
        <v>17</v>
      </c>
      <c r="M14" s="23" t="s">
        <v>52</v>
      </c>
      <c r="N14" s="23"/>
      <c r="O14" s="23"/>
      <c r="P14" s="23"/>
      <c r="Q14" s="23"/>
      <c r="R14" s="24"/>
    </row>
    <row r="15" spans="1:18" x14ac:dyDescent="0.25">
      <c r="A15" s="32" t="s">
        <v>11</v>
      </c>
      <c r="B15" s="38">
        <v>3</v>
      </c>
      <c r="C15" s="23"/>
      <c r="D15" s="39"/>
      <c r="E15" s="38"/>
      <c r="F15" s="23"/>
      <c r="G15" s="39"/>
      <c r="H15" s="38"/>
      <c r="I15" s="23"/>
      <c r="J15" s="39"/>
      <c r="L15" s="22" t="s">
        <v>11</v>
      </c>
      <c r="M15" s="23" t="s">
        <v>88</v>
      </c>
      <c r="N15" s="23"/>
      <c r="O15" s="23"/>
      <c r="P15" s="23"/>
      <c r="Q15" s="23"/>
      <c r="R15" s="24"/>
    </row>
    <row r="16" spans="1:18" x14ac:dyDescent="0.25">
      <c r="A16" s="32" t="s">
        <v>12</v>
      </c>
      <c r="B16" s="38">
        <v>2</v>
      </c>
      <c r="C16" s="23">
        <v>2</v>
      </c>
      <c r="D16" s="39"/>
      <c r="E16" s="38"/>
      <c r="F16" s="23"/>
      <c r="G16" s="39"/>
      <c r="H16" s="38">
        <v>8</v>
      </c>
      <c r="I16" s="23"/>
      <c r="J16" s="39"/>
      <c r="L16" s="22" t="s">
        <v>12</v>
      </c>
      <c r="M16" s="23"/>
      <c r="N16" s="23"/>
      <c r="O16" s="23"/>
      <c r="P16" s="23"/>
      <c r="Q16" s="23"/>
      <c r="R16" s="24"/>
    </row>
    <row r="17" spans="1:18" x14ac:dyDescent="0.25">
      <c r="A17" s="32" t="s">
        <v>13</v>
      </c>
      <c r="B17" s="38"/>
      <c r="C17" s="23">
        <v>1</v>
      </c>
      <c r="D17" s="39"/>
      <c r="E17" s="38"/>
      <c r="F17" s="23"/>
      <c r="G17" s="39"/>
      <c r="H17" s="38">
        <v>2</v>
      </c>
      <c r="I17" s="23"/>
      <c r="J17" s="39"/>
      <c r="L17" s="22" t="s">
        <v>13</v>
      </c>
      <c r="M17" s="23" t="s">
        <v>19</v>
      </c>
      <c r="N17" s="23"/>
      <c r="O17" s="23"/>
      <c r="P17" s="23"/>
      <c r="Q17" s="23"/>
      <c r="R17" s="24"/>
    </row>
    <row r="18" spans="1:18" x14ac:dyDescent="0.25">
      <c r="A18" s="32" t="s">
        <v>14</v>
      </c>
      <c r="B18" s="38"/>
      <c r="C18" s="23">
        <v>1</v>
      </c>
      <c r="D18" s="39"/>
      <c r="E18" s="38"/>
      <c r="F18" s="23"/>
      <c r="G18" s="39"/>
      <c r="H18" s="38"/>
      <c r="I18" s="23"/>
      <c r="J18" s="39"/>
      <c r="L18" s="22" t="s">
        <v>14</v>
      </c>
      <c r="M18" s="23" t="s">
        <v>56</v>
      </c>
      <c r="N18" s="23"/>
      <c r="O18" s="23"/>
      <c r="P18" s="23"/>
      <c r="Q18" s="23"/>
      <c r="R18" s="24"/>
    </row>
    <row r="19" spans="1:18" x14ac:dyDescent="0.25">
      <c r="A19" s="32" t="s">
        <v>15</v>
      </c>
      <c r="B19" s="38"/>
      <c r="C19" s="23"/>
      <c r="D19" s="39"/>
      <c r="E19" s="38"/>
      <c r="F19" s="23"/>
      <c r="G19" s="39"/>
      <c r="H19" s="38"/>
      <c r="I19" s="23"/>
      <c r="J19" s="39"/>
      <c r="L19" s="22" t="s">
        <v>15</v>
      </c>
      <c r="M19" s="23"/>
      <c r="N19" s="23"/>
      <c r="O19" s="23"/>
      <c r="P19" s="23"/>
      <c r="Q19" s="23"/>
      <c r="R19" s="24"/>
    </row>
    <row r="20" spans="1:18" x14ac:dyDescent="0.25">
      <c r="A20" s="32"/>
      <c r="B20" s="38"/>
      <c r="C20" s="23"/>
      <c r="D20" s="39"/>
      <c r="E20" s="38"/>
      <c r="F20" s="23"/>
      <c r="G20" s="39"/>
      <c r="H20" s="38"/>
      <c r="I20" s="23"/>
      <c r="J20" s="39"/>
      <c r="L20" s="22"/>
      <c r="M20" s="23"/>
      <c r="N20" s="23"/>
      <c r="O20" s="23"/>
      <c r="P20" s="23"/>
      <c r="Q20" s="23"/>
      <c r="R20" s="24"/>
    </row>
    <row r="21" spans="1:18" ht="15.75" thickBot="1" x14ac:dyDescent="0.3">
      <c r="A21" s="32" t="s">
        <v>16</v>
      </c>
      <c r="B21" s="38">
        <v>2</v>
      </c>
      <c r="C21" s="23"/>
      <c r="D21" s="39"/>
      <c r="E21" s="38"/>
      <c r="F21" s="23"/>
      <c r="G21" s="39"/>
      <c r="H21" s="38">
        <v>5</v>
      </c>
      <c r="I21" s="23"/>
      <c r="J21" s="39"/>
      <c r="L21" s="25"/>
      <c r="M21" s="26"/>
      <c r="N21" s="26"/>
      <c r="O21" s="26"/>
      <c r="P21" s="26"/>
      <c r="Q21" s="26"/>
      <c r="R21" s="27"/>
    </row>
    <row r="22" spans="1:18" x14ac:dyDescent="0.25">
      <c r="A22" s="32" t="s">
        <v>23</v>
      </c>
      <c r="B22" s="38">
        <f>SUM(B6:B21)</f>
        <v>101</v>
      </c>
      <c r="C22" s="23">
        <f>SUM(C6:C21)</f>
        <v>100</v>
      </c>
      <c r="D22" s="39">
        <f>SUM(D6:D21)</f>
        <v>0</v>
      </c>
      <c r="E22" s="38">
        <f>SUM(E6:E21)</f>
        <v>0</v>
      </c>
      <c r="F22" s="23">
        <f>SUM(F6:F21)</f>
        <v>0</v>
      </c>
      <c r="G22" s="39">
        <f>SUM(G6:G21)</f>
        <v>0</v>
      </c>
      <c r="H22" s="38">
        <f>SUM(H6:H21)</f>
        <v>100</v>
      </c>
      <c r="I22" s="23"/>
      <c r="J22" s="39"/>
    </row>
    <row r="23" spans="1:18" ht="69.75" customHeight="1" x14ac:dyDescent="0.25">
      <c r="A23" s="32" t="s">
        <v>24</v>
      </c>
      <c r="B23" s="40" t="s">
        <v>70</v>
      </c>
      <c r="C23" s="20"/>
      <c r="D23" s="41"/>
      <c r="E23" s="38"/>
      <c r="F23" s="23"/>
      <c r="G23" s="39"/>
      <c r="H23" s="38"/>
      <c r="I23" s="23"/>
      <c r="J23" s="39"/>
    </row>
    <row r="24" spans="1:18" x14ac:dyDescent="0.25">
      <c r="A24" s="32"/>
      <c r="B24" s="38"/>
      <c r="C24" s="23"/>
      <c r="D24" s="39"/>
      <c r="E24" s="38"/>
      <c r="F24" s="23"/>
      <c r="G24" s="39"/>
      <c r="H24" s="38"/>
      <c r="I24" s="23"/>
      <c r="J24" s="39"/>
    </row>
    <row r="25" spans="1:18" x14ac:dyDescent="0.25">
      <c r="A25" s="33">
        <v>2018</v>
      </c>
      <c r="B25" s="42"/>
      <c r="C25" s="43"/>
      <c r="D25" s="44"/>
      <c r="E25" s="42"/>
      <c r="F25" s="43"/>
      <c r="G25" s="44"/>
      <c r="H25" s="42"/>
      <c r="I25" s="43"/>
      <c r="J25" s="44"/>
      <c r="L25" t="s">
        <v>61</v>
      </c>
    </row>
    <row r="26" spans="1:18" ht="15" customHeight="1" x14ac:dyDescent="0.25">
      <c r="A26" s="32" t="s">
        <v>4</v>
      </c>
      <c r="B26" s="38" t="s">
        <v>1</v>
      </c>
      <c r="C26" s="23"/>
      <c r="D26" s="39"/>
      <c r="E26" s="38" t="s">
        <v>2</v>
      </c>
      <c r="F26" s="23"/>
      <c r="G26" s="39"/>
      <c r="H26" s="38" t="s">
        <v>3</v>
      </c>
      <c r="I26" s="23"/>
      <c r="J26" s="39"/>
      <c r="L26" s="4" t="s">
        <v>60</v>
      </c>
      <c r="M26" s="4"/>
      <c r="N26" s="4"/>
      <c r="O26" s="4"/>
      <c r="P26" s="4"/>
    </row>
    <row r="27" spans="1:18" ht="43.5" customHeight="1" x14ac:dyDescent="0.25">
      <c r="A27" s="32"/>
      <c r="B27" s="40" t="s">
        <v>29</v>
      </c>
      <c r="C27" s="20"/>
      <c r="D27" s="41"/>
      <c r="E27" s="48" t="s">
        <v>30</v>
      </c>
      <c r="F27" s="49"/>
      <c r="G27" s="50"/>
      <c r="H27" s="60" t="s">
        <v>31</v>
      </c>
      <c r="I27" s="5"/>
      <c r="J27" s="61"/>
      <c r="L27" s="4"/>
      <c r="M27" s="4"/>
      <c r="N27" s="4"/>
      <c r="O27" s="4"/>
      <c r="P27" s="4"/>
    </row>
    <row r="28" spans="1:18" x14ac:dyDescent="0.25">
      <c r="A28" s="32"/>
      <c r="B28" s="38" t="s">
        <v>21</v>
      </c>
      <c r="C28" s="23" t="s">
        <v>20</v>
      </c>
      <c r="D28" s="39"/>
      <c r="E28" s="38" t="s">
        <v>21</v>
      </c>
      <c r="F28" s="23" t="s">
        <v>20</v>
      </c>
      <c r="G28" s="39"/>
      <c r="H28" s="59" t="s">
        <v>25</v>
      </c>
      <c r="I28" s="23"/>
      <c r="J28" s="39"/>
      <c r="L28" s="4"/>
      <c r="M28" s="4"/>
      <c r="N28" s="4"/>
      <c r="O28" s="4"/>
      <c r="P28" s="4"/>
    </row>
    <row r="29" spans="1:18" x14ac:dyDescent="0.25">
      <c r="A29" s="32" t="s">
        <v>22</v>
      </c>
      <c r="B29" s="38">
        <v>42</v>
      </c>
      <c r="C29" s="23">
        <v>9</v>
      </c>
      <c r="D29" s="39"/>
      <c r="E29" s="38">
        <v>4.9000000000000004</v>
      </c>
      <c r="F29" s="23">
        <v>10.199999999999999</v>
      </c>
      <c r="G29" s="39"/>
      <c r="H29" s="38"/>
      <c r="I29" s="23"/>
      <c r="J29" s="39"/>
      <c r="L29" s="4"/>
      <c r="M29" s="4"/>
      <c r="N29" s="4"/>
      <c r="O29" s="4"/>
      <c r="P29" s="4"/>
    </row>
    <row r="30" spans="1:18" x14ac:dyDescent="0.25">
      <c r="A30" s="32" t="s">
        <v>6</v>
      </c>
      <c r="B30" s="38">
        <v>6</v>
      </c>
      <c r="C30" s="23">
        <v>27</v>
      </c>
      <c r="D30" s="39"/>
      <c r="E30" s="51">
        <v>3</v>
      </c>
      <c r="F30" s="52">
        <v>28.1</v>
      </c>
      <c r="G30" s="39"/>
      <c r="H30" s="38">
        <f>4+6+3+10+17</f>
        <v>40</v>
      </c>
      <c r="I30" s="23"/>
      <c r="J30" s="39"/>
      <c r="L30" s="4"/>
      <c r="M30" s="4"/>
      <c r="N30" s="4"/>
      <c r="O30" s="4"/>
      <c r="P30" s="4"/>
    </row>
    <row r="31" spans="1:18" x14ac:dyDescent="0.25">
      <c r="A31" s="32" t="s">
        <v>26</v>
      </c>
      <c r="B31" s="38">
        <v>1</v>
      </c>
      <c r="C31" s="23">
        <v>1</v>
      </c>
      <c r="D31" s="39"/>
      <c r="E31" s="38">
        <f>17.3+2.8</f>
        <v>20.100000000000001</v>
      </c>
      <c r="F31" s="23"/>
      <c r="G31" s="39"/>
      <c r="H31" s="38">
        <v>15</v>
      </c>
      <c r="I31" s="23"/>
      <c r="J31" s="39"/>
      <c r="L31" s="4"/>
      <c r="M31" s="4"/>
      <c r="N31" s="4"/>
      <c r="O31" s="4"/>
      <c r="P31" s="4"/>
    </row>
    <row r="32" spans="1:18" x14ac:dyDescent="0.25">
      <c r="A32" s="32" t="s">
        <v>27</v>
      </c>
      <c r="B32" s="38">
        <v>11</v>
      </c>
      <c r="C32" s="23">
        <v>9</v>
      </c>
      <c r="D32" s="39"/>
      <c r="E32" s="38">
        <v>8.1999999999999993</v>
      </c>
      <c r="F32" s="23"/>
      <c r="G32" s="39"/>
      <c r="H32" s="38"/>
      <c r="I32" s="23"/>
      <c r="J32" s="39"/>
      <c r="L32" s="4"/>
      <c r="M32" s="4"/>
      <c r="N32" s="4"/>
      <c r="O32" s="4"/>
      <c r="P32" s="4"/>
    </row>
    <row r="33" spans="1:16" x14ac:dyDescent="0.25">
      <c r="A33" s="32" t="s">
        <v>7</v>
      </c>
      <c r="B33" s="38">
        <f>10+1</f>
        <v>11</v>
      </c>
      <c r="C33" s="23">
        <f>27+8+1</f>
        <v>36</v>
      </c>
      <c r="D33" s="39"/>
      <c r="E33" s="38">
        <v>22.6</v>
      </c>
      <c r="F33" s="23"/>
      <c r="G33" s="39"/>
      <c r="H33" s="38"/>
      <c r="I33" s="23"/>
      <c r="J33" s="39"/>
      <c r="L33" s="4"/>
      <c r="M33" s="4"/>
      <c r="N33" s="4"/>
      <c r="O33" s="4"/>
      <c r="P33" s="4"/>
    </row>
    <row r="34" spans="1:16" x14ac:dyDescent="0.25">
      <c r="A34" s="32" t="s">
        <v>8</v>
      </c>
      <c r="B34" s="38">
        <v>3</v>
      </c>
      <c r="C34" s="23">
        <v>3</v>
      </c>
      <c r="D34" s="39"/>
      <c r="E34" s="51">
        <v>4</v>
      </c>
      <c r="F34" s="52">
        <v>11</v>
      </c>
      <c r="G34" s="39"/>
      <c r="H34" s="38">
        <f>1+9</f>
        <v>10</v>
      </c>
      <c r="I34" s="23"/>
      <c r="J34" s="39"/>
      <c r="L34" s="4"/>
      <c r="M34" s="4"/>
      <c r="N34" s="4"/>
      <c r="O34" s="4"/>
      <c r="P34" s="4"/>
    </row>
    <row r="35" spans="1:16" x14ac:dyDescent="0.25">
      <c r="A35" s="32" t="s">
        <v>9</v>
      </c>
      <c r="B35" s="38"/>
      <c r="C35" s="23"/>
      <c r="D35" s="39"/>
      <c r="E35" s="38"/>
      <c r="F35" s="23"/>
      <c r="G35" s="39"/>
      <c r="H35" s="38"/>
      <c r="I35" s="23"/>
      <c r="J35" s="39"/>
      <c r="L35" s="4"/>
      <c r="M35" s="4"/>
      <c r="N35" s="4"/>
      <c r="O35" s="4"/>
      <c r="P35" s="4"/>
    </row>
    <row r="36" spans="1:16" x14ac:dyDescent="0.25">
      <c r="A36" s="32" t="s">
        <v>10</v>
      </c>
      <c r="B36" s="38">
        <v>4</v>
      </c>
      <c r="C36" s="23">
        <v>4</v>
      </c>
      <c r="D36" s="39"/>
      <c r="E36" s="38"/>
      <c r="F36" s="52">
        <v>11</v>
      </c>
      <c r="G36" s="39"/>
      <c r="H36" s="38">
        <v>11</v>
      </c>
      <c r="I36" s="23"/>
      <c r="J36" s="39"/>
      <c r="L36" s="4"/>
      <c r="M36" s="4"/>
      <c r="N36" s="4"/>
      <c r="O36" s="4"/>
      <c r="P36" s="4"/>
    </row>
    <row r="37" spans="1:16" x14ac:dyDescent="0.25">
      <c r="A37" s="32" t="s">
        <v>17</v>
      </c>
      <c r="B37" s="38">
        <f>2+3</f>
        <v>5</v>
      </c>
      <c r="C37" s="23">
        <v>3</v>
      </c>
      <c r="D37" s="39"/>
      <c r="E37" s="51">
        <v>3</v>
      </c>
      <c r="F37" s="52">
        <v>11</v>
      </c>
      <c r="G37" s="39"/>
      <c r="H37" s="38">
        <v>4</v>
      </c>
      <c r="I37" s="23"/>
      <c r="J37" s="39"/>
      <c r="L37" s="4"/>
      <c r="M37" s="4"/>
      <c r="N37" s="4"/>
      <c r="O37" s="4"/>
      <c r="P37" s="4"/>
    </row>
    <row r="38" spans="1:16" x14ac:dyDescent="0.25">
      <c r="A38" s="32" t="s">
        <v>11</v>
      </c>
      <c r="B38" s="38">
        <v>5</v>
      </c>
      <c r="C38" s="23">
        <v>3</v>
      </c>
      <c r="D38" s="39"/>
      <c r="E38" s="51">
        <v>3</v>
      </c>
      <c r="F38" s="52">
        <v>11</v>
      </c>
      <c r="G38" s="39"/>
      <c r="H38" s="38">
        <v>1</v>
      </c>
      <c r="I38" s="23"/>
      <c r="J38" s="39"/>
      <c r="L38" s="4"/>
      <c r="M38" s="4"/>
      <c r="N38" s="4"/>
      <c r="O38" s="4"/>
      <c r="P38" s="4"/>
    </row>
    <row r="39" spans="1:16" x14ac:dyDescent="0.25">
      <c r="A39" s="32" t="s">
        <v>12</v>
      </c>
      <c r="B39" s="38">
        <v>7</v>
      </c>
      <c r="C39" s="23">
        <v>1</v>
      </c>
      <c r="D39" s="39"/>
      <c r="E39" s="38">
        <v>28.9</v>
      </c>
      <c r="F39" s="23">
        <v>6.7</v>
      </c>
      <c r="G39" s="39"/>
      <c r="H39" s="38">
        <v>7</v>
      </c>
      <c r="I39" s="23"/>
      <c r="J39" s="39"/>
    </row>
    <row r="40" spans="1:16" x14ac:dyDescent="0.25">
      <c r="A40" s="32" t="s">
        <v>13</v>
      </c>
      <c r="B40" s="38">
        <v>1</v>
      </c>
      <c r="C40" s="23">
        <v>1</v>
      </c>
      <c r="D40" s="39"/>
      <c r="E40" s="51">
        <v>2.2999999999999998</v>
      </c>
      <c r="F40" s="52">
        <v>11</v>
      </c>
      <c r="G40" s="39"/>
      <c r="H40" s="38">
        <v>1</v>
      </c>
      <c r="I40" s="23"/>
      <c r="J40" s="39"/>
    </row>
    <row r="41" spans="1:16" x14ac:dyDescent="0.25">
      <c r="A41" s="32" t="s">
        <v>14</v>
      </c>
      <c r="B41" s="38">
        <v>1</v>
      </c>
      <c r="C41" s="23"/>
      <c r="D41" s="39"/>
      <c r="E41" s="38"/>
      <c r="F41" s="23"/>
      <c r="G41" s="39"/>
      <c r="H41" s="38"/>
      <c r="I41" s="23"/>
      <c r="J41" s="39"/>
    </row>
    <row r="42" spans="1:16" x14ac:dyDescent="0.25">
      <c r="A42" s="32" t="s">
        <v>15</v>
      </c>
      <c r="B42" s="38"/>
      <c r="C42" s="23"/>
      <c r="D42" s="39"/>
      <c r="E42" s="38"/>
      <c r="F42" s="23"/>
      <c r="G42" s="39"/>
      <c r="H42" s="38"/>
      <c r="I42" s="23"/>
      <c r="J42" s="39"/>
    </row>
    <row r="43" spans="1:16" x14ac:dyDescent="0.25">
      <c r="A43" s="32"/>
      <c r="B43" s="38"/>
      <c r="C43" s="23"/>
      <c r="D43" s="39"/>
      <c r="E43" s="38"/>
      <c r="F43" s="23"/>
      <c r="G43" s="39"/>
      <c r="H43" s="38"/>
      <c r="I43" s="23"/>
      <c r="J43" s="39"/>
    </row>
    <row r="44" spans="1:16" x14ac:dyDescent="0.25">
      <c r="A44" s="32" t="s">
        <v>49</v>
      </c>
      <c r="B44" s="38">
        <v>1</v>
      </c>
      <c r="C44" s="23"/>
      <c r="D44" s="39"/>
      <c r="E44" s="38"/>
      <c r="F44" s="23"/>
      <c r="G44" s="39"/>
      <c r="H44" s="38"/>
      <c r="I44" s="23"/>
      <c r="J44" s="39"/>
    </row>
    <row r="45" spans="1:16" x14ac:dyDescent="0.25">
      <c r="A45" s="32" t="s">
        <v>62</v>
      </c>
      <c r="B45" s="38"/>
      <c r="C45" s="23"/>
      <c r="D45" s="39"/>
      <c r="E45" s="38"/>
      <c r="F45" s="23"/>
      <c r="G45" s="39"/>
      <c r="H45" s="38">
        <v>1</v>
      </c>
      <c r="I45" s="23"/>
      <c r="J45" s="39"/>
    </row>
    <row r="46" spans="1:16" x14ac:dyDescent="0.25">
      <c r="A46" s="32"/>
      <c r="B46" s="38"/>
      <c r="C46" s="23"/>
      <c r="D46" s="39"/>
      <c r="E46" s="38"/>
      <c r="F46" s="23"/>
      <c r="G46" s="39"/>
      <c r="H46" s="38"/>
      <c r="I46" s="23"/>
      <c r="J46" s="39"/>
    </row>
    <row r="47" spans="1:16" x14ac:dyDescent="0.25">
      <c r="A47" s="32" t="s">
        <v>16</v>
      </c>
      <c r="B47" s="38">
        <v>3</v>
      </c>
      <c r="C47" s="23">
        <v>1</v>
      </c>
      <c r="D47" s="39"/>
      <c r="E47" s="38"/>
      <c r="F47" s="23"/>
      <c r="G47" s="39"/>
      <c r="H47" s="38">
        <v>10</v>
      </c>
      <c r="I47" s="23"/>
      <c r="J47" s="39"/>
    </row>
    <row r="48" spans="1:16" x14ac:dyDescent="0.25">
      <c r="A48" s="32"/>
      <c r="B48" s="38"/>
      <c r="C48" s="23"/>
      <c r="D48" s="39"/>
      <c r="E48" s="38"/>
      <c r="F48" s="23"/>
      <c r="G48" s="39"/>
      <c r="H48" s="38"/>
      <c r="I48" s="23"/>
      <c r="J48" s="39"/>
    </row>
    <row r="49" spans="1:10" x14ac:dyDescent="0.25">
      <c r="A49" s="32" t="s">
        <v>23</v>
      </c>
      <c r="B49" s="38">
        <f>SUM(B29:B48)</f>
        <v>101</v>
      </c>
      <c r="C49" s="23">
        <f>SUM(C29:C48)</f>
        <v>98</v>
      </c>
      <c r="D49" s="39">
        <f t="shared" ref="D49" si="0">SUM(D29:D48)</f>
        <v>0</v>
      </c>
      <c r="E49" s="38">
        <f t="shared" ref="E49" si="1">SUM(E29:E48)</f>
        <v>100.00000000000001</v>
      </c>
      <c r="F49" s="23">
        <f t="shared" ref="F49" si="2">SUM(F29:F48)</f>
        <v>100</v>
      </c>
      <c r="G49" s="39">
        <f t="shared" ref="G49" si="3">SUM(G29:G48)</f>
        <v>0</v>
      </c>
      <c r="H49" s="38">
        <f t="shared" ref="H49" si="4">SUM(H29:H48)</f>
        <v>100</v>
      </c>
      <c r="I49" s="23"/>
      <c r="J49" s="39"/>
    </row>
    <row r="50" spans="1:10" ht="228" customHeight="1" x14ac:dyDescent="0.25">
      <c r="A50" s="32" t="s">
        <v>24</v>
      </c>
      <c r="B50" s="40" t="s">
        <v>69</v>
      </c>
      <c r="C50" s="20"/>
      <c r="D50" s="41"/>
      <c r="E50" s="53" t="s">
        <v>78</v>
      </c>
      <c r="F50" s="54"/>
      <c r="G50" s="55"/>
      <c r="H50" s="38"/>
      <c r="I50" s="23"/>
      <c r="J50" s="39"/>
    </row>
    <row r="51" spans="1:10" x14ac:dyDescent="0.25">
      <c r="A51" s="32"/>
      <c r="B51" s="38"/>
      <c r="C51" s="23"/>
      <c r="D51" s="39"/>
      <c r="E51" s="38"/>
      <c r="F51" s="23"/>
      <c r="G51" s="39"/>
      <c r="H51" s="38"/>
      <c r="I51" s="23"/>
      <c r="J51" s="39"/>
    </row>
    <row r="52" spans="1:10" x14ac:dyDescent="0.25">
      <c r="A52" s="32"/>
      <c r="B52" s="38"/>
      <c r="C52" s="23"/>
      <c r="D52" s="39"/>
      <c r="E52" s="38"/>
      <c r="F52" s="23"/>
      <c r="G52" s="39"/>
      <c r="H52" s="38"/>
      <c r="I52" s="23"/>
      <c r="J52" s="39"/>
    </row>
    <row r="53" spans="1:10" x14ac:dyDescent="0.25">
      <c r="A53" s="33">
        <v>2019</v>
      </c>
      <c r="B53" s="42"/>
      <c r="C53" s="43"/>
      <c r="D53" s="44"/>
      <c r="E53" s="42"/>
      <c r="F53" s="43"/>
      <c r="G53" s="44"/>
      <c r="H53" s="42"/>
      <c r="I53" s="43"/>
      <c r="J53" s="44"/>
    </row>
    <row r="54" spans="1:10" x14ac:dyDescent="0.25">
      <c r="A54" s="32" t="s">
        <v>4</v>
      </c>
      <c r="B54" s="38" t="s">
        <v>1</v>
      </c>
      <c r="C54" s="23"/>
      <c r="D54" s="39"/>
      <c r="E54" s="38" t="s">
        <v>2</v>
      </c>
      <c r="F54" s="23"/>
      <c r="G54" s="39"/>
      <c r="H54" s="38" t="s">
        <v>3</v>
      </c>
      <c r="I54" s="23"/>
      <c r="J54" s="39"/>
    </row>
    <row r="55" spans="1:10" ht="29.25" customHeight="1" x14ac:dyDescent="0.25">
      <c r="A55" s="32"/>
      <c r="B55" s="40" t="s">
        <v>50</v>
      </c>
      <c r="C55" s="20"/>
      <c r="D55" s="41"/>
      <c r="E55" s="48" t="s">
        <v>51</v>
      </c>
      <c r="F55" s="49"/>
      <c r="G55" s="50"/>
      <c r="H55" s="62" t="s">
        <v>65</v>
      </c>
      <c r="I55" s="14"/>
      <c r="J55" s="63"/>
    </row>
    <row r="56" spans="1:10" ht="33" customHeight="1" x14ac:dyDescent="0.25">
      <c r="A56" s="32"/>
      <c r="B56" s="38" t="s">
        <v>21</v>
      </c>
      <c r="C56" s="23" t="s">
        <v>20</v>
      </c>
      <c r="D56" s="39"/>
      <c r="E56" s="38" t="s">
        <v>21</v>
      </c>
      <c r="F56" s="23" t="s">
        <v>20</v>
      </c>
      <c r="G56" s="39"/>
      <c r="H56" s="64" t="s">
        <v>66</v>
      </c>
      <c r="I56" s="65"/>
      <c r="J56" s="66"/>
    </row>
    <row r="57" spans="1:10" x14ac:dyDescent="0.25">
      <c r="A57" s="32" t="s">
        <v>22</v>
      </c>
      <c r="B57" s="38">
        <v>29.5</v>
      </c>
      <c r="C57" s="23">
        <v>27.9</v>
      </c>
      <c r="D57" s="39"/>
      <c r="E57" s="38">
        <v>4.9000000000000004</v>
      </c>
      <c r="F57" s="23">
        <v>10.199999999999999</v>
      </c>
      <c r="G57" s="39"/>
      <c r="H57" s="38"/>
      <c r="I57" s="23"/>
      <c r="J57" s="39"/>
    </row>
    <row r="58" spans="1:10" x14ac:dyDescent="0.25">
      <c r="A58" s="32" t="s">
        <v>6</v>
      </c>
      <c r="B58" s="38">
        <v>1.5</v>
      </c>
      <c r="C58" s="23">
        <v>17.3</v>
      </c>
      <c r="D58" s="39"/>
      <c r="E58" s="51">
        <v>3</v>
      </c>
      <c r="F58" s="52">
        <v>28.7</v>
      </c>
      <c r="G58" s="39"/>
      <c r="H58" s="38">
        <v>28.7</v>
      </c>
      <c r="I58" s="23"/>
      <c r="J58" s="39"/>
    </row>
    <row r="59" spans="1:10" x14ac:dyDescent="0.25">
      <c r="A59" s="32" t="s">
        <v>26</v>
      </c>
      <c r="B59" s="38">
        <f>3.1+1.1</f>
        <v>4.2</v>
      </c>
      <c r="C59" s="23">
        <v>0.4</v>
      </c>
      <c r="D59" s="39"/>
      <c r="E59" s="38">
        <v>2.8</v>
      </c>
      <c r="F59" s="23"/>
      <c r="G59" s="39"/>
      <c r="H59" s="38"/>
      <c r="I59" s="23"/>
      <c r="J59" s="39"/>
    </row>
    <row r="60" spans="1:10" x14ac:dyDescent="0.25">
      <c r="A60" s="32" t="s">
        <v>27</v>
      </c>
      <c r="B60" s="38">
        <f>18.9+2.4</f>
        <v>21.299999999999997</v>
      </c>
      <c r="C60" s="23">
        <f>22.6</f>
        <v>22.6</v>
      </c>
      <c r="D60" s="39"/>
      <c r="E60" s="38">
        <v>40.200000000000003</v>
      </c>
      <c r="F60" s="23"/>
      <c r="G60" s="39"/>
      <c r="H60" s="38">
        <v>17.100000000000001</v>
      </c>
      <c r="I60" s="23"/>
      <c r="J60" s="39"/>
    </row>
    <row r="61" spans="1:10" x14ac:dyDescent="0.25">
      <c r="A61" s="32" t="s">
        <v>7</v>
      </c>
      <c r="B61" s="38">
        <f>8+6.3+0.7</f>
        <v>15</v>
      </c>
      <c r="C61" s="23">
        <f>1.8</f>
        <v>1.8</v>
      </c>
      <c r="D61" s="39"/>
      <c r="E61" s="38">
        <f>4+24.2</f>
        <v>28.2</v>
      </c>
      <c r="F61" s="23"/>
      <c r="G61" s="39"/>
      <c r="H61" s="38">
        <f>4+3.4+2.1</f>
        <v>9.5</v>
      </c>
      <c r="I61" s="23"/>
      <c r="J61" s="39"/>
    </row>
    <row r="62" spans="1:10" x14ac:dyDescent="0.25">
      <c r="A62" s="32" t="s">
        <v>8</v>
      </c>
      <c r="B62" s="38">
        <v>0.3</v>
      </c>
      <c r="C62" s="23">
        <v>0.2</v>
      </c>
      <c r="D62" s="39"/>
      <c r="E62" s="51">
        <v>4</v>
      </c>
      <c r="F62" s="52">
        <v>11</v>
      </c>
      <c r="G62" s="39"/>
      <c r="H62" s="38"/>
      <c r="I62" s="23"/>
      <c r="J62" s="39"/>
    </row>
    <row r="63" spans="1:10" x14ac:dyDescent="0.25">
      <c r="A63" s="32" t="s">
        <v>9</v>
      </c>
      <c r="B63" s="38"/>
      <c r="C63" s="23">
        <v>8</v>
      </c>
      <c r="D63" s="39"/>
      <c r="E63" s="38"/>
      <c r="F63" s="23"/>
      <c r="G63" s="39"/>
      <c r="H63" s="38"/>
      <c r="I63" s="23"/>
      <c r="J63" s="39"/>
    </row>
    <row r="64" spans="1:10" x14ac:dyDescent="0.25">
      <c r="A64" s="32" t="s">
        <v>10</v>
      </c>
      <c r="B64" s="38">
        <v>2.7</v>
      </c>
      <c r="C64" s="23">
        <v>4</v>
      </c>
      <c r="D64" s="39"/>
      <c r="E64" s="38"/>
      <c r="F64" s="52">
        <v>11</v>
      </c>
      <c r="G64" s="39"/>
      <c r="H64" s="38">
        <v>5</v>
      </c>
      <c r="I64" s="23"/>
      <c r="J64" s="39"/>
    </row>
    <row r="65" spans="1:10" x14ac:dyDescent="0.25">
      <c r="A65" s="32" t="s">
        <v>17</v>
      </c>
      <c r="B65" s="38">
        <v>6.5</v>
      </c>
      <c r="C65" s="23">
        <v>1.9</v>
      </c>
      <c r="D65" s="39"/>
      <c r="E65" s="51">
        <v>5</v>
      </c>
      <c r="F65" s="52">
        <v>11</v>
      </c>
      <c r="G65" s="39"/>
      <c r="H65" s="38">
        <v>6.8</v>
      </c>
      <c r="I65" s="23"/>
      <c r="J65" s="39"/>
    </row>
    <row r="66" spans="1:10" x14ac:dyDescent="0.25">
      <c r="A66" s="32" t="s">
        <v>11</v>
      </c>
      <c r="B66" s="38">
        <f>4.1+4.6+0.1</f>
        <v>8.7999999999999989</v>
      </c>
      <c r="C66" s="23">
        <f>4.2+3.3+0.1</f>
        <v>7.6</v>
      </c>
      <c r="D66" s="39"/>
      <c r="E66" s="51">
        <v>5</v>
      </c>
      <c r="F66" s="52">
        <v>11</v>
      </c>
      <c r="G66" s="39"/>
      <c r="H66" s="38">
        <f>5.8+5.5</f>
        <v>11.3</v>
      </c>
      <c r="I66" s="23"/>
      <c r="J66" s="39"/>
    </row>
    <row r="67" spans="1:10" x14ac:dyDescent="0.25">
      <c r="A67" s="32" t="s">
        <v>12</v>
      </c>
      <c r="B67" s="38">
        <v>0.2</v>
      </c>
      <c r="C67" s="23">
        <v>2.1</v>
      </c>
      <c r="D67" s="39"/>
      <c r="E67" s="38">
        <v>4.5</v>
      </c>
      <c r="F67" s="23">
        <v>6.1</v>
      </c>
      <c r="G67" s="39"/>
      <c r="H67" s="38">
        <v>12.1</v>
      </c>
      <c r="I67" s="23"/>
      <c r="J67" s="39"/>
    </row>
    <row r="68" spans="1:10" x14ac:dyDescent="0.25">
      <c r="A68" s="32" t="s">
        <v>13</v>
      </c>
      <c r="B68" s="38">
        <v>0.3</v>
      </c>
      <c r="C68" s="23">
        <v>0.9</v>
      </c>
      <c r="D68" s="39"/>
      <c r="E68" s="51">
        <v>2.4</v>
      </c>
      <c r="F68" s="52">
        <v>11</v>
      </c>
      <c r="G68" s="39"/>
      <c r="H68" s="38">
        <v>3.2</v>
      </c>
      <c r="I68" s="23"/>
      <c r="J68" s="39"/>
    </row>
    <row r="69" spans="1:10" x14ac:dyDescent="0.25">
      <c r="A69" s="32" t="s">
        <v>14</v>
      </c>
      <c r="B69" s="38">
        <f>3.1+0.5+0.3</f>
        <v>3.9</v>
      </c>
      <c r="C69" s="23">
        <f>2.2+0.4</f>
        <v>2.6</v>
      </c>
      <c r="D69" s="39"/>
      <c r="E69" s="38"/>
      <c r="F69" s="23"/>
      <c r="G69" s="39"/>
      <c r="H69" s="38"/>
      <c r="I69" s="23"/>
      <c r="J69" s="39"/>
    </row>
    <row r="70" spans="1:10" x14ac:dyDescent="0.25">
      <c r="A70" s="32" t="s">
        <v>15</v>
      </c>
      <c r="B70" s="38"/>
      <c r="C70" s="23"/>
      <c r="D70" s="39"/>
      <c r="E70" s="38"/>
      <c r="F70" s="23"/>
      <c r="G70" s="39"/>
      <c r="H70" s="38"/>
      <c r="I70" s="23"/>
      <c r="J70" s="39"/>
    </row>
    <row r="71" spans="1:10" x14ac:dyDescent="0.25">
      <c r="A71" s="32" t="s">
        <v>49</v>
      </c>
      <c r="B71" s="38"/>
      <c r="C71" s="23"/>
      <c r="D71" s="39"/>
      <c r="E71" s="38"/>
      <c r="F71" s="23"/>
      <c r="G71" s="39"/>
      <c r="H71" s="38"/>
      <c r="I71" s="23"/>
      <c r="J71" s="39"/>
    </row>
    <row r="72" spans="1:10" x14ac:dyDescent="0.25">
      <c r="A72" s="32" t="s">
        <v>57</v>
      </c>
      <c r="B72" s="38">
        <v>0.1</v>
      </c>
      <c r="C72" s="23">
        <v>0.1</v>
      </c>
      <c r="D72" s="39"/>
      <c r="E72" s="38"/>
      <c r="F72" s="23"/>
      <c r="G72" s="39"/>
      <c r="H72" s="38"/>
      <c r="I72" s="23"/>
      <c r="J72" s="39"/>
    </row>
    <row r="73" spans="1:10" x14ac:dyDescent="0.25">
      <c r="A73" s="32"/>
      <c r="B73" s="38"/>
      <c r="C73" s="23"/>
      <c r="D73" s="39"/>
      <c r="E73" s="38"/>
      <c r="F73" s="23"/>
      <c r="G73" s="39"/>
      <c r="H73" s="38"/>
      <c r="I73" s="23"/>
      <c r="J73" s="39"/>
    </row>
    <row r="74" spans="1:10" x14ac:dyDescent="0.25">
      <c r="A74" s="32" t="s">
        <v>16</v>
      </c>
      <c r="B74" s="38">
        <v>6</v>
      </c>
      <c r="C74" s="23">
        <v>2.5</v>
      </c>
      <c r="D74" s="39"/>
      <c r="E74" s="38"/>
      <c r="F74" s="23"/>
      <c r="G74" s="39"/>
      <c r="H74" s="38">
        <v>6.2</v>
      </c>
      <c r="I74" s="23"/>
      <c r="J74" s="39"/>
    </row>
    <row r="75" spans="1:10" x14ac:dyDescent="0.25">
      <c r="A75" s="32"/>
      <c r="B75" s="38"/>
      <c r="C75" s="23"/>
      <c r="D75" s="39"/>
      <c r="E75" s="38"/>
      <c r="F75" s="23"/>
      <c r="G75" s="39"/>
      <c r="H75" s="38"/>
      <c r="I75" s="23"/>
      <c r="J75" s="39"/>
    </row>
    <row r="76" spans="1:10" x14ac:dyDescent="0.25">
      <c r="A76" s="32" t="s">
        <v>23</v>
      </c>
      <c r="B76" s="38">
        <f>SUM(B57:B75)</f>
        <v>100.3</v>
      </c>
      <c r="C76" s="23">
        <f>SUM(C57:C75)</f>
        <v>99.899999999999991</v>
      </c>
      <c r="D76" s="39">
        <f>SUM(D57:D75)</f>
        <v>0</v>
      </c>
      <c r="E76" s="38">
        <f>SUM(E57:E75)</f>
        <v>100.00000000000001</v>
      </c>
      <c r="F76" s="23">
        <f>SUM(F57:F75)</f>
        <v>100</v>
      </c>
      <c r="G76" s="39">
        <f>SUM(G57:G75)</f>
        <v>0</v>
      </c>
      <c r="H76" s="38">
        <f>SUM(H57:H75)</f>
        <v>99.899999999999991</v>
      </c>
      <c r="I76" s="23"/>
      <c r="J76" s="39"/>
    </row>
    <row r="77" spans="1:10" ht="54.75" customHeight="1" x14ac:dyDescent="0.25">
      <c r="A77" s="34" t="s">
        <v>24</v>
      </c>
      <c r="B77" s="45" t="s">
        <v>77</v>
      </c>
      <c r="C77" s="46"/>
      <c r="D77" s="47"/>
      <c r="E77" s="56" t="s">
        <v>79</v>
      </c>
      <c r="F77" s="57"/>
      <c r="G77" s="58"/>
      <c r="H77" s="67"/>
      <c r="I77" s="68"/>
      <c r="J77" s="69"/>
    </row>
  </sheetData>
  <mergeCells count="14">
    <mergeCell ref="B55:D55"/>
    <mergeCell ref="E55:G55"/>
    <mergeCell ref="H55:J55"/>
    <mergeCell ref="B77:D77"/>
    <mergeCell ref="L26:P38"/>
    <mergeCell ref="E50:G50"/>
    <mergeCell ref="H56:J56"/>
    <mergeCell ref="E77:G77"/>
    <mergeCell ref="B23:D23"/>
    <mergeCell ref="L5:R5"/>
    <mergeCell ref="B50:D50"/>
    <mergeCell ref="B27:D27"/>
    <mergeCell ref="E27:G27"/>
    <mergeCell ref="H27:J27"/>
  </mergeCells>
  <hyperlinks>
    <hyperlink ref="H55:J55" r:id="rId1" display="Source: Cargill aqua sustainabilty report 2019" xr:uid="{17029574-FE33-4822-9D0E-1868628E9D64}"/>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ECFA-E272-43BD-89DE-60D7AF7BBBE2}">
  <dimension ref="A1:K88"/>
  <sheetViews>
    <sheetView tabSelected="1" topLeftCell="A64" zoomScale="85" zoomScaleNormal="85" workbookViewId="0">
      <selection activeCell="C83" sqref="C83"/>
    </sheetView>
  </sheetViews>
  <sheetFormatPr defaultRowHeight="15" x14ac:dyDescent="0.25"/>
  <cols>
    <col min="2" max="2" width="31.140625" customWidth="1"/>
    <col min="3" max="3" width="13" customWidth="1"/>
  </cols>
  <sheetData>
    <row r="1" spans="1:9" x14ac:dyDescent="0.25">
      <c r="A1" t="s">
        <v>59</v>
      </c>
    </row>
    <row r="2" spans="1:9" x14ac:dyDescent="0.25">
      <c r="A2" s="12" t="s">
        <v>63</v>
      </c>
      <c r="B2" s="12"/>
      <c r="C2" s="12"/>
      <c r="D2" s="12"/>
      <c r="E2" s="12"/>
      <c r="F2" s="12"/>
      <c r="G2" s="12"/>
      <c r="H2" s="12"/>
      <c r="I2" s="12"/>
    </row>
    <row r="3" spans="1:9" x14ac:dyDescent="0.25">
      <c r="A3" s="7">
        <v>2016</v>
      </c>
      <c r="B3" s="7"/>
      <c r="C3" s="7"/>
      <c r="D3" s="7"/>
      <c r="E3" t="s">
        <v>36</v>
      </c>
    </row>
    <row r="4" spans="1:9" x14ac:dyDescent="0.25">
      <c r="A4" t="s">
        <v>32</v>
      </c>
      <c r="C4" s="3">
        <v>157323</v>
      </c>
      <c r="D4" t="s">
        <v>35</v>
      </c>
      <c r="E4" s="2" t="s">
        <v>46</v>
      </c>
      <c r="H4" t="s">
        <v>47</v>
      </c>
    </row>
    <row r="5" spans="1:9" x14ac:dyDescent="0.25">
      <c r="A5" t="s">
        <v>33</v>
      </c>
      <c r="C5" s="3">
        <v>23011</v>
      </c>
      <c r="D5" t="s">
        <v>35</v>
      </c>
      <c r="E5" s="2" t="s">
        <v>46</v>
      </c>
      <c r="H5" t="s">
        <v>47</v>
      </c>
    </row>
    <row r="6" spans="1:9" x14ac:dyDescent="0.25">
      <c r="A6" t="s">
        <v>34</v>
      </c>
      <c r="C6" s="3">
        <f>C4-C5</f>
        <v>134312</v>
      </c>
      <c r="D6" t="s">
        <v>35</v>
      </c>
    </row>
    <row r="7" spans="1:9" x14ac:dyDescent="0.25">
      <c r="A7" t="s">
        <v>38</v>
      </c>
      <c r="C7" s="6">
        <v>0.22500000000000001</v>
      </c>
      <c r="E7" s="2" t="s">
        <v>37</v>
      </c>
    </row>
    <row r="8" spans="1:9" x14ac:dyDescent="0.25">
      <c r="A8" s="8" t="s">
        <v>39</v>
      </c>
      <c r="B8" s="8"/>
      <c r="C8" s="9">
        <f>C6/C7</f>
        <v>596942.22222222225</v>
      </c>
      <c r="D8" s="8" t="s">
        <v>35</v>
      </c>
    </row>
    <row r="9" spans="1:9" x14ac:dyDescent="0.25">
      <c r="C9" s="3"/>
    </row>
    <row r="10" spans="1:9" x14ac:dyDescent="0.25">
      <c r="A10" t="s">
        <v>40</v>
      </c>
      <c r="C10" s="3">
        <v>84728</v>
      </c>
      <c r="D10" t="s">
        <v>35</v>
      </c>
      <c r="E10" s="2" t="s">
        <v>46</v>
      </c>
      <c r="H10" t="s">
        <v>48</v>
      </c>
    </row>
    <row r="11" spans="1:9" x14ac:dyDescent="0.25">
      <c r="A11" t="s">
        <v>41</v>
      </c>
      <c r="C11" s="3">
        <v>37068</v>
      </c>
      <c r="D11" t="s">
        <v>35</v>
      </c>
      <c r="E11" s="2" t="s">
        <v>46</v>
      </c>
      <c r="H11" t="s">
        <v>48</v>
      </c>
    </row>
    <row r="12" spans="1:9" x14ac:dyDescent="0.25">
      <c r="A12" t="s">
        <v>42</v>
      </c>
      <c r="C12" s="3">
        <f>C10-C11</f>
        <v>47660</v>
      </c>
      <c r="D12" t="s">
        <v>35</v>
      </c>
    </row>
    <row r="13" spans="1:9" x14ac:dyDescent="0.25">
      <c r="A13" t="s">
        <v>43</v>
      </c>
      <c r="C13" s="1">
        <v>4.8000000000000001E-2</v>
      </c>
      <c r="E13" s="2" t="s">
        <v>37</v>
      </c>
    </row>
    <row r="14" spans="1:9" x14ac:dyDescent="0.25">
      <c r="A14" s="10" t="s">
        <v>45</v>
      </c>
      <c r="B14" s="10"/>
      <c r="C14" s="11">
        <f>C12/C13</f>
        <v>992916.66666666663</v>
      </c>
      <c r="D14" s="10" t="s">
        <v>35</v>
      </c>
    </row>
    <row r="17" spans="1:5" x14ac:dyDescent="0.25">
      <c r="A17" s="7">
        <v>2018</v>
      </c>
      <c r="B17" s="7"/>
      <c r="C17" s="7"/>
      <c r="D17" s="7"/>
      <c r="E17" t="s">
        <v>36</v>
      </c>
    </row>
    <row r="18" spans="1:5" x14ac:dyDescent="0.25">
      <c r="A18" t="s">
        <v>32</v>
      </c>
      <c r="C18" s="3">
        <v>174401</v>
      </c>
      <c r="D18" t="s">
        <v>35</v>
      </c>
      <c r="E18" t="s">
        <v>44</v>
      </c>
    </row>
    <row r="19" spans="1:5" x14ac:dyDescent="0.25">
      <c r="A19" t="s">
        <v>33</v>
      </c>
      <c r="C19" s="3">
        <v>16556</v>
      </c>
      <c r="D19" t="s">
        <v>35</v>
      </c>
      <c r="E19" t="s">
        <v>44</v>
      </c>
    </row>
    <row r="20" spans="1:5" x14ac:dyDescent="0.25">
      <c r="A20" t="s">
        <v>34</v>
      </c>
      <c r="C20" s="3">
        <f>C18-C19</f>
        <v>157845</v>
      </c>
      <c r="D20" t="s">
        <v>35</v>
      </c>
    </row>
    <row r="21" spans="1:5" x14ac:dyDescent="0.25">
      <c r="A21" t="s">
        <v>38</v>
      </c>
      <c r="C21" s="6">
        <v>0.22500000000000001</v>
      </c>
      <c r="E21" s="2" t="s">
        <v>37</v>
      </c>
    </row>
    <row r="22" spans="1:5" x14ac:dyDescent="0.25">
      <c r="A22" s="8" t="s">
        <v>39</v>
      </c>
      <c r="B22" s="8"/>
      <c r="C22" s="9">
        <f>C20/C21</f>
        <v>701533.33333333337</v>
      </c>
      <c r="D22" s="8" t="s">
        <v>35</v>
      </c>
    </row>
    <row r="23" spans="1:5" x14ac:dyDescent="0.25">
      <c r="C23" s="3"/>
    </row>
    <row r="24" spans="1:5" x14ac:dyDescent="0.25">
      <c r="A24" t="s">
        <v>40</v>
      </c>
      <c r="C24" s="3">
        <v>93207</v>
      </c>
      <c r="D24" t="s">
        <v>35</v>
      </c>
      <c r="E24" t="s">
        <v>44</v>
      </c>
    </row>
    <row r="25" spans="1:5" x14ac:dyDescent="0.25">
      <c r="A25" t="s">
        <v>41</v>
      </c>
      <c r="C25" s="3">
        <v>39557</v>
      </c>
      <c r="D25" t="s">
        <v>35</v>
      </c>
      <c r="E25" t="s">
        <v>44</v>
      </c>
    </row>
    <row r="26" spans="1:5" x14ac:dyDescent="0.25">
      <c r="A26" t="s">
        <v>42</v>
      </c>
      <c r="C26" s="3">
        <f>C24-C25</f>
        <v>53650</v>
      </c>
      <c r="D26" t="s">
        <v>35</v>
      </c>
    </row>
    <row r="27" spans="1:5" x14ac:dyDescent="0.25">
      <c r="A27" t="s">
        <v>43</v>
      </c>
      <c r="C27" s="1">
        <v>4.8000000000000001E-2</v>
      </c>
      <c r="E27" s="2" t="s">
        <v>37</v>
      </c>
    </row>
    <row r="28" spans="1:5" x14ac:dyDescent="0.25">
      <c r="A28" s="10" t="s">
        <v>45</v>
      </c>
      <c r="B28" s="10"/>
      <c r="C28" s="11">
        <f>C26/C27</f>
        <v>1117708.3333333333</v>
      </c>
      <c r="D28" s="10" t="s">
        <v>35</v>
      </c>
    </row>
    <row r="30" spans="1:5" x14ac:dyDescent="0.25">
      <c r="A30" s="7">
        <v>2019</v>
      </c>
      <c r="B30" s="7"/>
      <c r="C30" s="7"/>
      <c r="D30" s="7"/>
    </row>
    <row r="31" spans="1:5" x14ac:dyDescent="0.25">
      <c r="A31" t="s">
        <v>32</v>
      </c>
      <c r="C31" s="3">
        <v>220640</v>
      </c>
      <c r="D31" t="s">
        <v>35</v>
      </c>
      <c r="E31" t="s">
        <v>58</v>
      </c>
    </row>
    <row r="32" spans="1:5" x14ac:dyDescent="0.25">
      <c r="A32" t="s">
        <v>33</v>
      </c>
      <c r="C32" s="3">
        <v>61596</v>
      </c>
      <c r="D32" t="s">
        <v>35</v>
      </c>
      <c r="E32" t="s">
        <v>58</v>
      </c>
    </row>
    <row r="33" spans="1:11" x14ac:dyDescent="0.25">
      <c r="A33" t="s">
        <v>34</v>
      </c>
      <c r="C33" s="3">
        <f>C31-C32</f>
        <v>159044</v>
      </c>
      <c r="D33" t="s">
        <v>35</v>
      </c>
    </row>
    <row r="34" spans="1:11" x14ac:dyDescent="0.25">
      <c r="A34" t="s">
        <v>38</v>
      </c>
      <c r="C34" s="6">
        <v>0.22500000000000001</v>
      </c>
      <c r="E34" s="2" t="s">
        <v>37</v>
      </c>
    </row>
    <row r="35" spans="1:11" x14ac:dyDescent="0.25">
      <c r="A35" s="8" t="s">
        <v>39</v>
      </c>
      <c r="B35" s="8"/>
      <c r="C35" s="9">
        <f>C33/C34</f>
        <v>706862.22222222225</v>
      </c>
      <c r="D35" s="8" t="s">
        <v>35</v>
      </c>
    </row>
    <row r="36" spans="1:11" x14ac:dyDescent="0.25">
      <c r="C36" s="3"/>
    </row>
    <row r="37" spans="1:11" x14ac:dyDescent="0.25">
      <c r="A37" t="s">
        <v>40</v>
      </c>
      <c r="C37" s="3">
        <v>106041</v>
      </c>
      <c r="D37" t="s">
        <v>35</v>
      </c>
      <c r="E37" t="s">
        <v>58</v>
      </c>
    </row>
    <row r="38" spans="1:11" x14ac:dyDescent="0.25">
      <c r="A38" t="s">
        <v>41</v>
      </c>
      <c r="C38" s="3">
        <v>31310</v>
      </c>
      <c r="D38" t="s">
        <v>35</v>
      </c>
      <c r="E38" t="s">
        <v>58</v>
      </c>
    </row>
    <row r="39" spans="1:11" x14ac:dyDescent="0.25">
      <c r="A39" t="s">
        <v>42</v>
      </c>
      <c r="C39" s="3">
        <f>C37-C38</f>
        <v>74731</v>
      </c>
      <c r="D39" t="s">
        <v>35</v>
      </c>
    </row>
    <row r="40" spans="1:11" x14ac:dyDescent="0.25">
      <c r="A40" t="s">
        <v>43</v>
      </c>
      <c r="C40" s="1">
        <v>4.8000000000000001E-2</v>
      </c>
      <c r="E40" s="2" t="s">
        <v>37</v>
      </c>
    </row>
    <row r="41" spans="1:11" x14ac:dyDescent="0.25">
      <c r="A41" s="10" t="s">
        <v>45</v>
      </c>
      <c r="B41" s="10"/>
      <c r="C41" s="11">
        <f>C39/C40</f>
        <v>1556895.8333333333</v>
      </c>
      <c r="D41" s="10" t="s">
        <v>35</v>
      </c>
    </row>
    <row r="43" spans="1:11" x14ac:dyDescent="0.25">
      <c r="A43" s="13" t="s">
        <v>64</v>
      </c>
      <c r="B43" s="13"/>
      <c r="C43" s="13"/>
      <c r="D43" s="13"/>
      <c r="E43" s="13"/>
      <c r="F43" s="13"/>
      <c r="G43" s="13"/>
      <c r="H43" s="13"/>
      <c r="I43" s="13"/>
      <c r="J43" s="13"/>
      <c r="K43" s="13"/>
    </row>
    <row r="44" spans="1:11" x14ac:dyDescent="0.25">
      <c r="A44" s="7">
        <v>2018</v>
      </c>
      <c r="B44" s="7"/>
      <c r="C44" s="7"/>
      <c r="D44" s="7"/>
    </row>
    <row r="45" spans="1:11" x14ac:dyDescent="0.25">
      <c r="A45" t="s">
        <v>71</v>
      </c>
      <c r="C45" s="3">
        <v>46508</v>
      </c>
      <c r="D45" t="s">
        <v>35</v>
      </c>
      <c r="E45" t="s">
        <v>89</v>
      </c>
    </row>
    <row r="46" spans="1:11" x14ac:dyDescent="0.25">
      <c r="A46" t="s">
        <v>73</v>
      </c>
      <c r="C46" s="28">
        <v>0.10199999999999999</v>
      </c>
      <c r="E46" t="s">
        <v>90</v>
      </c>
    </row>
    <row r="47" spans="1:11" x14ac:dyDescent="0.25">
      <c r="A47" t="s">
        <v>33</v>
      </c>
      <c r="C47" s="3">
        <f>C45*C46</f>
        <v>4743.8159999999998</v>
      </c>
      <c r="D47" t="s">
        <v>35</v>
      </c>
    </row>
    <row r="48" spans="1:11" x14ac:dyDescent="0.25">
      <c r="A48" t="s">
        <v>72</v>
      </c>
      <c r="C48" s="3">
        <f>C45-C47</f>
        <v>41764.184000000001</v>
      </c>
      <c r="D48" t="s">
        <v>35</v>
      </c>
    </row>
    <row r="49" spans="1:5" x14ac:dyDescent="0.25">
      <c r="A49" t="s">
        <v>38</v>
      </c>
      <c r="C49" s="6">
        <v>0.22500000000000001</v>
      </c>
    </row>
    <row r="50" spans="1:5" x14ac:dyDescent="0.25">
      <c r="A50" s="8" t="s">
        <v>39</v>
      </c>
      <c r="B50" s="8"/>
      <c r="C50" s="9">
        <f>C48/C49</f>
        <v>185618.59555555557</v>
      </c>
      <c r="D50" s="8" t="s">
        <v>35</v>
      </c>
    </row>
    <row r="51" spans="1:5" x14ac:dyDescent="0.25">
      <c r="C51" s="3"/>
    </row>
    <row r="52" spans="1:5" x14ac:dyDescent="0.25">
      <c r="A52" t="s">
        <v>74</v>
      </c>
      <c r="C52" s="3">
        <v>36126</v>
      </c>
      <c r="D52" t="s">
        <v>35</v>
      </c>
      <c r="E52" t="s">
        <v>89</v>
      </c>
    </row>
    <row r="53" spans="1:5" x14ac:dyDescent="0.25">
      <c r="A53" t="s">
        <v>75</v>
      </c>
      <c r="C53" s="28">
        <v>4.9000000000000002E-2</v>
      </c>
      <c r="E53" t="s">
        <v>90</v>
      </c>
    </row>
    <row r="54" spans="1:5" x14ac:dyDescent="0.25">
      <c r="A54" t="s">
        <v>76</v>
      </c>
      <c r="C54" s="3">
        <f>C52*C53</f>
        <v>1770.174</v>
      </c>
      <c r="D54" t="s">
        <v>35</v>
      </c>
    </row>
    <row r="55" spans="1:5" x14ac:dyDescent="0.25">
      <c r="A55" t="s">
        <v>42</v>
      </c>
      <c r="C55" s="3">
        <f>C52-C54</f>
        <v>34355.826000000001</v>
      </c>
      <c r="D55" t="s">
        <v>35</v>
      </c>
    </row>
    <row r="56" spans="1:5" x14ac:dyDescent="0.25">
      <c r="A56" t="s">
        <v>43</v>
      </c>
      <c r="C56" s="1">
        <v>4.8000000000000001E-2</v>
      </c>
    </row>
    <row r="57" spans="1:5" x14ac:dyDescent="0.25">
      <c r="A57" s="10" t="s">
        <v>45</v>
      </c>
      <c r="B57" s="10"/>
      <c r="C57" s="11">
        <f>C55/C56</f>
        <v>715746.375</v>
      </c>
      <c r="D57" s="10" t="s">
        <v>35</v>
      </c>
    </row>
    <row r="59" spans="1:5" x14ac:dyDescent="0.25">
      <c r="A59" s="7">
        <v>2019</v>
      </c>
      <c r="B59" s="7"/>
      <c r="C59" s="7"/>
      <c r="D59" s="7"/>
    </row>
    <row r="60" spans="1:5" x14ac:dyDescent="0.25">
      <c r="A60" t="s">
        <v>71</v>
      </c>
      <c r="C60" s="3">
        <v>52391</v>
      </c>
      <c r="D60" t="s">
        <v>35</v>
      </c>
      <c r="E60" t="s">
        <v>80</v>
      </c>
    </row>
    <row r="61" spans="1:5" x14ac:dyDescent="0.25">
      <c r="A61" t="s">
        <v>73</v>
      </c>
      <c r="C61" s="28">
        <v>0.10199999999999999</v>
      </c>
      <c r="E61" t="s">
        <v>81</v>
      </c>
    </row>
    <row r="62" spans="1:5" x14ac:dyDescent="0.25">
      <c r="A62" t="s">
        <v>33</v>
      </c>
      <c r="C62" s="3">
        <f>C60*C61</f>
        <v>5343.8819999999996</v>
      </c>
      <c r="D62" t="s">
        <v>35</v>
      </c>
    </row>
    <row r="63" spans="1:5" x14ac:dyDescent="0.25">
      <c r="A63" t="s">
        <v>72</v>
      </c>
      <c r="C63" s="3">
        <f>C60-C62</f>
        <v>47047.118000000002</v>
      </c>
      <c r="D63" t="s">
        <v>35</v>
      </c>
    </row>
    <row r="64" spans="1:5" x14ac:dyDescent="0.25">
      <c r="A64" t="s">
        <v>38</v>
      </c>
      <c r="C64" s="6">
        <v>0.22500000000000001</v>
      </c>
    </row>
    <row r="65" spans="1:9" x14ac:dyDescent="0.25">
      <c r="A65" s="8" t="s">
        <v>39</v>
      </c>
      <c r="B65" s="8"/>
      <c r="C65" s="9">
        <f>C63/C64</f>
        <v>209098.30222222224</v>
      </c>
      <c r="D65" s="8" t="s">
        <v>35</v>
      </c>
    </row>
    <row r="66" spans="1:9" x14ac:dyDescent="0.25">
      <c r="C66" s="3"/>
    </row>
    <row r="67" spans="1:9" x14ac:dyDescent="0.25">
      <c r="A67" t="s">
        <v>74</v>
      </c>
      <c r="C67" s="3">
        <v>44490</v>
      </c>
      <c r="D67" t="s">
        <v>35</v>
      </c>
      <c r="E67" t="s">
        <v>80</v>
      </c>
    </row>
    <row r="68" spans="1:9" x14ac:dyDescent="0.25">
      <c r="A68" t="s">
        <v>75</v>
      </c>
      <c r="C68" s="28">
        <v>4.9000000000000002E-2</v>
      </c>
      <c r="E68" t="s">
        <v>81</v>
      </c>
    </row>
    <row r="69" spans="1:9" x14ac:dyDescent="0.25">
      <c r="A69" t="s">
        <v>76</v>
      </c>
      <c r="C69" s="3">
        <f>C67*C68</f>
        <v>2180.0100000000002</v>
      </c>
      <c r="D69" t="s">
        <v>35</v>
      </c>
    </row>
    <row r="70" spans="1:9" x14ac:dyDescent="0.25">
      <c r="A70" t="s">
        <v>42</v>
      </c>
      <c r="C70" s="3">
        <f>C67-C69</f>
        <v>42309.99</v>
      </c>
      <c r="D70" t="s">
        <v>35</v>
      </c>
    </row>
    <row r="71" spans="1:9" x14ac:dyDescent="0.25">
      <c r="A71" t="s">
        <v>43</v>
      </c>
      <c r="C71" s="1">
        <v>4.8000000000000001E-2</v>
      </c>
    </row>
    <row r="72" spans="1:9" x14ac:dyDescent="0.25">
      <c r="A72" s="10" t="s">
        <v>45</v>
      </c>
      <c r="B72" s="10"/>
      <c r="C72" s="11">
        <f>C70/C71</f>
        <v>881458.12499999988</v>
      </c>
      <c r="D72" s="10" t="s">
        <v>35</v>
      </c>
    </row>
    <row r="74" spans="1:9" x14ac:dyDescent="0.25">
      <c r="A74" s="30" t="s">
        <v>92</v>
      </c>
      <c r="B74" s="29"/>
      <c r="C74" s="29"/>
      <c r="D74" s="29"/>
      <c r="E74" s="29"/>
      <c r="F74" s="29"/>
      <c r="G74" s="29"/>
      <c r="H74" s="29"/>
      <c r="I74" s="29"/>
    </row>
    <row r="75" spans="1:9" x14ac:dyDescent="0.25">
      <c r="A75" s="7">
        <v>2019</v>
      </c>
      <c r="B75" s="7"/>
      <c r="C75" s="7"/>
      <c r="D75" s="7"/>
    </row>
    <row r="76" spans="1:9" x14ac:dyDescent="0.25">
      <c r="A76" t="s">
        <v>82</v>
      </c>
      <c r="C76" s="3">
        <v>179688</v>
      </c>
      <c r="D76" t="s">
        <v>35</v>
      </c>
      <c r="E76" t="s">
        <v>86</v>
      </c>
    </row>
    <row r="77" spans="1:9" x14ac:dyDescent="0.25">
      <c r="A77" t="s">
        <v>73</v>
      </c>
      <c r="C77" s="28">
        <v>0.40899999999999997</v>
      </c>
      <c r="E77" t="s">
        <v>86</v>
      </c>
    </row>
    <row r="78" spans="1:9" x14ac:dyDescent="0.25">
      <c r="A78" t="s">
        <v>33</v>
      </c>
      <c r="C78" s="3">
        <f>C76*C77</f>
        <v>73492.391999999993</v>
      </c>
      <c r="D78" t="s">
        <v>35</v>
      </c>
    </row>
    <row r="79" spans="1:9" x14ac:dyDescent="0.25">
      <c r="A79" t="s">
        <v>84</v>
      </c>
      <c r="C79" s="3">
        <f>C76-C78</f>
        <v>106195.60800000001</v>
      </c>
      <c r="D79" t="s">
        <v>35</v>
      </c>
    </row>
    <row r="80" spans="1:9" x14ac:dyDescent="0.25">
      <c r="A80" t="s">
        <v>38</v>
      </c>
      <c r="C80" s="6">
        <v>0.22500000000000001</v>
      </c>
    </row>
    <row r="81" spans="1:5" x14ac:dyDescent="0.25">
      <c r="A81" s="8" t="s">
        <v>39</v>
      </c>
      <c r="B81" s="8"/>
      <c r="C81" s="9">
        <f>C79/C80</f>
        <v>471980.48000000004</v>
      </c>
      <c r="D81" s="8" t="s">
        <v>35</v>
      </c>
    </row>
    <row r="82" spans="1:5" x14ac:dyDescent="0.25">
      <c r="C82" s="3"/>
    </row>
    <row r="83" spans="1:5" x14ac:dyDescent="0.25">
      <c r="A83" t="s">
        <v>83</v>
      </c>
      <c r="C83" s="3">
        <v>129182</v>
      </c>
      <c r="D83" t="s">
        <v>35</v>
      </c>
      <c r="E83" t="s">
        <v>86</v>
      </c>
    </row>
    <row r="84" spans="1:5" x14ac:dyDescent="0.25">
      <c r="A84" t="s">
        <v>75</v>
      </c>
      <c r="C84" s="28">
        <v>0.28100000000000003</v>
      </c>
      <c r="E84" t="s">
        <v>86</v>
      </c>
    </row>
    <row r="85" spans="1:5" x14ac:dyDescent="0.25">
      <c r="A85" t="s">
        <v>85</v>
      </c>
      <c r="C85" s="3">
        <f>C83*C84</f>
        <v>36300.142000000007</v>
      </c>
      <c r="D85" t="s">
        <v>35</v>
      </c>
    </row>
    <row r="86" spans="1:5" x14ac:dyDescent="0.25">
      <c r="A86" t="s">
        <v>42</v>
      </c>
      <c r="C86" s="3">
        <f>C83-C85</f>
        <v>92881.857999999993</v>
      </c>
      <c r="D86" t="s">
        <v>35</v>
      </c>
    </row>
    <row r="87" spans="1:5" x14ac:dyDescent="0.25">
      <c r="A87" t="s">
        <v>43</v>
      </c>
      <c r="C87" s="1">
        <v>4.8000000000000001E-2</v>
      </c>
    </row>
    <row r="88" spans="1:5" x14ac:dyDescent="0.25">
      <c r="A88" s="10" t="s">
        <v>45</v>
      </c>
      <c r="B88" s="10"/>
      <c r="C88" s="11">
        <f>C86/C87</f>
        <v>1935038.7083333333</v>
      </c>
      <c r="D88" s="10" t="s">
        <v>35</v>
      </c>
    </row>
  </sheetData>
  <phoneticPr fontId="4" type="noConversion"/>
  <hyperlinks>
    <hyperlink ref="E7" r:id="rId1" xr:uid="{ADBBBCAB-40D7-4A25-84ED-604B93E524DB}"/>
    <hyperlink ref="E13" r:id="rId2" xr:uid="{24C33810-7D1D-4D73-96B0-64E9D7E2E711}"/>
    <hyperlink ref="E21" r:id="rId3" xr:uid="{AE4304D6-88A6-4FE3-B142-749F250F0E54}"/>
    <hyperlink ref="E27" r:id="rId4" xr:uid="{79177A32-8330-4C86-BD42-05D2CB48BFDD}"/>
    <hyperlink ref="E4" r:id="rId5" xr:uid="{9FA23B20-166D-4BE7-A9E0-6E5FE85C8C7E}"/>
    <hyperlink ref="E5" r:id="rId6" xr:uid="{476BE6E6-0F77-410A-880E-B5AF8ADC61CF}"/>
    <hyperlink ref="E10" r:id="rId7" xr:uid="{776576E8-7B93-4852-A30D-13A45CF27821}"/>
    <hyperlink ref="E11" r:id="rId8" xr:uid="{E09302D1-B4CB-4F51-AEEC-D14BE5CE96A6}"/>
    <hyperlink ref="E34" r:id="rId9" xr:uid="{8D95F89D-6218-453F-B300-5486585898F1}"/>
    <hyperlink ref="E40" r:id="rId10" xr:uid="{63CADCA3-F0D3-45A1-BC50-60B032B6C88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FMFO species breakdown</vt:lpstr>
      <vt:lpstr>FMFO vol for weighting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Luyckx</dc:creator>
  <cp:lastModifiedBy>Karen Luyckx</cp:lastModifiedBy>
  <dcterms:created xsi:type="dcterms:W3CDTF">2020-11-14T09:01:37Z</dcterms:created>
  <dcterms:modified xsi:type="dcterms:W3CDTF">2020-11-14T14:36:37Z</dcterms:modified>
</cp:coreProperties>
</file>