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896" windowWidth="30936" xWindow="-108" yWindow="-108"/>
  </bookViews>
  <sheets>
    <sheet name="iOS" sheetId="1" state="visible" r:id="rId1"/>
  </sheets>
  <externalReferences>
    <externalReference r:id="rId2"/>
  </externalReferences>
  <definedNames/>
  <calcPr calcId="181029" concurrentCalc="0" fullCalcOnLoad="1"/>
</workbook>
</file>

<file path=xl/styles.xml><?xml version="1.0" encoding="utf-8"?>
<styleSheet xmlns="http://schemas.openxmlformats.org/spreadsheetml/2006/main">
  <numFmts count="8">
    <numFmt formatCode="0.00_ ;[Red]\-0.00\ " numFmtId="164"/>
    <numFmt formatCode="0_ ;[Red]\-0\ " numFmtId="165"/>
    <numFmt formatCode="0.00_);[Red]\(0.00\)" numFmtId="166"/>
    <numFmt formatCode="0.0%" numFmtId="167"/>
    <numFmt formatCode="0.000_);[Red]\(0.000\)" numFmtId="168"/>
    <numFmt formatCode="0.000_ ;[Red]\-0.000\ " numFmtId="169"/>
    <numFmt formatCode="0.0000_ ;[Red]\-0.0000\ " numFmtId="170"/>
    <numFmt formatCode="0.000" numFmtId="171"/>
  </numFmts>
  <fonts count="8">
    <font>
      <name val="等线"/>
      <charset val="134"/>
      <family val="3"/>
      <color theme="1"/>
      <sz val="12"/>
      <scheme val="minor"/>
    </font>
    <font>
      <name val="等线"/>
      <charset val="134"/>
      <family val="3"/>
      <color theme="1"/>
      <sz val="12"/>
      <scheme val="minor"/>
    </font>
    <font>
      <name val="等线"/>
      <charset val="134"/>
      <family val="3"/>
      <b val="1"/>
      <sz val="10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4" tint="-0.249977111117893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Arial"/>
      <family val="2"/>
      <color rgb="FF333333"/>
      <sz val="11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3997009186071352"/>
        <bgColor indexed="64"/>
      </patternFill>
    </fill>
    <fill>
      <patternFill patternType="solid">
        <fgColor theme="7" tint="0.799707022309030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applyAlignment="1" borderId="0" fillId="0" fontId="1" numFmtId="0">
      <alignment vertical="center"/>
    </xf>
    <xf borderId="0" fillId="0" fontId="1" numFmtId="0"/>
  </cellStyleXfs>
  <cellXfs count="119">
    <xf applyAlignment="1" borderId="0" fillId="0" fontId="0" numFmtId="0" pivotButton="0" quotePrefix="0" xfId="0">
      <alignment vertical="center"/>
    </xf>
    <xf applyAlignment="1" borderId="1" fillId="2" fontId="2" numFmtId="14" pivotButton="0" quotePrefix="0" xfId="0">
      <alignment horizontal="center" vertical="center" wrapText="1"/>
    </xf>
    <xf applyAlignment="1" borderId="2" fillId="2" fontId="2" numFmtId="164" pivotButton="0" quotePrefix="0" xfId="0">
      <alignment horizontal="center" vertical="center" wrapText="1"/>
    </xf>
    <xf applyAlignment="1" borderId="2" fillId="3" fontId="2" numFmtId="165" pivotButton="0" quotePrefix="0" xfId="0">
      <alignment horizontal="center" vertical="center" wrapText="1"/>
    </xf>
    <xf applyAlignment="1" borderId="2" fillId="3" fontId="2" numFmtId="164" pivotButton="0" quotePrefix="0" xfId="0">
      <alignment horizontal="center" vertical="center" wrapText="1"/>
    </xf>
    <xf applyAlignment="1" borderId="2" fillId="3" fontId="2" numFmtId="166" pivotButton="0" quotePrefix="0" xfId="0">
      <alignment horizontal="center" vertical="center" wrapText="1"/>
    </xf>
    <xf applyAlignment="1" borderId="3" fillId="3" fontId="2" numFmtId="166" pivotButton="0" quotePrefix="0" xfId="0">
      <alignment horizontal="center" vertical="center" wrapText="1"/>
    </xf>
    <xf applyAlignment="1" borderId="2" fillId="3" fontId="2" numFmtId="10" pivotButton="0" quotePrefix="0" xfId="0">
      <alignment horizontal="center" vertical="center" wrapText="1"/>
    </xf>
    <xf applyAlignment="1" borderId="3" fillId="2" fontId="2" numFmtId="167" pivotButton="0" quotePrefix="0" xfId="1">
      <alignment horizontal="center" vertical="center" wrapText="1"/>
    </xf>
    <xf applyAlignment="1" borderId="2" fillId="2" fontId="2" numFmtId="165" pivotButton="0" quotePrefix="0" xfId="0">
      <alignment horizontal="center" vertical="center" wrapText="1"/>
    </xf>
    <xf applyAlignment="1" borderId="2" fillId="2" fontId="2" numFmtId="168" pivotButton="0" quotePrefix="0" xfId="0">
      <alignment horizontal="center" vertical="center" wrapText="1"/>
    </xf>
    <xf applyAlignment="1" borderId="2" fillId="2" fontId="2" numFmtId="10" pivotButton="0" quotePrefix="0" xfId="0">
      <alignment horizontal="center" vertical="center" wrapText="1"/>
    </xf>
    <xf applyAlignment="1" borderId="2" fillId="2" fontId="2" numFmtId="10" pivotButton="0" quotePrefix="0" xfId="1">
      <alignment horizontal="center" vertical="center" wrapText="1"/>
    </xf>
    <xf applyAlignment="1" borderId="0" fillId="0" fontId="2" numFmtId="164" pivotButton="0" quotePrefix="0" xfId="0">
      <alignment wrapText="1"/>
    </xf>
    <xf applyAlignment="1" borderId="4" fillId="2" fontId="2" numFmtId="14" pivotButton="0" quotePrefix="0" xfId="0">
      <alignment horizontal="center" vertical="center" wrapText="1"/>
    </xf>
    <xf applyAlignment="1" borderId="5" fillId="2" fontId="2" numFmtId="164" pivotButton="0" quotePrefix="0" xfId="0">
      <alignment horizontal="center" vertical="center" wrapText="1"/>
    </xf>
    <xf applyAlignment="1" borderId="5" fillId="3" fontId="2" numFmtId="165" pivotButton="0" quotePrefix="0" xfId="0">
      <alignment horizontal="center" vertical="center" wrapText="1"/>
    </xf>
    <xf applyAlignment="1" borderId="5" fillId="3" fontId="2" numFmtId="164" pivotButton="0" quotePrefix="0" xfId="0">
      <alignment horizontal="center" vertical="center" wrapText="1"/>
    </xf>
    <xf applyAlignment="1" borderId="5" fillId="3" fontId="2" numFmtId="166" pivotButton="0" quotePrefix="0" xfId="0">
      <alignment horizontal="center" vertical="center" wrapText="1"/>
    </xf>
    <xf applyAlignment="1" borderId="5" fillId="3" fontId="2" numFmtId="10" pivotButton="0" quotePrefix="0" xfId="0">
      <alignment horizontal="center" vertical="center" wrapText="1"/>
    </xf>
    <xf applyAlignment="1" borderId="5" fillId="2" fontId="2" numFmtId="164" pivotButton="0" quotePrefix="0" xfId="0">
      <alignment horizontal="center" vertical="center" wrapText="1"/>
    </xf>
    <xf applyAlignment="1" borderId="5" fillId="2" fontId="2" numFmtId="165" pivotButton="0" quotePrefix="0" xfId="0">
      <alignment horizontal="center" vertical="center" wrapText="1"/>
    </xf>
    <xf applyAlignment="1" borderId="5" fillId="2" fontId="2" numFmtId="168" pivotButton="0" quotePrefix="0" xfId="0">
      <alignment horizontal="center" vertical="center" wrapText="1"/>
    </xf>
    <xf applyAlignment="1" borderId="5" fillId="2" fontId="2" numFmtId="10" pivotButton="0" quotePrefix="0" xfId="0">
      <alignment horizontal="center" vertical="center" wrapText="1"/>
    </xf>
    <xf applyAlignment="1" borderId="5" fillId="2" fontId="2" numFmtId="10" pivotButton="0" quotePrefix="0" xfId="1">
      <alignment horizontal="center" vertical="center" wrapText="1"/>
    </xf>
    <xf applyAlignment="1" borderId="0" fillId="0" fontId="4" numFmtId="14" pivotButton="0" quotePrefix="0" xfId="0">
      <alignment horizontal="center" vertical="center"/>
    </xf>
    <xf applyAlignment="1" borderId="0" fillId="0" fontId="4" numFmtId="164" pivotButton="0" quotePrefix="0" xfId="0">
      <alignment horizontal="center" vertical="center"/>
    </xf>
    <xf applyAlignment="1" borderId="0" fillId="0" fontId="5" numFmtId="165" pivotButton="0" quotePrefix="0" xfId="0">
      <alignment vertical="center"/>
    </xf>
    <xf applyAlignment="1" borderId="0" fillId="0" fontId="5" numFmtId="164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borderId="0" fillId="0" fontId="5" numFmtId="166" pivotButton="0" quotePrefix="0" xfId="0">
      <alignment vertical="center"/>
    </xf>
    <xf applyAlignment="1" borderId="0" fillId="0" fontId="5" numFmtId="10" pivotButton="0" quotePrefix="0" xfId="0">
      <alignment vertical="center"/>
    </xf>
    <xf applyAlignment="1" borderId="0" fillId="0" fontId="6" numFmtId="164" pivotButton="0" quotePrefix="0" xfId="0">
      <alignment vertical="center"/>
    </xf>
    <xf applyAlignment="1" borderId="0" fillId="0" fontId="4" numFmtId="167" pivotButton="0" quotePrefix="0" xfId="1">
      <alignment vertical="center"/>
    </xf>
    <xf applyAlignment="1" borderId="0" fillId="0" fontId="4" numFmtId="165" pivotButton="0" quotePrefix="0" xfId="0">
      <alignment vertical="center"/>
    </xf>
    <xf applyAlignment="1" borderId="0" fillId="0" fontId="4" numFmtId="168" pivotButton="0" quotePrefix="0" xfId="0">
      <alignment vertical="center"/>
    </xf>
    <xf applyAlignment="1" borderId="0" fillId="0" fontId="5" numFmtId="169" pivotButton="0" quotePrefix="0" xfId="0">
      <alignment vertical="center"/>
    </xf>
    <xf applyAlignment="1" borderId="0" fillId="0" fontId="4" numFmtId="10" pivotButton="0" quotePrefix="0" xfId="0">
      <alignment vertical="center"/>
    </xf>
    <xf applyAlignment="1" borderId="0" fillId="0" fontId="4" numFmtId="10" pivotButton="0" quotePrefix="0" xfId="1">
      <alignment vertical="center"/>
    </xf>
    <xf applyAlignment="1" borderId="0" fillId="0" fontId="6" numFmtId="10" pivotButton="0" quotePrefix="0" xfId="1">
      <alignment vertical="center"/>
    </xf>
    <xf applyAlignment="1" borderId="0" fillId="4" fontId="4" numFmtId="14" pivotButton="0" quotePrefix="0" xfId="0">
      <alignment horizontal="center" vertical="center"/>
    </xf>
    <xf applyAlignment="1" borderId="0" fillId="5" fontId="4" numFmtId="164" pivotButton="0" quotePrefix="0" xfId="0">
      <alignment horizontal="center" vertical="center"/>
    </xf>
    <xf applyAlignment="1" borderId="0" fillId="0" fontId="4" numFmtId="170" pivotButton="0" quotePrefix="0" xfId="0">
      <alignment vertical="center"/>
    </xf>
    <xf applyAlignment="1" borderId="6" fillId="0" fontId="5" numFmtId="166" pivotButton="0" quotePrefix="0" xfId="0">
      <alignment vertical="center"/>
    </xf>
    <xf borderId="0" fillId="0" fontId="5" numFmtId="166" pivotButton="0" quotePrefix="0" xfId="0"/>
    <xf applyAlignment="1" borderId="0" fillId="6" fontId="4" numFmtId="165" pivotButton="0" quotePrefix="0" xfId="0">
      <alignment vertical="center"/>
    </xf>
    <xf applyAlignment="1" borderId="0" fillId="6" fontId="4" numFmtId="164" pivotButton="0" quotePrefix="0" xfId="0">
      <alignment vertical="center"/>
    </xf>
    <xf applyAlignment="1" borderId="0" fillId="0" fontId="5" numFmtId="9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6" fontId="4" numFmtId="14" pivotButton="0" quotePrefix="0" xfId="0">
      <alignment horizontal="center" vertical="center"/>
    </xf>
    <xf applyAlignment="1" borderId="0" fillId="6" fontId="4" numFmtId="164" pivotButton="0" quotePrefix="0" xfId="0">
      <alignment horizontal="center" vertical="center"/>
    </xf>
    <xf applyAlignment="1" borderId="0" fillId="6" fontId="5" numFmtId="165" pivotButton="0" quotePrefix="0" xfId="0">
      <alignment vertical="center"/>
    </xf>
    <xf applyAlignment="1" borderId="0" fillId="6" fontId="5" numFmtId="164" pivotButton="0" quotePrefix="0" xfId="0">
      <alignment vertical="center"/>
    </xf>
    <xf borderId="0" fillId="6" fontId="5" numFmtId="166" pivotButton="0" quotePrefix="0" xfId="0"/>
    <xf applyAlignment="1" borderId="0" fillId="6" fontId="5" numFmtId="10" pivotButton="0" quotePrefix="0" xfId="0">
      <alignment vertical="center"/>
    </xf>
    <xf applyAlignment="1" borderId="0" fillId="6" fontId="6" numFmtId="164" pivotButton="0" quotePrefix="0" xfId="0">
      <alignment vertical="center"/>
    </xf>
    <xf applyAlignment="1" borderId="0" fillId="6" fontId="4" numFmtId="167" pivotButton="0" quotePrefix="0" xfId="1">
      <alignment vertical="center"/>
    </xf>
    <xf applyAlignment="1" borderId="0" fillId="6" fontId="4" numFmtId="170" pivotButton="0" quotePrefix="0" xfId="0">
      <alignment vertical="center"/>
    </xf>
    <xf applyAlignment="1" borderId="0" fillId="6" fontId="4" numFmtId="168" pivotButton="0" quotePrefix="0" xfId="0">
      <alignment vertical="center"/>
    </xf>
    <xf applyAlignment="1" borderId="0" fillId="6" fontId="5" numFmtId="169" pivotButton="0" quotePrefix="0" xfId="0">
      <alignment vertical="center"/>
    </xf>
    <xf applyAlignment="1" borderId="0" fillId="6" fontId="4" numFmtId="10" pivotButton="0" quotePrefix="0" xfId="0">
      <alignment vertical="center"/>
    </xf>
    <xf applyAlignment="1" borderId="0" fillId="6" fontId="4" numFmtId="10" pivotButton="0" quotePrefix="0" xfId="1">
      <alignment vertical="center"/>
    </xf>
    <xf applyAlignment="1" borderId="0" fillId="6" fontId="6" numFmtId="10" pivotButton="0" quotePrefix="0" xfId="1">
      <alignment vertical="center"/>
    </xf>
    <xf applyAlignment="1" borderId="0" fillId="0" fontId="7" numFmtId="0" pivotButton="0" quotePrefix="0" xfId="0">
      <alignment vertical="center"/>
    </xf>
    <xf applyAlignment="1" borderId="0" fillId="0" fontId="7" numFmtId="21" pivotButton="0" quotePrefix="0" xfId="0">
      <alignment vertical="center"/>
    </xf>
    <xf applyAlignment="1" borderId="0" fillId="6" fontId="7" numFmtId="21" pivotButton="0" quotePrefix="0" xfId="0">
      <alignment vertical="center"/>
    </xf>
    <xf applyAlignment="1" borderId="0" fillId="7" fontId="4" numFmtId="164" pivotButton="0" quotePrefix="0" xfId="0">
      <alignment horizontal="center" vertical="center"/>
    </xf>
    <xf applyAlignment="1" borderId="0" fillId="6" fontId="5" numFmtId="166" pivotButton="0" quotePrefix="0" xfId="0">
      <alignment vertical="center"/>
    </xf>
    <xf applyAlignment="1" borderId="0" fillId="0" fontId="0" numFmtId="2" pivotButton="0" quotePrefix="0" xfId="0">
      <alignment vertical="center"/>
    </xf>
    <xf applyAlignment="1" borderId="0" fillId="0" fontId="0" numFmtId="171" pivotButton="0" quotePrefix="0" xfId="0">
      <alignment vertical="center"/>
    </xf>
    <xf applyAlignment="1" borderId="0" fillId="0" fontId="4" numFmtId="171" pivotButton="0" quotePrefix="0" xfId="0">
      <alignment vertical="center"/>
    </xf>
    <xf applyAlignment="1" borderId="0" fillId="0" fontId="4" numFmtId="164" pivotButton="0" quotePrefix="0" xfId="0">
      <alignment horizontal="right" vertical="center"/>
    </xf>
    <xf applyAlignment="1" borderId="0" fillId="0" fontId="4" numFmtId="164" pivotButton="0" quotePrefix="0" xfId="0">
      <alignment horizontal="center" vertical="center"/>
    </xf>
    <xf applyAlignment="1" borderId="0" fillId="0" fontId="5" numFmtId="165" pivotButton="0" quotePrefix="0" xfId="0">
      <alignment vertical="center"/>
    </xf>
    <xf applyAlignment="1" borderId="0" fillId="0" fontId="5" numFmtId="164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borderId="0" fillId="0" fontId="5" numFmtId="166" pivotButton="0" quotePrefix="0" xfId="0">
      <alignment vertical="center"/>
    </xf>
    <xf applyAlignment="1" borderId="0" fillId="0" fontId="6" numFmtId="164" pivotButton="0" quotePrefix="0" xfId="0">
      <alignment vertical="center"/>
    </xf>
    <xf applyAlignment="1" borderId="0" fillId="0" fontId="4" numFmtId="167" pivotButton="0" quotePrefix="0" xfId="1">
      <alignment vertical="center"/>
    </xf>
    <xf applyAlignment="1" borderId="0" fillId="0" fontId="4" numFmtId="165" pivotButton="0" quotePrefix="0" xfId="0">
      <alignment vertical="center"/>
    </xf>
    <xf applyAlignment="1" borderId="0" fillId="0" fontId="4" numFmtId="168" pivotButton="0" quotePrefix="0" xfId="0">
      <alignment vertical="center"/>
    </xf>
    <xf applyAlignment="1" borderId="0" fillId="0" fontId="5" numFmtId="169" pivotButton="0" quotePrefix="0" xfId="0">
      <alignment vertical="center"/>
    </xf>
    <xf applyAlignment="1" borderId="0" fillId="0" fontId="2" numFmtId="164" pivotButton="0" quotePrefix="0" xfId="0">
      <alignment wrapText="1"/>
    </xf>
    <xf applyAlignment="1" borderId="2" fillId="2" fontId="2" numFmtId="164" pivotButton="0" quotePrefix="0" xfId="0">
      <alignment horizontal="center" vertical="center" wrapText="1"/>
    </xf>
    <xf applyAlignment="1" borderId="2" fillId="3" fontId="2" numFmtId="165" pivotButton="0" quotePrefix="0" xfId="0">
      <alignment horizontal="center" vertical="center" wrapText="1"/>
    </xf>
    <xf applyAlignment="1" borderId="2" fillId="3" fontId="2" numFmtId="164" pivotButton="0" quotePrefix="0" xfId="0">
      <alignment horizontal="center" vertical="center" wrapText="1"/>
    </xf>
    <xf applyAlignment="1" borderId="2" fillId="3" fontId="2" numFmtId="166" pivotButton="0" quotePrefix="0" xfId="0">
      <alignment horizontal="center" vertical="center" wrapText="1"/>
    </xf>
    <xf applyAlignment="1" borderId="3" fillId="3" fontId="2" numFmtId="166" pivotButton="0" quotePrefix="0" xfId="0">
      <alignment horizontal="center" vertical="center" wrapText="1"/>
    </xf>
    <xf applyAlignment="1" borderId="3" fillId="2" fontId="2" numFmtId="167" pivotButton="0" quotePrefix="0" xfId="1">
      <alignment horizontal="center" vertical="center" wrapText="1"/>
    </xf>
    <xf borderId="9" fillId="0" fontId="0" numFmtId="0" pivotButton="0" quotePrefix="0" xfId="0"/>
    <xf borderId="1" fillId="0" fontId="0" numFmtId="0" pivotButton="0" quotePrefix="0" xfId="0"/>
    <xf applyAlignment="1" borderId="2" fillId="2" fontId="2" numFmtId="165" pivotButton="0" quotePrefix="0" xfId="0">
      <alignment horizontal="center" vertical="center" wrapText="1"/>
    </xf>
    <xf applyAlignment="1" borderId="2" fillId="2" fontId="2" numFmtId="168" pivotButton="0" quotePrefix="0" xfId="0">
      <alignment horizontal="center" vertical="center" wrapText="1"/>
    </xf>
    <xf borderId="2" fillId="0" fontId="0" numFmtId="0" pivotButton="0" quotePrefix="0" xfId="0"/>
    <xf borderId="3" fillId="0" fontId="0" numFmtId="0" pivotButton="0" quotePrefix="0" xfId="0"/>
    <xf applyAlignment="1" borderId="5" fillId="2" fontId="2" numFmtId="164" pivotButton="0" quotePrefix="0" xfId="0">
      <alignment horizontal="center" vertical="center" wrapText="1"/>
    </xf>
    <xf borderId="0" fillId="0" fontId="0" numFmtId="0" pivotButton="0" quotePrefix="0" xfId="0"/>
    <xf applyAlignment="1" borderId="0" fillId="5" fontId="4" numFmtId="164" pivotButton="0" quotePrefix="0" xfId="0">
      <alignment horizontal="center" vertical="center"/>
    </xf>
    <xf applyAlignment="1" borderId="0" fillId="0" fontId="4" numFmtId="170" pivotButton="0" quotePrefix="0" xfId="0">
      <alignment vertical="center"/>
    </xf>
    <xf applyAlignment="1" borderId="6" fillId="0" fontId="5" numFmtId="166" pivotButton="0" quotePrefix="0" xfId="0">
      <alignment vertical="center"/>
    </xf>
    <xf borderId="0" fillId="0" fontId="5" numFmtId="166" pivotButton="0" quotePrefix="0" xfId="0"/>
    <xf applyAlignment="1" borderId="0" fillId="6" fontId="4" numFmtId="165" pivotButton="0" quotePrefix="0" xfId="0">
      <alignment vertical="center"/>
    </xf>
    <xf applyAlignment="1" borderId="0" fillId="6" fontId="4" numFmtId="164" pivotButton="0" quotePrefix="0" xfId="0">
      <alignment vertical="center"/>
    </xf>
    <xf applyAlignment="1" borderId="0" fillId="6" fontId="4" numFmtId="164" pivotButton="0" quotePrefix="0" xfId="0">
      <alignment horizontal="center" vertical="center"/>
    </xf>
    <xf applyAlignment="1" borderId="0" fillId="6" fontId="5" numFmtId="165" pivotButton="0" quotePrefix="0" xfId="0">
      <alignment vertical="center"/>
    </xf>
    <xf applyAlignment="1" borderId="0" fillId="6" fontId="5" numFmtId="164" pivotButton="0" quotePrefix="0" xfId="0">
      <alignment vertical="center"/>
    </xf>
    <xf borderId="0" fillId="6" fontId="5" numFmtId="166" pivotButton="0" quotePrefix="0" xfId="0"/>
    <xf applyAlignment="1" borderId="0" fillId="6" fontId="6" numFmtId="164" pivotButton="0" quotePrefix="0" xfId="0">
      <alignment vertical="center"/>
    </xf>
    <xf applyAlignment="1" borderId="0" fillId="6" fontId="4" numFmtId="167" pivotButton="0" quotePrefix="0" xfId="1">
      <alignment vertical="center"/>
    </xf>
    <xf applyAlignment="1" borderId="0" fillId="6" fontId="4" numFmtId="170" pivotButton="0" quotePrefix="0" xfId="0">
      <alignment vertical="center"/>
    </xf>
    <xf applyAlignment="1" borderId="0" fillId="6" fontId="4" numFmtId="168" pivotButton="0" quotePrefix="0" xfId="0">
      <alignment vertical="center"/>
    </xf>
    <xf applyAlignment="1" borderId="0" fillId="6" fontId="5" numFmtId="169" pivotButton="0" quotePrefix="0" xfId="0">
      <alignment vertical="center"/>
    </xf>
    <xf applyAlignment="1" borderId="0" fillId="7" fontId="4" numFmtId="164" pivotButton="0" quotePrefix="0" xfId="0">
      <alignment horizontal="center" vertical="center"/>
    </xf>
    <xf applyAlignment="1" borderId="0" fillId="6" fontId="5" numFmtId="166" pivotButton="0" quotePrefix="0" xfId="0">
      <alignment vertical="center"/>
    </xf>
    <xf applyAlignment="1" borderId="0" fillId="0" fontId="0" numFmtId="171" pivotButton="0" quotePrefix="0" xfId="0">
      <alignment vertical="center"/>
    </xf>
    <xf applyAlignment="1" borderId="0" fillId="0" fontId="4" numFmtId="171" pivotButton="0" quotePrefix="0" xfId="0">
      <alignment vertical="center"/>
    </xf>
    <xf applyAlignment="1" borderId="0" fillId="0" fontId="4" numFmtId="164" pivotButton="0" quotePrefix="0" xfId="0">
      <alignment horizontal="right" vertical="center"/>
    </xf>
    <xf borderId="0" fillId="0" fontId="4" numFmtId="0" pivotButton="0" quotePrefix="0" xfId="0"/>
    <xf borderId="0" fillId="0" fontId="5" numFmtId="0" pivotButton="0" quotePrefix="0" xfId="0"/>
  </cellXfs>
  <cellStyles count="2">
    <cellStyle builtinId="0" name="常规" xfId="0"/>
    <cellStyle builtinId="5" name="百分比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externalLinks/externalLink1.xml" Type="http://schemas.openxmlformats.org/officeDocument/2006/relationships/externalLink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TBC3&#27599;&#26085;&#25968;&#25454;20190912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OS"/>
      <sheetName val="安卓"/>
      <sheetName val="源"/>
      <sheetName val="TBC3"/>
    </sheetNames>
    <sheetDataSet>
      <sheetData sheetId="0"/>
      <sheetData sheetId="1"/>
      <sheetData sheetId="2">
        <row r="1">
          <cell r="F1" t="str">
            <v>iOS</v>
          </cell>
          <cell r="G1" t="str">
            <v xml:space="preserve">　</v>
          </cell>
        </row>
        <row r="2">
          <cell r="F2" t="str">
            <v>参数值</v>
          </cell>
          <cell r="G2" t="str">
            <v>消息数量</v>
          </cell>
        </row>
        <row r="3">
          <cell r="F3" t="str">
            <v>FreeBonus_money</v>
          </cell>
          <cell r="G3">
            <v>80264</v>
          </cell>
        </row>
        <row r="4">
          <cell r="F4" t="str">
            <v>Offline</v>
          </cell>
          <cell r="G4">
            <v>60085</v>
          </cell>
        </row>
        <row r="5">
          <cell r="F5" t="str">
            <v>Double_Cash</v>
          </cell>
          <cell r="G5">
            <v>38670</v>
          </cell>
        </row>
        <row r="6">
          <cell r="F6" t="str">
            <v>skip_30_minutes</v>
          </cell>
          <cell r="G6">
            <v>29144</v>
          </cell>
        </row>
        <row r="7">
          <cell r="F7" t="str">
            <v>speedUp</v>
          </cell>
          <cell r="G7">
            <v>24466</v>
          </cell>
        </row>
        <row r="8">
          <cell r="F8" t="str">
            <v>cost_50%_off</v>
          </cell>
          <cell r="G8">
            <v>14838</v>
          </cell>
        </row>
        <row r="9">
          <cell r="F9" t="str">
            <v>AdClaim</v>
          </cell>
          <cell r="G9">
            <v>14313</v>
          </cell>
        </row>
        <row r="10">
          <cell r="F10" t="str">
            <v>Slot</v>
          </cell>
          <cell r="G10">
            <v>10761</v>
          </cell>
        </row>
        <row r="11">
          <cell r="F11" t="str">
            <v>FreeBonus_gold</v>
          </cell>
          <cell r="G11">
            <v>2957</v>
          </cell>
        </row>
        <row r="12">
          <cell r="F12" t="str">
            <v>FreeBonus_money</v>
          </cell>
          <cell r="G12">
            <v>433</v>
          </cell>
        </row>
        <row r="13">
          <cell r="F13" t="str">
            <v>Offline</v>
          </cell>
          <cell r="G13">
            <v>148</v>
          </cell>
        </row>
        <row r="14">
          <cell r="F14" t="str">
            <v>skip_30_minutes</v>
          </cell>
          <cell r="G14">
            <v>110</v>
          </cell>
        </row>
        <row r="15">
          <cell r="F15" t="str">
            <v>Double_Cash</v>
          </cell>
          <cell r="G15">
            <v>86</v>
          </cell>
        </row>
        <row r="16">
          <cell r="F16" t="str">
            <v>speedUp</v>
          </cell>
          <cell r="G16">
            <v>76</v>
          </cell>
        </row>
        <row r="17">
          <cell r="F17" t="str">
            <v>AdClaim</v>
          </cell>
          <cell r="G17">
            <v>49</v>
          </cell>
        </row>
        <row r="18">
          <cell r="F18" t="str">
            <v>cost_50%_off</v>
          </cell>
          <cell r="G18">
            <v>38</v>
          </cell>
          <cell r="N18">
            <v>12.99</v>
          </cell>
        </row>
        <row r="19">
          <cell r="F19" t="str">
            <v>FreeBonus_gold</v>
          </cell>
          <cell r="G19">
            <v>3</v>
          </cell>
          <cell r="N19">
            <v>19.91</v>
          </cell>
        </row>
        <row r="20">
          <cell r="F20" t="str">
            <v>FreeBonus_money</v>
          </cell>
          <cell r="G20">
            <v>20841</v>
          </cell>
          <cell r="N20">
            <v>6442</v>
          </cell>
        </row>
        <row r="21">
          <cell r="F21" t="str">
            <v>Offline</v>
          </cell>
          <cell r="G21">
            <v>15441</v>
          </cell>
          <cell r="N21">
            <v>39747</v>
          </cell>
        </row>
        <row r="22">
          <cell r="F22" t="str">
            <v>Double_Cash</v>
          </cell>
          <cell r="G22">
            <v>13314</v>
          </cell>
          <cell r="N22">
            <v>311355</v>
          </cell>
        </row>
        <row r="23">
          <cell r="F23" t="str">
            <v>skip_30_minutes</v>
          </cell>
          <cell r="G23">
            <v>9687</v>
          </cell>
          <cell r="N23">
            <v>497</v>
          </cell>
        </row>
        <row r="24">
          <cell r="F24" t="str">
            <v>speedUp</v>
          </cell>
          <cell r="G24">
            <v>8547</v>
          </cell>
          <cell r="N24">
            <v>372570</v>
          </cell>
        </row>
        <row r="25">
          <cell r="F25" t="str">
            <v>AdClaim</v>
          </cell>
          <cell r="G25">
            <v>5383</v>
          </cell>
          <cell r="N25">
            <v>24185</v>
          </cell>
        </row>
        <row r="26">
          <cell r="F26" t="str">
            <v>cost_50%_off</v>
          </cell>
          <cell r="G26">
            <v>4889</v>
          </cell>
          <cell r="N26">
            <v>285</v>
          </cell>
        </row>
        <row r="27">
          <cell r="F27" t="str">
            <v>Slot</v>
          </cell>
          <cell r="G27">
            <v>1611</v>
          </cell>
          <cell r="N27">
            <v>12667</v>
          </cell>
        </row>
        <row r="28">
          <cell r="F28" t="str">
            <v>FreeBonus_gold</v>
          </cell>
          <cell r="G28">
            <v>605</v>
          </cell>
          <cell r="N28">
            <v>2439</v>
          </cell>
        </row>
        <row r="29">
          <cell r="F29" t="str">
            <v>FreeBonus_money</v>
          </cell>
          <cell r="G29">
            <v>3614</v>
          </cell>
          <cell r="N29" t="str">
            <v xml:space="preserve">　</v>
          </cell>
        </row>
        <row r="30">
          <cell r="F30" t="str">
            <v>Double_Cash</v>
          </cell>
          <cell r="G30">
            <v>3457</v>
          </cell>
          <cell r="N30">
            <v>389</v>
          </cell>
        </row>
        <row r="31">
          <cell r="F31" t="str">
            <v>Offline</v>
          </cell>
          <cell r="G31">
            <v>2599</v>
          </cell>
          <cell r="N31">
            <v>2175.11</v>
          </cell>
        </row>
        <row r="32">
          <cell r="F32" t="str">
            <v>speedUp</v>
          </cell>
          <cell r="G32">
            <v>2321</v>
          </cell>
          <cell r="N32">
            <v>21639</v>
          </cell>
        </row>
        <row r="33">
          <cell r="F33" t="str">
            <v>skip_30_minutes</v>
          </cell>
          <cell r="G33">
            <v>1688</v>
          </cell>
          <cell r="N33">
            <v>3101</v>
          </cell>
        </row>
        <row r="34">
          <cell r="F34" t="str">
            <v>AdClaim</v>
          </cell>
          <cell r="G34">
            <v>1138</v>
          </cell>
          <cell r="N34">
            <v>2186</v>
          </cell>
        </row>
        <row r="35">
          <cell r="F35" t="str">
            <v>cost_50%_off</v>
          </cell>
          <cell r="G35">
            <v>753</v>
          </cell>
        </row>
        <row r="36">
          <cell r="F36" t="str">
            <v>Slot</v>
          </cell>
          <cell r="G36">
            <v>216</v>
          </cell>
        </row>
        <row r="37">
          <cell r="F37" t="str">
            <v>FreeBonus_gold</v>
          </cell>
          <cell r="G37">
            <v>25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N380"/>
  <sheetViews>
    <sheetView tabSelected="1" workbookViewId="0" zoomScale="119" zoomScaleNormal="119">
      <pane activePane="bottomRight" state="frozen" topLeftCell="AE254" xSplit="2" ySplit="2"/>
      <selection activeCell="A1" pane="topRight" sqref="A1"/>
      <selection activeCell="A1" pane="bottomLeft" sqref="A1"/>
      <selection activeCell="AH381" pane="bottomRight" sqref="AH381"/>
    </sheetView>
  </sheetViews>
  <sheetFormatPr baseColWidth="8" customHeight="1" defaultColWidth="10.81640625" defaultRowHeight="16.05" outlineLevelRow="1"/>
  <cols>
    <col customWidth="1" max="1" min="1" style="25" width="11.6328125"/>
    <col customWidth="1" max="2" min="2" style="72" width="5.1796875"/>
    <col customWidth="1" max="3" min="3" style="73" width="13"/>
    <col customWidth="1" max="4" min="4" outlineLevel="1" style="73" width="13"/>
    <col customWidth="1" max="5" min="5" style="74" width="13"/>
    <col customWidth="1" max="6" min="6" style="75" width="13"/>
    <col customWidth="1" max="8" min="7" style="76" width="13"/>
    <col customWidth="1" max="11" min="9" style="31" width="13"/>
    <col customWidth="1" max="12" min="12" style="75" width="13"/>
    <col customWidth="1" max="13" min="13" style="77" width="13"/>
    <col customWidth="1" max="14" min="14" style="75" width="13"/>
    <col customWidth="1" max="15" min="15" style="78" width="13"/>
    <col customWidth="1" max="24" min="16" style="75" width="13"/>
    <col customWidth="1" max="25" min="25" style="74" width="13"/>
    <col customWidth="1" max="27" min="26" style="79" width="13"/>
    <col customWidth="1" max="28" min="28" style="75" width="13"/>
    <col customWidth="1" hidden="1" max="29" min="29" style="75" width="13"/>
    <col customWidth="1" max="30" min="30" style="80" width="13"/>
    <col customWidth="1" max="31" min="31" style="31" width="13"/>
    <col customWidth="1" max="32" min="32" style="75" width="13"/>
    <col customWidth="1" max="33" min="33" style="81" width="13"/>
    <col customWidth="1" max="35" min="34" style="37" width="13"/>
    <col customWidth="1" max="36" min="36" style="75" width="13"/>
    <col customWidth="1" max="38" min="37" style="38" width="13"/>
    <col customWidth="1" max="39" min="39" style="39" width="13"/>
    <col customWidth="1" max="40" min="40" style="75" width="11.81640625"/>
    <col customWidth="1" max="16384" min="41" style="75" width="10.81640625"/>
  </cols>
  <sheetData>
    <row customFormat="1" customHeight="1" ht="16.05" r="1" s="82">
      <c r="A1" s="1" t="inlineStr">
        <is>
          <t>日期</t>
        </is>
      </c>
      <c r="B1" s="83" t="inlineStr">
        <is>
          <t>版本</t>
        </is>
      </c>
      <c r="C1" s="84" t="inlineStr">
        <is>
          <t>新增</t>
        </is>
      </c>
      <c r="D1" s="84" t="inlineStr">
        <is>
          <t>日活</t>
        </is>
      </c>
      <c r="E1" s="85" t="inlineStr">
        <is>
          <t>平均生命周期(日活/新增)</t>
        </is>
      </c>
      <c r="F1" s="83" t="inlineStr">
        <is>
          <t>LTV</t>
        </is>
      </c>
      <c r="G1" s="86" t="inlineStr">
        <is>
          <t>ecpm</t>
        </is>
      </c>
      <c r="H1" s="87" t="inlineStr">
        <is>
          <t>美国ecpm</t>
        </is>
      </c>
      <c r="I1" s="7" t="inlineStr">
        <is>
          <t>次留</t>
        </is>
      </c>
      <c r="J1" s="7" t="inlineStr">
        <is>
          <t>3日留存</t>
        </is>
      </c>
      <c r="K1" s="7" t="inlineStr">
        <is>
          <t>7日留存</t>
        </is>
      </c>
      <c r="L1" s="83" t="inlineStr">
        <is>
          <t>人均启动次数</t>
        </is>
      </c>
      <c r="M1" s="83" t="inlineStr">
        <is>
          <t>人均视频次数(日活)</t>
        </is>
      </c>
      <c r="N1" s="83" t="inlineStr">
        <is>
          <t>人均视频次数(独立)</t>
        </is>
      </c>
      <c r="O1" s="88" t="inlineStr">
        <is>
          <t>视频用户覆盖率</t>
        </is>
      </c>
      <c r="P1" s="83" t="inlineStr">
        <is>
          <t>各视频位人均播放次数（独立）</t>
        </is>
      </c>
      <c r="Q1" s="89" t="n"/>
      <c r="R1" s="89" t="n"/>
      <c r="S1" s="89" t="n"/>
      <c r="T1" s="89" t="n"/>
      <c r="U1" s="89" t="n"/>
      <c r="V1" s="89" t="n"/>
      <c r="W1" s="90" t="n"/>
      <c r="X1" s="83" t="inlineStr">
        <is>
          <t>人均插屏次数（日活）</t>
        </is>
      </c>
      <c r="Y1" s="7" t="inlineStr">
        <is>
          <t>人均视频+插屏次数（日活）</t>
        </is>
      </c>
      <c r="Z1" s="91" t="inlineStr">
        <is>
          <t>IAP购买次数</t>
        </is>
      </c>
      <c r="AA1" s="91" t="inlineStr">
        <is>
          <t>IAP购买人数</t>
        </is>
      </c>
      <c r="AB1" s="83" t="inlineStr">
        <is>
          <t>付费金额</t>
        </is>
      </c>
      <c r="AC1" s="83" t="inlineStr">
        <is>
          <t>itunes收入</t>
        </is>
      </c>
      <c r="AD1" s="92" t="inlineStr">
        <is>
          <t>人均付费次数(日活)</t>
        </is>
      </c>
      <c r="AE1" s="7" t="inlineStr">
        <is>
          <t>付费率(购买人数/日活)</t>
        </is>
      </c>
      <c r="AF1" s="83" t="inlineStr">
        <is>
          <t>单次付费价值</t>
        </is>
      </c>
      <c r="AG1" s="7" t="inlineStr">
        <is>
          <t>人均付费金额(日活)</t>
        </is>
      </c>
      <c r="AH1" s="11" t="inlineStr">
        <is>
          <t>第5个产业解锁率（新增）</t>
        </is>
      </c>
      <c r="AI1" s="11" t="inlineStr">
        <is>
          <t>第10个产业解锁率（新增）</t>
        </is>
      </c>
      <c r="AJ1" s="83" t="inlineStr">
        <is>
          <t>人均claim次数(日活)</t>
        </is>
      </c>
      <c r="AK1" s="12" t="inlineStr">
        <is>
          <t>进入地图2的用户占比(日活)</t>
        </is>
      </c>
      <c r="AL1" s="12" t="inlineStr">
        <is>
          <t>进入地图3的用户占比(日活)</t>
        </is>
      </c>
      <c r="AM1" s="12" t="inlineStr">
        <is>
          <t>进入event的用户占比(日活)</t>
        </is>
      </c>
      <c r="AN1" s="12" t="inlineStr">
        <is>
          <t>美国facebook 24小时视频数</t>
        </is>
      </c>
    </row>
    <row customFormat="1" customHeight="1" ht="16.05" r="2" s="82">
      <c r="A2" s="90" t="n"/>
      <c r="B2" s="93" t="n"/>
      <c r="C2" s="93" t="n"/>
      <c r="D2" s="93" t="n"/>
      <c r="E2" s="93" t="n"/>
      <c r="F2" s="93" t="n"/>
      <c r="G2" s="93" t="n"/>
      <c r="H2" s="94" t="n"/>
      <c r="I2" s="93" t="n"/>
      <c r="J2" s="93" t="n"/>
      <c r="K2" s="93" t="n"/>
      <c r="L2" s="93" t="n"/>
      <c r="M2" s="93" t="n"/>
      <c r="N2" s="93" t="n"/>
      <c r="O2" s="94" t="n"/>
      <c r="P2" s="95" t="inlineStr">
        <is>
          <t>doublecash</t>
        </is>
      </c>
      <c r="Q2" s="95" t="inlineStr">
        <is>
          <t>offline</t>
        </is>
      </c>
      <c r="R2" s="95" t="inlineStr">
        <is>
          <t>claim</t>
        </is>
      </c>
      <c r="S2" s="95" t="inlineStr">
        <is>
          <t>freebonus</t>
        </is>
      </c>
      <c r="T2" s="95" t="inlineStr">
        <is>
          <t>speed</t>
        </is>
      </c>
      <c r="U2" s="95" t="inlineStr">
        <is>
          <t>spin</t>
        </is>
      </c>
      <c r="V2" s="95" t="inlineStr">
        <is>
          <t>skiptime</t>
        </is>
      </c>
      <c r="W2" s="95" t="inlineStr">
        <is>
          <t>50%discount</t>
        </is>
      </c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</row>
    <row customHeight="1" ht="16.05" r="3" s="96">
      <c r="A3" s="25" t="n">
        <v>43344</v>
      </c>
      <c r="B3" s="72" t="inlineStr">
        <is>
          <t>iOS</t>
        </is>
      </c>
      <c r="C3" s="73" t="n">
        <v>784</v>
      </c>
      <c r="D3" s="73" t="n">
        <v>2288</v>
      </c>
      <c r="E3" s="74">
        <f>D3/C3</f>
        <v/>
      </c>
      <c r="F3" s="75">
        <f>E3*M3*G3/1000+E3*AB3/D3*0.7</f>
        <v/>
      </c>
      <c r="G3" s="76" t="n">
        <v>27.14</v>
      </c>
      <c r="I3" s="31" t="n">
        <v>0.481</v>
      </c>
      <c r="J3" s="31" t="n">
        <v>0.24</v>
      </c>
      <c r="K3" s="31" t="n">
        <v>0.098</v>
      </c>
      <c r="L3" s="75" t="n">
        <v>10.6490384615385</v>
      </c>
      <c r="M3" s="77" t="n">
        <v>7.27447552447552</v>
      </c>
      <c r="N3" s="75" t="n">
        <v>10.8218465539662</v>
      </c>
      <c r="O3" s="78">
        <f>M3/N3</f>
        <v/>
      </c>
      <c r="P3" s="75" t="n">
        <v>2.39791937581274</v>
      </c>
      <c r="Q3" s="75" t="n">
        <v>2.1553966189857</v>
      </c>
      <c r="R3" s="75" t="n">
        <v>2.56566970091027</v>
      </c>
      <c r="S3" s="75" t="n">
        <v>0.842652795838752</v>
      </c>
      <c r="T3" s="75" t="n">
        <v>1.425877763329</v>
      </c>
      <c r="U3" s="75" t="n">
        <v>0.000650195058517555</v>
      </c>
      <c r="V3" s="75" t="n">
        <v>1.09557867360208</v>
      </c>
      <c r="W3" s="75" t="n">
        <v>0.338101430429129</v>
      </c>
      <c r="X3" s="75" t="n">
        <v>0.0144230769230769</v>
      </c>
      <c r="Y3" s="74">
        <f>X3+M3</f>
        <v/>
      </c>
      <c r="Z3" s="79" t="n">
        <v>50</v>
      </c>
      <c r="AA3" s="79" t="n">
        <v>28</v>
      </c>
      <c r="AB3" s="75" t="n">
        <v>271.5</v>
      </c>
      <c r="AC3" s="75" t="n">
        <v>149</v>
      </c>
      <c r="AD3" s="80">
        <f>Z3/D3</f>
        <v/>
      </c>
      <c r="AE3" s="31">
        <f>AA3/D3</f>
        <v/>
      </c>
      <c r="AF3" s="75">
        <f>AB3/Z3</f>
        <v/>
      </c>
      <c r="AG3" s="81">
        <f>AD3*AF3</f>
        <v/>
      </c>
      <c r="AH3" s="37">
        <f>624/C3</f>
        <v/>
      </c>
      <c r="AI3" s="37">
        <f>396/C3</f>
        <v/>
      </c>
      <c r="AJ3" s="75">
        <f>1334/D3</f>
        <v/>
      </c>
    </row>
    <row customHeight="1" ht="16.05" outlineLevel="1" r="4" s="96">
      <c r="A4" s="25" t="n">
        <v>43345</v>
      </c>
      <c r="B4" s="72" t="inlineStr">
        <is>
          <t>iOS</t>
        </is>
      </c>
      <c r="C4" s="73" t="n">
        <v>728</v>
      </c>
      <c r="D4" s="73" t="n">
        <v>2301</v>
      </c>
      <c r="E4" s="74">
        <f>D4/C4</f>
        <v/>
      </c>
      <c r="F4" s="75">
        <f>E4*M4*G4/1000+E4*AB4/D4*0.7</f>
        <v/>
      </c>
      <c r="G4" s="76" t="n">
        <v>23.98</v>
      </c>
      <c r="I4" s="31" t="n">
        <v>0.455</v>
      </c>
      <c r="J4" s="31" t="n">
        <v>0.213</v>
      </c>
      <c r="K4" s="31" t="n">
        <v>0.128</v>
      </c>
      <c r="L4" s="75" t="n">
        <v>9.310734463276839</v>
      </c>
      <c r="M4" s="77" t="n">
        <v>6.90786614515428</v>
      </c>
      <c r="N4" s="75" t="n">
        <v>10.1825752722614</v>
      </c>
      <c r="O4" s="78">
        <f>M4/N4</f>
        <v/>
      </c>
      <c r="P4" s="75" t="n">
        <v>2.35938500960922</v>
      </c>
      <c r="Q4" s="75" t="n">
        <v>1.99871877001922</v>
      </c>
      <c r="R4" s="75" t="n">
        <v>2.10762331838565</v>
      </c>
      <c r="S4" s="75" t="n">
        <v>0.839205637411915</v>
      </c>
      <c r="T4" s="75" t="n">
        <v>1.40038436899423</v>
      </c>
      <c r="U4" s="75" t="n">
        <v>0</v>
      </c>
      <c r="V4" s="75" t="n">
        <v>1.11531069827034</v>
      </c>
      <c r="W4" s="75" t="n">
        <v>0.361947469570788</v>
      </c>
      <c r="X4" s="75" t="n">
        <v>0.015645371577575</v>
      </c>
      <c r="Y4" s="74">
        <f>X4+M4</f>
        <v/>
      </c>
      <c r="Z4" s="79" t="n">
        <v>40</v>
      </c>
      <c r="AA4" s="79" t="n">
        <v>28</v>
      </c>
      <c r="AB4" s="75" t="n">
        <v>233.6</v>
      </c>
      <c r="AC4" s="75" t="n">
        <v>177</v>
      </c>
      <c r="AD4" s="80">
        <f>Z4/D4</f>
        <v/>
      </c>
      <c r="AE4" s="31">
        <f>AA4/D4</f>
        <v/>
      </c>
      <c r="AF4" s="75">
        <f>AB4/Z4</f>
        <v/>
      </c>
      <c r="AG4" s="81">
        <f>AD4*AF4</f>
        <v/>
      </c>
      <c r="AH4" s="37">
        <f>598/C4</f>
        <v/>
      </c>
      <c r="AI4" s="37">
        <f>407/C4</f>
        <v/>
      </c>
      <c r="AJ4" s="75">
        <f>1440/D4</f>
        <v/>
      </c>
    </row>
    <row customHeight="1" ht="16.05" outlineLevel="1" r="5" s="96">
      <c r="A5" s="25" t="n">
        <v>43346</v>
      </c>
      <c r="B5" s="72" t="inlineStr">
        <is>
          <t>iOS</t>
        </is>
      </c>
      <c r="C5" s="73" t="n">
        <v>800</v>
      </c>
      <c r="D5" s="73" t="n">
        <v>2410</v>
      </c>
      <c r="E5" s="74">
        <f>D5/C5</f>
        <v/>
      </c>
      <c r="F5" s="75">
        <f>E5*M5*G5/1000+E5*AB5/D5*0.7</f>
        <v/>
      </c>
      <c r="G5" s="76" t="n">
        <v>25.09</v>
      </c>
      <c r="I5" s="31" t="n">
        <v>0.468</v>
      </c>
      <c r="J5" s="31" t="n">
        <v>0.209</v>
      </c>
      <c r="K5" s="31" t="n">
        <v>0.128</v>
      </c>
      <c r="L5" s="75" t="n">
        <v>9.118672199170121</v>
      </c>
      <c r="M5" s="77" t="n">
        <v>6.72365145228216</v>
      </c>
      <c r="N5" s="75" t="n">
        <v>10.0645962732919</v>
      </c>
      <c r="O5" s="78">
        <f>M5/N5</f>
        <v/>
      </c>
      <c r="P5" s="75" t="n">
        <v>2.3111801242236</v>
      </c>
      <c r="Q5" s="75" t="n">
        <v>2.02173913043478</v>
      </c>
      <c r="R5" s="75" t="n">
        <v>2.08385093167702</v>
      </c>
      <c r="S5" s="75" t="n">
        <v>0.828571428571429</v>
      </c>
      <c r="T5" s="75" t="n">
        <v>1.33105590062112</v>
      </c>
      <c r="U5" s="75" t="n">
        <v>0</v>
      </c>
      <c r="V5" s="75" t="n">
        <v>1.15900621118012</v>
      </c>
      <c r="W5" s="75" t="n">
        <v>0.329192546583851</v>
      </c>
      <c r="X5" s="75" t="n">
        <v>0.009958506224066389</v>
      </c>
      <c r="Y5" s="74">
        <f>X5+M5</f>
        <v/>
      </c>
      <c r="Z5" s="79" t="n">
        <v>57</v>
      </c>
      <c r="AA5" s="79" t="n">
        <v>39</v>
      </c>
      <c r="AB5" s="75" t="n">
        <v>352.43</v>
      </c>
      <c r="AC5" s="75" t="n">
        <v>310</v>
      </c>
      <c r="AD5" s="80">
        <f>Z5/D5</f>
        <v/>
      </c>
      <c r="AE5" s="31">
        <f>AA5/D5</f>
        <v/>
      </c>
      <c r="AF5" s="75">
        <f>AB5/Z5</f>
        <v/>
      </c>
      <c r="AG5" s="81">
        <f>AD5*AF5</f>
        <v/>
      </c>
      <c r="AH5" s="37">
        <f>592/C5</f>
        <v/>
      </c>
      <c r="AI5" s="37">
        <f>373/C5</f>
        <v/>
      </c>
      <c r="AJ5" s="75">
        <f>1497/D5</f>
        <v/>
      </c>
    </row>
    <row customHeight="1" ht="16.05" outlineLevel="1" r="6" s="96">
      <c r="A6" s="25" t="n">
        <v>43347</v>
      </c>
      <c r="B6" s="72" t="inlineStr">
        <is>
          <t>iOS</t>
        </is>
      </c>
      <c r="C6" s="73" t="n">
        <v>751</v>
      </c>
      <c r="D6" s="73" t="n">
        <v>2397</v>
      </c>
      <c r="E6" s="74">
        <f>D6/C6</f>
        <v/>
      </c>
      <c r="F6" s="75">
        <f>E6*M6*G6/1000+E6*AB6/D6*0.7</f>
        <v/>
      </c>
      <c r="G6" s="76" t="n">
        <v>28.27</v>
      </c>
      <c r="I6" s="31" t="n">
        <v>0.494</v>
      </c>
      <c r="J6" s="31" t="n">
        <v>0.242</v>
      </c>
      <c r="K6" s="31" t="n">
        <v>0.029</v>
      </c>
      <c r="L6" s="75" t="n">
        <v>8.719649561952441</v>
      </c>
      <c r="M6" s="77" t="n">
        <v>6.31455986649979</v>
      </c>
      <c r="N6" s="75" t="n">
        <v>9.383756974581519</v>
      </c>
      <c r="O6" s="78">
        <f>M6/N6</f>
        <v/>
      </c>
      <c r="P6" s="75" t="n">
        <v>2.2957222566646</v>
      </c>
      <c r="Q6" s="75" t="n">
        <v>1.86856788592684</v>
      </c>
      <c r="R6" s="75" t="n">
        <v>1.84314941103534</v>
      </c>
      <c r="S6" s="75" t="n">
        <v>0.846869187848729</v>
      </c>
      <c r="T6" s="75" t="n">
        <v>1.31680099194048</v>
      </c>
      <c r="U6" s="75" t="n">
        <v>0.00123992560446373</v>
      </c>
      <c r="V6" s="75" t="n">
        <v>0.918164910105394</v>
      </c>
      <c r="W6" s="75" t="n">
        <v>0.293242405455673</v>
      </c>
      <c r="X6" s="75" t="n">
        <v>0.0116812682519816</v>
      </c>
      <c r="Y6" s="74">
        <f>X6+M6</f>
        <v/>
      </c>
      <c r="Z6" s="79" t="n">
        <v>69</v>
      </c>
      <c r="AA6" s="79" t="n">
        <v>36</v>
      </c>
      <c r="AB6" s="75" t="n">
        <v>335.31</v>
      </c>
      <c r="AC6" s="75" t="n">
        <v>184</v>
      </c>
      <c r="AD6" s="80">
        <f>Z6/D6</f>
        <v/>
      </c>
      <c r="AE6" s="31">
        <f>AA6/D6</f>
        <v/>
      </c>
      <c r="AF6" s="75">
        <f>AB6/Z6</f>
        <v/>
      </c>
      <c r="AG6" s="81">
        <f>AD6*AF6</f>
        <v/>
      </c>
      <c r="AH6" s="37">
        <f>611/C6</f>
        <v/>
      </c>
      <c r="AI6" s="37">
        <f>416/C6</f>
        <v/>
      </c>
      <c r="AJ6" s="75">
        <f>1441/D6</f>
        <v/>
      </c>
    </row>
    <row customHeight="1" ht="16.05" outlineLevel="1" r="7" s="96">
      <c r="A7" s="25" t="n">
        <v>43348</v>
      </c>
      <c r="B7" s="72" t="inlineStr">
        <is>
          <t>iOS</t>
        </is>
      </c>
      <c r="C7" s="73" t="n">
        <v>768</v>
      </c>
      <c r="D7" s="73" t="n">
        <v>2398</v>
      </c>
      <c r="E7" s="74">
        <f>D7/C7</f>
        <v/>
      </c>
      <c r="F7" s="75">
        <f>E7*M7*G7/1000+E7*AB7/D7*0.7</f>
        <v/>
      </c>
      <c r="G7" s="76" t="n">
        <v>28.01</v>
      </c>
      <c r="I7" s="31" t="n">
        <v>0.503</v>
      </c>
      <c r="J7" s="31" t="n">
        <v>0.276</v>
      </c>
      <c r="K7" s="31" t="n">
        <v>0.121</v>
      </c>
      <c r="L7" s="75" t="n">
        <v>8.592160133444541</v>
      </c>
      <c r="M7" s="77" t="n">
        <v>5.76021684737281</v>
      </c>
      <c r="N7" s="75" t="n">
        <v>8.52128315854411</v>
      </c>
      <c r="O7" s="78">
        <f>M7/N7</f>
        <v/>
      </c>
      <c r="P7" s="75" t="n">
        <v>2.0610734114744</v>
      </c>
      <c r="Q7" s="75" t="n">
        <v>1.65021591610117</v>
      </c>
      <c r="R7" s="75" t="n">
        <v>1.64034546576188</v>
      </c>
      <c r="S7" s="75" t="n">
        <v>0.897594077729796</v>
      </c>
      <c r="T7" s="75" t="n">
        <v>1.14743985194324</v>
      </c>
      <c r="U7" s="75" t="n">
        <v>0</v>
      </c>
      <c r="V7" s="75" t="n">
        <v>0.806292412091302</v>
      </c>
      <c r="W7" s="75" t="n">
        <v>0.317705120296114</v>
      </c>
      <c r="X7" s="75" t="n">
        <v>0.0066750104297038</v>
      </c>
      <c r="Y7" s="74">
        <f>X7+M7</f>
        <v/>
      </c>
      <c r="Z7" s="79" t="n">
        <v>67</v>
      </c>
      <c r="AA7" s="79" t="n">
        <v>39</v>
      </c>
      <c r="AB7" s="75" t="n">
        <v>317.33</v>
      </c>
      <c r="AC7" s="75" t="n">
        <v>245</v>
      </c>
      <c r="AD7" s="80">
        <f>Z7/D7</f>
        <v/>
      </c>
      <c r="AE7" s="31">
        <f>AA7/D7</f>
        <v/>
      </c>
      <c r="AF7" s="75">
        <f>AB7/Z7</f>
        <v/>
      </c>
      <c r="AG7" s="81">
        <f>AD7*AF7</f>
        <v/>
      </c>
      <c r="AH7" s="37">
        <f>589/C7</f>
        <v/>
      </c>
      <c r="AI7" s="37">
        <f>374/C7</f>
        <v/>
      </c>
      <c r="AJ7" s="75">
        <f>1726/D7</f>
        <v/>
      </c>
    </row>
    <row customHeight="1" ht="16.05" outlineLevel="1" r="8" s="96">
      <c r="A8" s="25" t="n">
        <v>43349</v>
      </c>
      <c r="B8" s="72" t="inlineStr">
        <is>
          <t>iOS</t>
        </is>
      </c>
      <c r="C8" s="73" t="n">
        <v>852</v>
      </c>
      <c r="D8" s="73" t="n">
        <v>2550</v>
      </c>
      <c r="E8" s="74">
        <f>D8/C8</f>
        <v/>
      </c>
      <c r="F8" s="75">
        <f>E8*M8*G8/1000+E8*AB8/D8*0.7</f>
        <v/>
      </c>
      <c r="G8" s="76" t="n">
        <v>27.59</v>
      </c>
      <c r="I8" s="31" t="n">
        <v>0.508</v>
      </c>
      <c r="J8" s="31" t="n">
        <v>0.263</v>
      </c>
      <c r="K8" s="31" t="n">
        <v>0.144</v>
      </c>
      <c r="L8" s="75" t="n">
        <v>8.59137254901961</v>
      </c>
      <c r="M8" s="77" t="n">
        <v>4.99960784313726</v>
      </c>
      <c r="N8" s="75" t="n">
        <v>7.42516016307513</v>
      </c>
      <c r="O8" s="78">
        <f>M8/N8</f>
        <v/>
      </c>
      <c r="P8" s="75" t="n">
        <v>1.9126383226558</v>
      </c>
      <c r="Q8" s="75" t="n">
        <v>1.38788584740827</v>
      </c>
      <c r="R8" s="75" t="n">
        <v>1.0768782760629</v>
      </c>
      <c r="S8" s="75" t="n">
        <v>1.12172393709959</v>
      </c>
      <c r="T8" s="75" t="n">
        <v>1.15084449621433</v>
      </c>
      <c r="U8" s="75" t="n">
        <v>0.0005824111822947</v>
      </c>
      <c r="V8" s="75" t="n">
        <v>0.570762958648806</v>
      </c>
      <c r="W8" s="75" t="n">
        <v>0.205591147350029</v>
      </c>
      <c r="X8" s="75" t="n">
        <v>0.0166805671392827</v>
      </c>
      <c r="Y8" s="74">
        <f>X8+M8</f>
        <v/>
      </c>
      <c r="Z8" s="79" t="n">
        <v>76</v>
      </c>
      <c r="AA8" s="79" t="n">
        <v>29</v>
      </c>
      <c r="AB8" s="75" t="n">
        <v>387.24</v>
      </c>
      <c r="AC8" s="75" t="n">
        <v>227</v>
      </c>
      <c r="AD8" s="80">
        <f>Z8/D8</f>
        <v/>
      </c>
      <c r="AE8" s="31">
        <f>AA8/D8</f>
        <v/>
      </c>
      <c r="AF8" s="75">
        <f>AB8/Z8</f>
        <v/>
      </c>
      <c r="AG8" s="81">
        <f>AD8*AF8</f>
        <v/>
      </c>
      <c r="AH8" s="37">
        <f>704/C8</f>
        <v/>
      </c>
      <c r="AI8" s="37">
        <f>471/C8</f>
        <v/>
      </c>
      <c r="AJ8" s="75">
        <f>2553/D8</f>
        <v/>
      </c>
    </row>
    <row customHeight="1" ht="16.05" outlineLevel="1" r="9" s="96">
      <c r="A9" s="40" t="n">
        <v>43350</v>
      </c>
      <c r="B9" s="72" t="inlineStr">
        <is>
          <t>iOS</t>
        </is>
      </c>
      <c r="C9" s="73" t="n">
        <v>697</v>
      </c>
      <c r="D9" s="73" t="n">
        <v>2450</v>
      </c>
      <c r="E9" s="74">
        <f>D9/C9</f>
        <v/>
      </c>
      <c r="F9" s="75">
        <f>E9*M9*G9/1000+E9*AB9/D9*0.7</f>
        <v/>
      </c>
      <c r="G9" s="76" t="n">
        <v>27.43</v>
      </c>
      <c r="I9" s="31" t="n">
        <v>0.479</v>
      </c>
      <c r="J9" s="31" t="n">
        <v>0.209</v>
      </c>
      <c r="K9" s="31" t="n">
        <v>0.109</v>
      </c>
      <c r="L9" s="75" t="n">
        <v>8.094285714285711</v>
      </c>
      <c r="M9" s="77" t="n">
        <v>5.08244897959184</v>
      </c>
      <c r="N9" s="75" t="n">
        <v>7.65334972341733</v>
      </c>
      <c r="O9" s="78">
        <f>M9/N9</f>
        <v/>
      </c>
      <c r="P9" s="75" t="n">
        <v>1.8260602335587</v>
      </c>
      <c r="Q9" s="75" t="n">
        <v>1.57652120467117</v>
      </c>
      <c r="R9" s="75" t="n">
        <v>1.10018438844499</v>
      </c>
      <c r="S9" s="75" t="n">
        <v>1.11677934849416</v>
      </c>
      <c r="T9" s="75" t="n">
        <v>1.14136447449293</v>
      </c>
      <c r="U9" s="75" t="n">
        <v>0.00122925629993854</v>
      </c>
      <c r="V9" s="75" t="n">
        <v>0.650891210817455</v>
      </c>
      <c r="W9" s="75" t="n">
        <v>0.240319606637984</v>
      </c>
      <c r="X9" s="75" t="n">
        <v>0.0236734693877551</v>
      </c>
      <c r="Y9" s="74">
        <f>X9+M9</f>
        <v/>
      </c>
      <c r="Z9" s="79" t="n">
        <v>75</v>
      </c>
      <c r="AA9" s="79" t="n">
        <v>46</v>
      </c>
      <c r="AB9" s="75" t="n">
        <v>283.25</v>
      </c>
      <c r="AC9" s="75" t="n">
        <v>173</v>
      </c>
      <c r="AD9" s="80">
        <f>Z9/D9</f>
        <v/>
      </c>
      <c r="AE9" s="31">
        <f>AA9/D9</f>
        <v/>
      </c>
      <c r="AF9" s="75">
        <f>AB9/Z9</f>
        <v/>
      </c>
      <c r="AG9" s="81">
        <f>AD9*AF9</f>
        <v/>
      </c>
      <c r="AH9" s="37">
        <f>522/C9</f>
        <v/>
      </c>
      <c r="AI9" s="37">
        <f>370/C9</f>
        <v/>
      </c>
      <c r="AJ9" s="75">
        <f>2335/D9</f>
        <v/>
      </c>
    </row>
    <row customHeight="1" ht="16.05" outlineLevel="1" r="10" s="96">
      <c r="A10" s="25" t="n">
        <v>43351</v>
      </c>
      <c r="B10" s="97" t="inlineStr">
        <is>
          <t>iOS</t>
        </is>
      </c>
      <c r="C10" s="73" t="n">
        <v>684</v>
      </c>
      <c r="D10" s="73" t="n">
        <v>2439</v>
      </c>
      <c r="E10" s="74">
        <f>D10/C10</f>
        <v/>
      </c>
      <c r="F10" s="75">
        <f>E10*M10*G10/1000+E10*AB10/D10*0.7</f>
        <v/>
      </c>
      <c r="G10" s="76" t="n">
        <v>23.73</v>
      </c>
      <c r="I10" s="31" t="n">
        <v>0.442</v>
      </c>
      <c r="J10" s="31" t="n">
        <v>0.171</v>
      </c>
      <c r="K10" s="31" t="n">
        <v>0.114</v>
      </c>
      <c r="L10" s="75" t="n">
        <v>10.0356703567036</v>
      </c>
      <c r="M10" s="77" t="n">
        <v>7.14227142271423</v>
      </c>
      <c r="N10" s="75" t="n">
        <v>11.0955414012739</v>
      </c>
      <c r="O10" s="78">
        <f>M10/N10</f>
        <v/>
      </c>
      <c r="P10" s="75" t="n">
        <v>2.50955414012739</v>
      </c>
      <c r="Q10" s="75" t="n">
        <v>2.48980891719745</v>
      </c>
      <c r="R10" s="75" t="n">
        <v>1.35923566878981</v>
      </c>
      <c r="S10" s="75" t="n">
        <v>0.901910828025478</v>
      </c>
      <c r="T10" s="75" t="n">
        <v>1.62165605095541</v>
      </c>
      <c r="U10" s="75" t="n">
        <v>0.000636942675159236</v>
      </c>
      <c r="V10" s="75" t="n">
        <v>1.72738853503185</v>
      </c>
      <c r="W10" s="75" t="n">
        <v>0.485350318471338</v>
      </c>
      <c r="X10" s="75" t="n">
        <v>0.01640016400164</v>
      </c>
      <c r="Y10" s="74">
        <f>X10+M10</f>
        <v/>
      </c>
      <c r="Z10" s="79" t="n">
        <v>59</v>
      </c>
      <c r="AA10" s="79" t="n">
        <v>32</v>
      </c>
      <c r="AB10" s="75" t="n">
        <v>220.41</v>
      </c>
      <c r="AC10" s="75" t="n">
        <v>169</v>
      </c>
      <c r="AD10" s="80">
        <f>Z10/D10</f>
        <v/>
      </c>
      <c r="AE10" s="31">
        <f>AA10/D10</f>
        <v/>
      </c>
      <c r="AF10" s="75">
        <f>AB10/Z10</f>
        <v/>
      </c>
      <c r="AG10" s="81">
        <f>AD10*AF10</f>
        <v/>
      </c>
      <c r="AH10" s="37">
        <f>524/C10</f>
        <v/>
      </c>
      <c r="AI10" s="37">
        <f>331/C10</f>
        <v/>
      </c>
      <c r="AJ10" s="75">
        <f>1664/D10</f>
        <v/>
      </c>
    </row>
    <row customHeight="1" ht="16.05" outlineLevel="1" r="11" s="96">
      <c r="A11" s="25" t="n">
        <v>43352</v>
      </c>
      <c r="B11" s="97" t="inlineStr">
        <is>
          <t>iOS</t>
        </is>
      </c>
      <c r="C11" s="73" t="n">
        <v>719</v>
      </c>
      <c r="D11" s="73" t="n">
        <v>2464</v>
      </c>
      <c r="E11" s="74">
        <f>D11/C11</f>
        <v/>
      </c>
      <c r="F11" s="75">
        <f>E11*M11*G11/1000+E11*AB11/D11*0.7</f>
        <v/>
      </c>
      <c r="G11" s="76" t="n">
        <v>26.48</v>
      </c>
      <c r="I11" s="31" t="n">
        <v>0.433</v>
      </c>
      <c r="J11" s="31" t="n">
        <v>0.202</v>
      </c>
      <c r="K11" s="31" t="n">
        <v>0.122</v>
      </c>
      <c r="L11" s="75" t="n">
        <v>9.37621753246753</v>
      </c>
      <c r="M11" s="77" t="n">
        <v>7.33076298701299</v>
      </c>
      <c r="N11" s="75" t="n">
        <v>11.0883977900552</v>
      </c>
      <c r="O11" s="78">
        <f>M11/N11</f>
        <v/>
      </c>
      <c r="P11" s="75" t="n">
        <v>2.38735420503376</v>
      </c>
      <c r="Q11" s="75" t="n">
        <v>2.43032535297729</v>
      </c>
      <c r="R11" s="75" t="n">
        <v>1.42295887047268</v>
      </c>
      <c r="S11" s="75" t="n">
        <v>0.972989564149785</v>
      </c>
      <c r="T11" s="75" t="n">
        <v>1.52670349907919</v>
      </c>
      <c r="U11" s="75" t="n">
        <v>0.000613873542050338</v>
      </c>
      <c r="V11" s="75" t="n">
        <v>1.86556169429098</v>
      </c>
      <c r="W11" s="75" t="n">
        <v>0.481890730509515</v>
      </c>
      <c r="X11" s="75" t="n">
        <v>0.0117694805194805</v>
      </c>
      <c r="Y11" s="74">
        <f>X11+M11</f>
        <v/>
      </c>
      <c r="Z11" s="79" t="n">
        <v>48</v>
      </c>
      <c r="AA11" s="79" t="n">
        <v>31</v>
      </c>
      <c r="AB11" s="75" t="n">
        <v>291.52</v>
      </c>
      <c r="AC11" s="75" t="n">
        <v>339</v>
      </c>
      <c r="AD11" s="80">
        <f>Z11/D11</f>
        <v/>
      </c>
      <c r="AE11" s="31">
        <f>AA11/D11</f>
        <v/>
      </c>
      <c r="AF11" s="75">
        <f>AB11/Z11</f>
        <v/>
      </c>
      <c r="AG11" s="81">
        <f>AD11*AF11</f>
        <v/>
      </c>
      <c r="AH11" s="37">
        <f>557/C11</f>
        <v/>
      </c>
      <c r="AI11" s="37">
        <f>355/C11</f>
        <v/>
      </c>
      <c r="AJ11" s="75">
        <f>1648/D11</f>
        <v/>
      </c>
    </row>
    <row customHeight="1" ht="16.05" outlineLevel="1" r="12" s="96">
      <c r="A12" s="25" t="n">
        <v>43353</v>
      </c>
      <c r="B12" s="97" t="inlineStr">
        <is>
          <t>iOS</t>
        </is>
      </c>
      <c r="C12" s="73" t="n">
        <v>587</v>
      </c>
      <c r="D12" s="73" t="n">
        <v>2346</v>
      </c>
      <c r="E12" s="74">
        <f>D12/C12</f>
        <v/>
      </c>
      <c r="F12" s="75">
        <f>E12*M12*G12/1000+E12*AB12/D12*0.7</f>
        <v/>
      </c>
      <c r="G12" s="76" t="n">
        <v>22.59</v>
      </c>
      <c r="I12" s="31" t="n">
        <v>0.453</v>
      </c>
      <c r="J12" s="31" t="n">
        <v>0.194</v>
      </c>
      <c r="K12" s="31" t="n">
        <v>0.106</v>
      </c>
      <c r="L12" s="75" t="n">
        <v>9.195652173913039</v>
      </c>
      <c r="M12" s="77" t="n">
        <v>7.71398124467178</v>
      </c>
      <c r="N12" s="75" t="n">
        <v>11.64</v>
      </c>
      <c r="O12" s="78">
        <f>M12/N12</f>
        <v/>
      </c>
      <c r="P12" s="75" t="n">
        <v>2.3957528957529</v>
      </c>
      <c r="Q12" s="75" t="n">
        <v>2.64350064350064</v>
      </c>
      <c r="R12" s="75" t="n">
        <v>1.55469755469755</v>
      </c>
      <c r="S12" s="75" t="n">
        <v>0.9459459459459461</v>
      </c>
      <c r="T12" s="75" t="n">
        <v>1.54504504504505</v>
      </c>
      <c r="U12" s="75" t="n">
        <v>2.74296949488765e-07</v>
      </c>
      <c r="V12" s="75" t="n">
        <v>2.01415701415701</v>
      </c>
      <c r="W12" s="75" t="n">
        <v>0.545688545688546</v>
      </c>
      <c r="X12" s="75" t="n">
        <v>0.0144927536231884</v>
      </c>
      <c r="Y12" s="74">
        <f>X12+M12</f>
        <v/>
      </c>
      <c r="Z12" s="79" t="n">
        <v>79</v>
      </c>
      <c r="AA12" s="79" t="n">
        <v>54</v>
      </c>
      <c r="AB12" s="75" t="n">
        <v>489.21</v>
      </c>
      <c r="AC12" s="75" t="n">
        <v>228</v>
      </c>
      <c r="AD12" s="80">
        <f>Z12/D12</f>
        <v/>
      </c>
      <c r="AE12" s="31">
        <f>AA12/D12</f>
        <v/>
      </c>
      <c r="AF12" s="75">
        <f>AB12/Z12</f>
        <v/>
      </c>
      <c r="AG12" s="81">
        <f>AD12*AF12</f>
        <v/>
      </c>
      <c r="AH12" s="37">
        <f>474/C12</f>
        <v/>
      </c>
      <c r="AI12" s="37">
        <f>307/C12</f>
        <v/>
      </c>
      <c r="AJ12" s="75">
        <f>1790/D12</f>
        <v/>
      </c>
    </row>
    <row customHeight="1" ht="16.05" outlineLevel="1" r="13" s="96">
      <c r="A13" s="40" t="n">
        <v>43354</v>
      </c>
      <c r="B13" s="97" t="inlineStr">
        <is>
          <t>iOS</t>
        </is>
      </c>
      <c r="C13" s="73" t="n">
        <v>564</v>
      </c>
      <c r="D13" s="73" t="n">
        <v>2272</v>
      </c>
      <c r="E13" s="74">
        <f>D13/C13</f>
        <v/>
      </c>
      <c r="F13" s="75">
        <f>E13*M13*G13/1000+E13*AB13/D13*0.7</f>
        <v/>
      </c>
      <c r="G13" s="76" t="n">
        <v>25.07</v>
      </c>
      <c r="I13" s="31" t="n">
        <v>0.495</v>
      </c>
      <c r="J13" s="31" t="n">
        <v>0.232</v>
      </c>
      <c r="K13" s="31" t="n">
        <v>0.096</v>
      </c>
      <c r="L13" s="75" t="n">
        <v>8.86091549295775</v>
      </c>
      <c r="M13" s="77" t="n">
        <v>7.73547535211268</v>
      </c>
      <c r="N13" s="75" t="n">
        <v>11.6159947124917</v>
      </c>
      <c r="O13" s="78">
        <f>M13/N13</f>
        <v/>
      </c>
      <c r="P13" s="75" t="n">
        <v>2.27032385988103</v>
      </c>
      <c r="Q13" s="75" t="n">
        <v>2.52808988764045</v>
      </c>
      <c r="R13" s="75" t="n">
        <v>1.49966953073364</v>
      </c>
      <c r="S13" s="75" t="n">
        <v>1.00066093853272</v>
      </c>
      <c r="T13" s="75" t="n">
        <v>1.4659616655651</v>
      </c>
      <c r="U13" s="75" t="n">
        <v>0.00198281559814937</v>
      </c>
      <c r="V13" s="75" t="n">
        <v>2.15928618638467</v>
      </c>
      <c r="W13" s="75" t="n">
        <v>0.690019828155982</v>
      </c>
      <c r="X13" s="75" t="n">
        <v>0.0167253521126761</v>
      </c>
      <c r="Y13" s="74">
        <f>X13+M13</f>
        <v/>
      </c>
      <c r="Z13" s="79" t="n">
        <v>50</v>
      </c>
      <c r="AA13" s="79" t="n">
        <v>34</v>
      </c>
      <c r="AB13" s="75" t="n">
        <v>210.5</v>
      </c>
      <c r="AC13" s="75" t="n">
        <v>143</v>
      </c>
      <c r="AD13" s="80">
        <f>Z13/D13</f>
        <v/>
      </c>
      <c r="AE13" s="31">
        <f>AA13/D13</f>
        <v/>
      </c>
      <c r="AF13" s="75">
        <f>AB13/Z13</f>
        <v/>
      </c>
      <c r="AG13" s="81">
        <f>AD13*AF13</f>
        <v/>
      </c>
      <c r="AH13" s="37">
        <f>446/C13</f>
        <v/>
      </c>
      <c r="AI13" s="37">
        <f>305/C13</f>
        <v/>
      </c>
      <c r="AJ13" s="75">
        <f>1837/D13</f>
        <v/>
      </c>
    </row>
    <row customHeight="1" ht="16.05" outlineLevel="1" r="14" s="96">
      <c r="A14" s="25" t="n">
        <v>43355</v>
      </c>
      <c r="B14" s="72" t="inlineStr">
        <is>
          <t>iOS</t>
        </is>
      </c>
      <c r="C14" s="73" t="n">
        <v>510</v>
      </c>
      <c r="D14" s="73" t="n">
        <v>2181</v>
      </c>
      <c r="E14" s="74">
        <f>D14/C14</f>
        <v/>
      </c>
      <c r="F14" s="75">
        <f>E14*M14*G14/1000+E14*AB14/D14*0.7</f>
        <v/>
      </c>
      <c r="G14" s="76" t="n">
        <v>31.63</v>
      </c>
      <c r="I14" s="31" t="n">
        <v>0.494</v>
      </c>
      <c r="J14" s="31" t="n">
        <v>0.243</v>
      </c>
      <c r="K14" s="31" t="n">
        <v>0.106</v>
      </c>
      <c r="L14" s="75" t="n">
        <v>9.038972948188899</v>
      </c>
      <c r="M14" s="77" t="n">
        <v>7.08023842274186</v>
      </c>
      <c r="N14" s="75" t="n">
        <v>10.562243502052</v>
      </c>
      <c r="O14" s="78">
        <f>M14/N14</f>
        <v/>
      </c>
      <c r="P14" s="75" t="n">
        <v>2.0608755129959</v>
      </c>
      <c r="Q14" s="75" t="n">
        <v>2.14705882352941</v>
      </c>
      <c r="R14" s="75" t="n">
        <v>1.5</v>
      </c>
      <c r="S14" s="75" t="n">
        <v>1.05608755129959</v>
      </c>
      <c r="T14" s="75" t="n">
        <v>1.27154582763338</v>
      </c>
      <c r="U14" s="75" t="n">
        <v>0</v>
      </c>
      <c r="V14" s="75" t="n">
        <v>1.98426812585499</v>
      </c>
      <c r="W14" s="75" t="n">
        <v>0.542407660738714</v>
      </c>
      <c r="X14" s="75" t="n">
        <v>0.015130674002751</v>
      </c>
      <c r="Y14" s="74">
        <f>X14+M14</f>
        <v/>
      </c>
      <c r="Z14" s="79" t="n">
        <v>45</v>
      </c>
      <c r="AA14" s="79" t="n">
        <v>33</v>
      </c>
      <c r="AB14" s="75" t="n">
        <v>262.55</v>
      </c>
      <c r="AC14" s="75" t="n">
        <v>331.428571428571</v>
      </c>
      <c r="AD14" s="80">
        <f>Z14/D14</f>
        <v/>
      </c>
      <c r="AE14" s="31">
        <f>AA14/D14</f>
        <v/>
      </c>
      <c r="AF14" s="75">
        <f>AB14/Z14</f>
        <v/>
      </c>
      <c r="AG14" s="81">
        <f>AD14*AF14</f>
        <v/>
      </c>
      <c r="AH14" s="37">
        <f>392/C14</f>
        <v/>
      </c>
      <c r="AI14" s="37">
        <f>277/C14</f>
        <v/>
      </c>
      <c r="AJ14" s="75">
        <f>1991/D14</f>
        <v/>
      </c>
    </row>
    <row customHeight="1" ht="16.05" outlineLevel="1" r="15" s="96">
      <c r="A15" s="25" t="n">
        <v>43356</v>
      </c>
      <c r="B15" s="72" t="inlineStr">
        <is>
          <t>iOS</t>
        </is>
      </c>
      <c r="C15" s="73" t="n">
        <v>569</v>
      </c>
      <c r="D15" s="73" t="n">
        <v>2228</v>
      </c>
      <c r="E15" s="74">
        <f>D15/C15</f>
        <v/>
      </c>
      <c r="F15" s="75">
        <f>E15*M15*G15/1000+E15*AB15/D15*0.7</f>
        <v/>
      </c>
      <c r="G15" s="76" t="n">
        <v>32.37</v>
      </c>
      <c r="I15" s="31" t="n">
        <v>0.515</v>
      </c>
      <c r="J15" s="31" t="n">
        <v>0.262</v>
      </c>
      <c r="K15" s="31" t="n">
        <v>0.112</v>
      </c>
      <c r="L15" s="75">
        <f>19569/D15</f>
        <v/>
      </c>
      <c r="M15" s="77">
        <f>14794/D15</f>
        <v/>
      </c>
      <c r="N15" s="75">
        <f>14794/1499</f>
        <v/>
      </c>
      <c r="O15" s="78">
        <f>M15/N15</f>
        <v/>
      </c>
      <c r="P15" s="75">
        <f>2753/1499</f>
        <v/>
      </c>
      <c r="Q15" s="75">
        <f>2558/1499</f>
        <v/>
      </c>
      <c r="R15" s="75">
        <f>2156/1499</f>
        <v/>
      </c>
      <c r="S15" s="75">
        <f>2344/1499</f>
        <v/>
      </c>
      <c r="T15" s="75">
        <f>1804/1499</f>
        <v/>
      </c>
      <c r="U15" s="75">
        <f>216/1499</f>
        <v/>
      </c>
      <c r="V15" s="75">
        <f>2098/1499</f>
        <v/>
      </c>
      <c r="W15" s="75">
        <f>863/1499</f>
        <v/>
      </c>
      <c r="X15" s="75">
        <f>26/D15</f>
        <v/>
      </c>
      <c r="Y15" s="74">
        <f>X15+M15</f>
        <v/>
      </c>
      <c r="Z15" s="79">
        <f>37+10+10+17</f>
        <v/>
      </c>
      <c r="AA15" s="79" t="n">
        <v>42</v>
      </c>
      <c r="AB15" s="75" t="n">
        <v>301.26</v>
      </c>
      <c r="AC15" s="75" t="n">
        <v>294.285714285714</v>
      </c>
      <c r="AD15" s="80">
        <f>Z15/D15</f>
        <v/>
      </c>
      <c r="AE15" s="31">
        <f>AA15/D15</f>
        <v/>
      </c>
      <c r="AF15" s="75">
        <f>AB15/Z15</f>
        <v/>
      </c>
      <c r="AG15" s="81">
        <f>AD15*AF15</f>
        <v/>
      </c>
      <c r="AH15" s="37">
        <f>444/C15</f>
        <v/>
      </c>
      <c r="AI15" s="37">
        <f>303/C15</f>
        <v/>
      </c>
      <c r="AJ15" s="75">
        <f>2785/D15</f>
        <v/>
      </c>
    </row>
    <row customHeight="1" ht="16.05" outlineLevel="1" r="16" s="96">
      <c r="A16" s="25" t="n">
        <v>43357</v>
      </c>
      <c r="B16" s="72" t="inlineStr">
        <is>
          <t>iOS</t>
        </is>
      </c>
      <c r="C16" s="73" t="n">
        <v>588</v>
      </c>
      <c r="D16" s="73" t="n">
        <v>2263</v>
      </c>
      <c r="E16" s="74">
        <f>D16/C16</f>
        <v/>
      </c>
      <c r="F16" s="75">
        <f>E16*M16*G16/1000+E16*AB16/D16*0.7</f>
        <v/>
      </c>
      <c r="G16" s="76" t="n">
        <v>27.2</v>
      </c>
      <c r="I16" s="31" t="n">
        <v>0.442</v>
      </c>
      <c r="J16" s="31" t="n">
        <v>0.226</v>
      </c>
      <c r="K16" s="31" t="n">
        <v>0.094</v>
      </c>
      <c r="L16" s="75">
        <f>19018/D16</f>
        <v/>
      </c>
      <c r="M16" s="77">
        <f>16310/D16</f>
        <v/>
      </c>
      <c r="N16" s="75">
        <f>16310/1535</f>
        <v/>
      </c>
      <c r="O16" s="78">
        <f>M16/N16</f>
        <v/>
      </c>
      <c r="P16" s="75">
        <f>2728/1535</f>
        <v/>
      </c>
      <c r="Q16" s="75">
        <f>2514/1535</f>
        <v/>
      </c>
      <c r="R16" s="75">
        <f>2142/1535</f>
        <v/>
      </c>
      <c r="S16" s="75">
        <f>2782/1535</f>
        <v/>
      </c>
      <c r="T16" s="75">
        <f>1684/1535</f>
        <v/>
      </c>
      <c r="U16" s="75">
        <f>254/1535</f>
        <v/>
      </c>
      <c r="V16" s="75">
        <f>2957/1535</f>
        <v/>
      </c>
      <c r="W16" s="75">
        <f>1247/1535</f>
        <v/>
      </c>
      <c r="X16" s="75">
        <f>43/D16</f>
        <v/>
      </c>
      <c r="Y16" s="74">
        <f>X16+M16</f>
        <v/>
      </c>
      <c r="Z16" s="79">
        <f>25+27+10</f>
        <v/>
      </c>
      <c r="AA16" s="79" t="n">
        <v>41</v>
      </c>
      <c r="AB16" s="75" t="n">
        <v>265.38</v>
      </c>
      <c r="AC16" s="75" t="n">
        <v>268.571428571429</v>
      </c>
      <c r="AD16" s="80">
        <f>Z16/D16</f>
        <v/>
      </c>
      <c r="AE16" s="31">
        <f>AA16/D16</f>
        <v/>
      </c>
      <c r="AF16" s="75">
        <f>AB16/Z16</f>
        <v/>
      </c>
      <c r="AG16" s="81">
        <f>AD16*AF16</f>
        <v/>
      </c>
      <c r="AH16" s="37">
        <f>467/C16</f>
        <v/>
      </c>
      <c r="AI16" s="37">
        <f>302/C16</f>
        <v/>
      </c>
      <c r="AJ16" s="75">
        <f>2749/D16</f>
        <v/>
      </c>
    </row>
    <row customHeight="1" ht="16.05" outlineLevel="1" r="17" s="96">
      <c r="A17" s="25" t="n">
        <v>43358</v>
      </c>
      <c r="B17" s="97" t="inlineStr">
        <is>
          <t>iOS</t>
        </is>
      </c>
      <c r="C17" s="73" t="n">
        <v>757</v>
      </c>
      <c r="D17" s="73" t="n">
        <v>2419</v>
      </c>
      <c r="E17" s="74">
        <f>D17/C17</f>
        <v/>
      </c>
      <c r="F17" s="75">
        <f>E17*M17*G17/1000+E17*AB17/D17*0.7</f>
        <v/>
      </c>
      <c r="G17" s="76" t="n">
        <v>25.77</v>
      </c>
      <c r="I17" s="31" t="n">
        <v>0.445</v>
      </c>
      <c r="J17" s="31" t="n">
        <v>0.186</v>
      </c>
      <c r="K17" s="31" t="n">
        <v>0.092</v>
      </c>
      <c r="L17" s="75">
        <f>24499/D17</f>
        <v/>
      </c>
      <c r="M17" s="77">
        <f>24729/D17</f>
        <v/>
      </c>
      <c r="N17" s="75">
        <f>24729/1671</f>
        <v/>
      </c>
      <c r="O17" s="78">
        <f>M17/N17</f>
        <v/>
      </c>
      <c r="P17" s="75" t="n">
        <v>2.39257929383603</v>
      </c>
      <c r="Q17" s="75" t="n">
        <v>2.31358467983244</v>
      </c>
      <c r="R17" s="75" t="n">
        <v>2.73907839616996</v>
      </c>
      <c r="S17" s="75" t="n">
        <v>1.51705565529623</v>
      </c>
      <c r="T17" s="75" t="n">
        <v>1.53859964093357</v>
      </c>
      <c r="U17" s="75" t="n">
        <v>0.365649311789348</v>
      </c>
      <c r="V17" s="75" t="n">
        <v>2.93297426690604</v>
      </c>
      <c r="W17" s="75" t="n">
        <v>0.999401555954518</v>
      </c>
      <c r="X17" s="75">
        <f>68/D17</f>
        <v/>
      </c>
      <c r="Y17" s="74">
        <f>X17+M17</f>
        <v/>
      </c>
      <c r="Z17" s="79" t="n">
        <v>18</v>
      </c>
      <c r="AA17" s="79" t="n">
        <v>14</v>
      </c>
      <c r="AB17" s="75" t="n">
        <v>43.82</v>
      </c>
      <c r="AC17" s="75" t="n">
        <v>116.857142857143</v>
      </c>
      <c r="AD17" s="80">
        <f>Z17/D17</f>
        <v/>
      </c>
      <c r="AE17" s="31">
        <f>AA17/D17</f>
        <v/>
      </c>
      <c r="AF17" s="75">
        <f>AB17/Z17</f>
        <v/>
      </c>
      <c r="AG17" s="81">
        <f>AD17*AF17</f>
        <v/>
      </c>
      <c r="AH17" s="37">
        <f>563/C17</f>
        <v/>
      </c>
      <c r="AI17" s="37">
        <f>297/C17</f>
        <v/>
      </c>
      <c r="AJ17" s="75">
        <f>1424/D17</f>
        <v/>
      </c>
    </row>
    <row customHeight="1" ht="16.05" outlineLevel="1" r="18" s="96">
      <c r="A18" s="25" t="n">
        <v>43359</v>
      </c>
      <c r="B18" s="97" t="inlineStr">
        <is>
          <t>iOS</t>
        </is>
      </c>
      <c r="C18" s="73" t="n">
        <v>888</v>
      </c>
      <c r="D18" s="73" t="n">
        <v>2730</v>
      </c>
      <c r="E18" s="74">
        <f>D18/C18</f>
        <v/>
      </c>
      <c r="F18" s="75">
        <f>E18*M18*G18/1000+E18*AB18/D18*0.7</f>
        <v/>
      </c>
      <c r="G18" s="76" t="n">
        <v>30.19</v>
      </c>
      <c r="I18" s="31" t="n">
        <v>0.438</v>
      </c>
      <c r="J18" s="31" t="n">
        <v>0.206</v>
      </c>
      <c r="K18" s="31" t="n">
        <v>0.116</v>
      </c>
      <c r="L18" s="75">
        <f>24949/D18</f>
        <v/>
      </c>
      <c r="M18" s="77">
        <f>22733/D18</f>
        <v/>
      </c>
      <c r="N18" s="75">
        <f>22733/1905</f>
        <v/>
      </c>
      <c r="O18" s="78">
        <f>M18/N18</f>
        <v/>
      </c>
      <c r="P18" s="75" t="n">
        <v>2.04776902887139</v>
      </c>
      <c r="Q18" s="75" t="n">
        <v>1.92860892388451</v>
      </c>
      <c r="R18" s="75" t="n">
        <v>1.79002624671916</v>
      </c>
      <c r="S18" s="75" t="n">
        <v>1.75853018372703</v>
      </c>
      <c r="T18" s="75" t="n">
        <v>1.35433070866142</v>
      </c>
      <c r="U18" s="75" t="n">
        <v>0.426771653543307</v>
      </c>
      <c r="V18" s="75" t="n">
        <v>1.99632545931759</v>
      </c>
      <c r="W18" s="75" t="n">
        <v>0.630971128608924</v>
      </c>
      <c r="X18" s="75">
        <f>105/D18</f>
        <v/>
      </c>
      <c r="Y18" s="74">
        <f>X18+M18</f>
        <v/>
      </c>
      <c r="Z18" s="79">
        <f>21+10+5</f>
        <v/>
      </c>
      <c r="AA18" s="79" t="n">
        <v>20</v>
      </c>
      <c r="AB18" s="75" t="n">
        <v>202.64</v>
      </c>
      <c r="AC18" s="75" t="n">
        <v>465.714285714286</v>
      </c>
      <c r="AD18" s="80">
        <f>Z18/D18</f>
        <v/>
      </c>
      <c r="AE18" s="31">
        <f>AA18/D18</f>
        <v/>
      </c>
      <c r="AF18" s="75">
        <f>AB18/Z18</f>
        <v/>
      </c>
      <c r="AG18" s="81">
        <f>AD18*AF18</f>
        <v/>
      </c>
      <c r="AH18" s="37">
        <f>684/C18</f>
        <v/>
      </c>
      <c r="AI18" s="37">
        <f>352/C18</f>
        <v/>
      </c>
      <c r="AJ18" s="75">
        <f>1448/D18</f>
        <v/>
      </c>
    </row>
    <row customHeight="1" ht="16.05" outlineLevel="1" r="19" s="96">
      <c r="A19" s="25" t="n">
        <v>43360</v>
      </c>
      <c r="B19" s="97" t="inlineStr">
        <is>
          <t>iOS</t>
        </is>
      </c>
      <c r="C19" s="73" t="n">
        <v>910</v>
      </c>
      <c r="D19" s="73" t="n">
        <v>2865</v>
      </c>
      <c r="E19" s="74">
        <f>D19/C19</f>
        <v/>
      </c>
      <c r="F19" s="75">
        <f>E19*M19*G19/1000+E19*AB19/D19*0.7</f>
        <v/>
      </c>
      <c r="G19" s="76" t="n">
        <v>27.04</v>
      </c>
      <c r="I19" s="31" t="n">
        <v>0.477</v>
      </c>
      <c r="J19" s="31" t="n">
        <v>0.203</v>
      </c>
      <c r="K19" s="31" t="n">
        <v>0.099</v>
      </c>
      <c r="L19" s="75">
        <f>25882/D19</f>
        <v/>
      </c>
      <c r="M19" s="77">
        <f>22165/D19</f>
        <v/>
      </c>
      <c r="N19" s="75">
        <f>22165/1992</f>
        <v/>
      </c>
      <c r="O19" s="78">
        <f>M19/N19</f>
        <v/>
      </c>
      <c r="P19" s="75">
        <f>3886/1992</f>
        <v/>
      </c>
      <c r="Q19" s="75">
        <f>3525/1992</f>
        <v/>
      </c>
      <c r="R19" s="75">
        <f>3103/1992</f>
        <v/>
      </c>
      <c r="S19" s="75">
        <f>3587/1992</f>
        <v/>
      </c>
      <c r="T19" s="75">
        <f>2582/1992</f>
        <v/>
      </c>
      <c r="U19" s="75">
        <f>950/1992</f>
        <v/>
      </c>
      <c r="V19" s="75">
        <f>3401/1992</f>
        <v/>
      </c>
      <c r="W19" s="75">
        <f>1131/1992</f>
        <v/>
      </c>
      <c r="X19" s="75">
        <f>73/D19</f>
        <v/>
      </c>
      <c r="Y19" s="74">
        <f>X19+M19</f>
        <v/>
      </c>
      <c r="Z19" s="79" t="n">
        <v>59</v>
      </c>
      <c r="AA19" s="79" t="n">
        <v>31</v>
      </c>
      <c r="AB19" s="75" t="n">
        <v>353.41</v>
      </c>
      <c r="AD19" s="80">
        <f>Z19/D19</f>
        <v/>
      </c>
      <c r="AE19" s="31">
        <f>AA19/D19</f>
        <v/>
      </c>
      <c r="AF19" s="75">
        <f>AB19/Z19</f>
        <v/>
      </c>
      <c r="AG19" s="81">
        <f>AD19*AF19</f>
        <v/>
      </c>
      <c r="AH19" s="37">
        <f>725/C19</f>
        <v/>
      </c>
      <c r="AI19" s="37">
        <f>380/C19</f>
        <v/>
      </c>
      <c r="AJ19" s="75">
        <f>1659/D19</f>
        <v/>
      </c>
    </row>
    <row customHeight="1" ht="16.05" outlineLevel="1" r="20" s="96">
      <c r="A20" s="40" t="n">
        <v>43361</v>
      </c>
      <c r="B20" s="97" t="inlineStr">
        <is>
          <t>iOS</t>
        </is>
      </c>
      <c r="C20" s="73" t="n">
        <v>810</v>
      </c>
      <c r="D20" s="73" t="n">
        <v>2766</v>
      </c>
      <c r="E20" s="74">
        <f>D20/C20</f>
        <v/>
      </c>
      <c r="F20" s="75">
        <f>E20*M20*G20/1000+E20*AB20/D20*0.7</f>
        <v/>
      </c>
      <c r="G20" s="76" t="n">
        <v>31.88</v>
      </c>
      <c r="I20" s="31" t="n">
        <v>0.442</v>
      </c>
      <c r="J20" s="31" t="n">
        <v>0.24</v>
      </c>
      <c r="K20" s="31" t="n">
        <v>0.098</v>
      </c>
      <c r="L20" s="75">
        <f>24179/D20</f>
        <v/>
      </c>
      <c r="M20" s="77">
        <f>20726/D20</f>
        <v/>
      </c>
      <c r="N20" s="75">
        <f>20726/1862</f>
        <v/>
      </c>
      <c r="O20" s="78">
        <f>M20/N20</f>
        <v/>
      </c>
      <c r="P20" s="75">
        <f>3589/1862</f>
        <v/>
      </c>
      <c r="Q20" s="75">
        <f>3220/1862</f>
        <v/>
      </c>
      <c r="R20" s="75">
        <f>2785/1862</f>
        <v/>
      </c>
      <c r="S20" s="75">
        <f>3438/1862</f>
        <v/>
      </c>
      <c r="T20" s="75">
        <f>2367/1862</f>
        <v/>
      </c>
      <c r="U20" s="75">
        <f>903/1862</f>
        <v/>
      </c>
      <c r="V20" s="75">
        <f>3352/1862</f>
        <v/>
      </c>
      <c r="W20" s="75">
        <f>1072/1862</f>
        <v/>
      </c>
      <c r="X20" s="75">
        <f>90/D20</f>
        <v/>
      </c>
      <c r="Y20" s="74">
        <f>X20+M20</f>
        <v/>
      </c>
      <c r="Z20" s="79">
        <f>20+11+6+4+9</f>
        <v/>
      </c>
      <c r="AA20" s="79" t="n">
        <v>37</v>
      </c>
      <c r="AB20" s="75" t="n">
        <v>294.5</v>
      </c>
      <c r="AD20" s="80">
        <f>Z20/D20</f>
        <v/>
      </c>
      <c r="AE20" s="31">
        <f>AA20/D20</f>
        <v/>
      </c>
      <c r="AF20" s="75">
        <f>AB20/Z20</f>
        <v/>
      </c>
      <c r="AG20" s="81">
        <f>AD20*AF20</f>
        <v/>
      </c>
      <c r="AH20" s="37">
        <f>677/C20</f>
        <v/>
      </c>
      <c r="AI20" s="37">
        <f>382/C20</f>
        <v/>
      </c>
      <c r="AJ20" s="75">
        <f>1657/D20</f>
        <v/>
      </c>
    </row>
    <row customHeight="1" ht="16.05" outlineLevel="1" r="21" s="96">
      <c r="A21" s="25" t="n">
        <v>43362</v>
      </c>
      <c r="B21" s="72" t="inlineStr">
        <is>
          <t>iOS</t>
        </is>
      </c>
      <c r="C21" s="73" t="n">
        <v>975</v>
      </c>
      <c r="D21" s="73" t="n">
        <v>2907</v>
      </c>
      <c r="E21" s="74">
        <f>D21/C21</f>
        <v/>
      </c>
      <c r="F21" s="75">
        <f>E21*M21*G21/1000+E21*AB21/D21*0.7</f>
        <v/>
      </c>
      <c r="G21" s="76" t="n">
        <v>30.07</v>
      </c>
      <c r="I21" s="31" t="n">
        <v>0.476</v>
      </c>
      <c r="J21" s="31" t="n">
        <v>0.207</v>
      </c>
      <c r="K21" s="31" t="n">
        <v>0.093</v>
      </c>
      <c r="L21" s="75">
        <f>24146/D21</f>
        <v/>
      </c>
      <c r="M21" s="77">
        <f>19722/D21</f>
        <v/>
      </c>
      <c r="N21" s="75">
        <f>19722/1842</f>
        <v/>
      </c>
      <c r="O21" s="78">
        <f>M21/N21</f>
        <v/>
      </c>
      <c r="P21" s="75">
        <f>3516/1842</f>
        <v/>
      </c>
      <c r="Q21" s="75">
        <f>2980/1842</f>
        <v/>
      </c>
      <c r="R21" s="75">
        <f>2520/1842</f>
        <v/>
      </c>
      <c r="S21" s="75">
        <f>3369/1842</f>
        <v/>
      </c>
      <c r="T21" s="75">
        <f>2273/1842</f>
        <v/>
      </c>
      <c r="U21" s="75">
        <f>970/1842</f>
        <v/>
      </c>
      <c r="V21" s="75">
        <f>2971/1842</f>
        <v/>
      </c>
      <c r="W21" s="75">
        <f>1121/1842</f>
        <v/>
      </c>
      <c r="X21" s="75">
        <f>85/D21</f>
        <v/>
      </c>
      <c r="Y21" s="74">
        <f>X21+M21</f>
        <v/>
      </c>
      <c r="Z21" s="79" t="n">
        <v>54</v>
      </c>
      <c r="AA21" s="79" t="n">
        <v>38</v>
      </c>
      <c r="AB21" s="75" t="n">
        <v>415.46</v>
      </c>
      <c r="AD21" s="80">
        <f>Z21/D21</f>
        <v/>
      </c>
      <c r="AE21" s="31">
        <f>AA21/D21</f>
        <v/>
      </c>
      <c r="AF21" s="75">
        <f>AB21/Z21</f>
        <v/>
      </c>
      <c r="AG21" s="81">
        <f>AD21*AF21</f>
        <v/>
      </c>
      <c r="AH21" s="37">
        <f>741/C21</f>
        <v/>
      </c>
      <c r="AI21" s="37">
        <f>381/C21</f>
        <v/>
      </c>
      <c r="AJ21" s="75">
        <f>1656/D21</f>
        <v/>
      </c>
    </row>
    <row customHeight="1" ht="16.05" outlineLevel="1" r="22" s="96">
      <c r="A22" s="25" t="n">
        <v>43363</v>
      </c>
      <c r="B22" s="72" t="inlineStr">
        <is>
          <t>iOS</t>
        </is>
      </c>
      <c r="C22" s="73" t="n">
        <v>1129</v>
      </c>
      <c r="D22" s="73" t="n">
        <v>3140</v>
      </c>
      <c r="E22" s="74">
        <f>D22/C22</f>
        <v/>
      </c>
      <c r="F22" s="75">
        <f>E22*M22*G22/1000+E22*AB22/D22*0.7</f>
        <v/>
      </c>
      <c r="G22" s="76" t="n">
        <v>28.07</v>
      </c>
      <c r="I22" s="31" t="n">
        <v>0.445</v>
      </c>
      <c r="J22" s="31" t="n">
        <v>0.176</v>
      </c>
      <c r="K22" s="31" t="n">
        <v>0.074</v>
      </c>
      <c r="L22" s="75">
        <f>25042/D22</f>
        <v/>
      </c>
      <c r="M22" s="77">
        <f>19624/D22</f>
        <v/>
      </c>
      <c r="N22" s="75">
        <f>19624/1931</f>
        <v/>
      </c>
      <c r="O22" s="78">
        <f>M22/N22</f>
        <v/>
      </c>
      <c r="P22" s="75">
        <f>3426/1931</f>
        <v/>
      </c>
      <c r="Q22" s="75">
        <f>3039/1931</f>
        <v/>
      </c>
      <c r="R22" s="75">
        <f>2093/1931</f>
        <v/>
      </c>
      <c r="S22" s="75">
        <f>3557/1931</f>
        <v/>
      </c>
      <c r="T22" s="75">
        <f>2297/1931</f>
        <v/>
      </c>
      <c r="U22" s="75">
        <f>1146/1931</f>
        <v/>
      </c>
      <c r="V22" s="75" t="n">
        <v>1.52459865354738</v>
      </c>
      <c r="W22" s="75">
        <f>1122/1931</f>
        <v/>
      </c>
      <c r="X22" s="75">
        <f>84/D22</f>
        <v/>
      </c>
      <c r="Y22" s="74">
        <f>X22+M22</f>
        <v/>
      </c>
      <c r="Z22" s="79">
        <f>17+12+9+8+7+4+2+1</f>
        <v/>
      </c>
      <c r="AA22" s="79" t="n">
        <v>42</v>
      </c>
      <c r="AB22" s="75" t="n">
        <v>371.4</v>
      </c>
      <c r="AD22" s="80">
        <f>Z22/D22</f>
        <v/>
      </c>
      <c r="AE22" s="31">
        <f>AA22/D22</f>
        <v/>
      </c>
      <c r="AF22" s="75">
        <f>AB22/Z22</f>
        <v/>
      </c>
      <c r="AG22" s="81">
        <f>AD22*AF22</f>
        <v/>
      </c>
      <c r="AH22" s="37">
        <f>783/C22</f>
        <v/>
      </c>
      <c r="AI22" s="37">
        <f>447/C22</f>
        <v/>
      </c>
      <c r="AJ22" s="75">
        <f>2152/D22</f>
        <v/>
      </c>
    </row>
    <row customHeight="1" ht="16.05" outlineLevel="1" r="23" s="96">
      <c r="A23" s="25" t="n">
        <v>43364</v>
      </c>
      <c r="B23" s="72" t="inlineStr">
        <is>
          <t>iOS</t>
        </is>
      </c>
      <c r="C23" s="73" t="n">
        <v>1288</v>
      </c>
      <c r="D23" s="73" t="n">
        <v>3417</v>
      </c>
      <c r="E23" s="74">
        <f>D23/C23</f>
        <v/>
      </c>
      <c r="F23" s="75">
        <f>E23*M23*G23/1000+E23*AB23/D23*0.7</f>
        <v/>
      </c>
      <c r="G23" s="76" t="n">
        <v>28.97</v>
      </c>
      <c r="I23" s="31" t="n">
        <v>0.418</v>
      </c>
      <c r="J23" s="31" t="n">
        <v>0.196</v>
      </c>
      <c r="K23" s="31" t="n">
        <v>0.097</v>
      </c>
      <c r="L23" s="75">
        <f>27370/D23</f>
        <v/>
      </c>
      <c r="M23" s="77">
        <f>20252/D23</f>
        <v/>
      </c>
      <c r="N23" s="75">
        <f>20252/2082</f>
        <v/>
      </c>
      <c r="O23" s="78">
        <f>M23/N23</f>
        <v/>
      </c>
      <c r="P23" s="75">
        <f>3618/2082</f>
        <v/>
      </c>
      <c r="Q23" s="75">
        <f>3189/2082</f>
        <v/>
      </c>
      <c r="R23" s="75">
        <f>2124/2082</f>
        <v/>
      </c>
      <c r="S23" s="75">
        <f>3689/2082</f>
        <v/>
      </c>
      <c r="T23" s="75">
        <f>2314/2082</f>
        <v/>
      </c>
      <c r="U23" s="75">
        <f>1213/2082</f>
        <v/>
      </c>
      <c r="V23" s="75">
        <f>2992/2082</f>
        <v/>
      </c>
      <c r="W23" s="75">
        <f>1113/2082</f>
        <v/>
      </c>
      <c r="X23" s="75">
        <f>113/D23</f>
        <v/>
      </c>
      <c r="Y23" s="74">
        <f>X23+M23</f>
        <v/>
      </c>
      <c r="Z23" s="79">
        <f>18+9+11+9</f>
        <v/>
      </c>
      <c r="AA23" s="79" t="n">
        <v>36</v>
      </c>
      <c r="AB23" s="75">
        <f>(18*0.99+9*7.99+7*4.99+4*9.99+3*19.99+2*9.99+2*2.99+19.99)</f>
        <v/>
      </c>
      <c r="AD23" s="80">
        <f>Z23/D23</f>
        <v/>
      </c>
      <c r="AE23" s="31">
        <f>AA23/D23</f>
        <v/>
      </c>
      <c r="AF23" s="75">
        <f>AB23/Z23</f>
        <v/>
      </c>
      <c r="AG23" s="81">
        <f>AD23*AF23</f>
        <v/>
      </c>
      <c r="AH23" s="37">
        <f>912/C23</f>
        <v/>
      </c>
      <c r="AI23" s="37">
        <f>445/C23</f>
        <v/>
      </c>
      <c r="AJ23" s="75">
        <f>2141/D23</f>
        <v/>
      </c>
    </row>
    <row customHeight="1" ht="16.05" outlineLevel="1" r="24" s="96">
      <c r="A24" s="25" t="n">
        <v>43365</v>
      </c>
      <c r="B24" s="97" t="inlineStr">
        <is>
          <t>iOS</t>
        </is>
      </c>
      <c r="C24" s="73" t="n">
        <v>1439</v>
      </c>
      <c r="D24" s="73" t="n">
        <v>3685</v>
      </c>
      <c r="E24" s="74">
        <f>D24/C24</f>
        <v/>
      </c>
      <c r="F24" s="75">
        <f>E24*M24*G24/1000+E24*AB24/D24*0.7</f>
        <v/>
      </c>
      <c r="G24" s="76" t="n">
        <v>29.64</v>
      </c>
      <c r="I24" s="31" t="n">
        <v>0.452</v>
      </c>
      <c r="J24" s="31" t="n">
        <v>0.177</v>
      </c>
      <c r="K24" s="31" t="n">
        <v>0.074</v>
      </c>
      <c r="L24" s="75">
        <f>34857/D24</f>
        <v/>
      </c>
      <c r="M24" s="77">
        <f>25277/D24</f>
        <v/>
      </c>
      <c r="N24" s="75">
        <f>25277/2459</f>
        <v/>
      </c>
      <c r="O24" s="78">
        <f>M24/N24</f>
        <v/>
      </c>
      <c r="P24" s="75">
        <f>4854/2459</f>
        <v/>
      </c>
      <c r="Q24" s="75">
        <f>3930/2459</f>
        <v/>
      </c>
      <c r="R24" s="75">
        <f>2342/2459</f>
        <v/>
      </c>
      <c r="S24" s="75">
        <f>4309/2459</f>
        <v/>
      </c>
      <c r="T24" s="75">
        <f>3034/2459</f>
        <v/>
      </c>
      <c r="U24" s="75">
        <f>1453/2459</f>
        <v/>
      </c>
      <c r="V24" s="75">
        <f>3830/2459</f>
        <v/>
      </c>
      <c r="W24" s="75">
        <f>1525/2459</f>
        <v/>
      </c>
      <c r="X24" s="75">
        <f>81/D24</f>
        <v/>
      </c>
      <c r="Y24" s="74">
        <f>X24+M24</f>
        <v/>
      </c>
      <c r="Z24" s="79">
        <f>32+17+11+8</f>
        <v/>
      </c>
      <c r="AA24" s="79" t="n">
        <v>46</v>
      </c>
      <c r="AB24" s="75" t="n">
        <v>669.3200000000001</v>
      </c>
      <c r="AD24" s="80">
        <f>Z24/D24</f>
        <v/>
      </c>
      <c r="AE24" s="31">
        <f>AA24/D24</f>
        <v/>
      </c>
      <c r="AF24" s="75">
        <f>AB24/Z24</f>
        <v/>
      </c>
      <c r="AG24" s="81">
        <f>AD24*AF24</f>
        <v/>
      </c>
      <c r="AH24" s="37">
        <f>1159/C24</f>
        <v/>
      </c>
      <c r="AI24" s="37">
        <f>618/C24</f>
        <v/>
      </c>
      <c r="AJ24" s="75">
        <f>9371/D24</f>
        <v/>
      </c>
    </row>
    <row customHeight="1" ht="16.05" outlineLevel="1" r="25" s="96">
      <c r="A25" s="25" t="n">
        <v>43366</v>
      </c>
      <c r="B25" s="97" t="inlineStr">
        <is>
          <t>iOS</t>
        </is>
      </c>
      <c r="C25" s="73" t="n">
        <v>1773</v>
      </c>
      <c r="D25" s="73" t="n">
        <v>4285</v>
      </c>
      <c r="E25" s="74">
        <f>D25/C25</f>
        <v/>
      </c>
      <c r="F25" s="75">
        <f>E25*M25*G25/1000+E25*AB25/D25*0.7</f>
        <v/>
      </c>
      <c r="G25" s="76" t="n">
        <v>28.89</v>
      </c>
      <c r="I25" s="31" t="n">
        <v>0.439</v>
      </c>
      <c r="J25" s="31" t="n">
        <v>0.199</v>
      </c>
      <c r="K25" s="31" t="n">
        <v>0.099</v>
      </c>
      <c r="L25" s="75">
        <f>39642/D25</f>
        <v/>
      </c>
      <c r="M25" s="77">
        <f>30152/D25</f>
        <v/>
      </c>
      <c r="N25" s="75">
        <f>30152/2914</f>
        <v/>
      </c>
      <c r="O25" s="78">
        <f>M25/N25</f>
        <v/>
      </c>
      <c r="P25" s="75">
        <f>5645/2914</f>
        <v/>
      </c>
      <c r="Q25" s="75">
        <f>4716/2914</f>
        <v/>
      </c>
      <c r="R25" s="75">
        <f>3035/2914</f>
        <v/>
      </c>
      <c r="S25" s="75">
        <f>5103/2914</f>
        <v/>
      </c>
      <c r="T25" s="75">
        <f>3660/2914</f>
        <v/>
      </c>
      <c r="U25" s="75">
        <f>1843/2914</f>
        <v/>
      </c>
      <c r="V25" s="75">
        <f>4278/2914</f>
        <v/>
      </c>
      <c r="W25" s="75">
        <f>1872/2914</f>
        <v/>
      </c>
      <c r="X25" s="75">
        <f>106/D25</f>
        <v/>
      </c>
      <c r="Y25" s="74">
        <f>X25+M25</f>
        <v/>
      </c>
      <c r="Z25" s="79">
        <f>39+24+11+12+10</f>
        <v/>
      </c>
      <c r="AA25" s="79" t="n">
        <v>72</v>
      </c>
      <c r="AB25" s="75" t="n">
        <v>533.04</v>
      </c>
      <c r="AD25" s="80">
        <f>Z25/D25</f>
        <v/>
      </c>
      <c r="AE25" s="31">
        <f>AA25/D25</f>
        <v/>
      </c>
      <c r="AF25" s="75">
        <f>AB25/Z25</f>
        <v/>
      </c>
      <c r="AG25" s="81">
        <f>AD25*AF25</f>
        <v/>
      </c>
      <c r="AH25" s="37">
        <f>1433/C25</f>
        <v/>
      </c>
      <c r="AI25" s="37">
        <f>732/C25</f>
        <v/>
      </c>
      <c r="AJ25" s="75">
        <f>1935/D25</f>
        <v/>
      </c>
    </row>
    <row customHeight="1" ht="16.05" outlineLevel="1" r="26" s="96">
      <c r="A26" s="25" t="n">
        <v>43367</v>
      </c>
      <c r="B26" s="97" t="inlineStr">
        <is>
          <t>iOS</t>
        </is>
      </c>
      <c r="C26" s="73" t="n">
        <v>1175</v>
      </c>
      <c r="D26" s="73" t="n">
        <v>3953</v>
      </c>
      <c r="E26" s="74">
        <f>D26/C26</f>
        <v/>
      </c>
      <c r="F26" s="75">
        <f>E26*M26*G26/1000+E26*AB26/D26*0.7</f>
        <v/>
      </c>
      <c r="G26" s="76" t="n">
        <v>33.49</v>
      </c>
      <c r="I26" s="31" t="n">
        <v>0.454</v>
      </c>
      <c r="J26" s="31" t="n">
        <v>0.205</v>
      </c>
      <c r="K26" s="31" t="n">
        <v>0.107</v>
      </c>
      <c r="L26" s="75">
        <f>36104/D26</f>
        <v/>
      </c>
      <c r="M26" s="77">
        <f>28153/D26</f>
        <v/>
      </c>
      <c r="N26" s="75">
        <f>28153/2648</f>
        <v/>
      </c>
      <c r="O26" s="78">
        <f>M26/N26</f>
        <v/>
      </c>
      <c r="P26" s="75">
        <f>5024/2648</f>
        <v/>
      </c>
      <c r="Q26" s="75">
        <f>4690/2648</f>
        <v/>
      </c>
      <c r="R26" s="75">
        <f>3013/2648</f>
        <v/>
      </c>
      <c r="S26" s="75">
        <f>4785/2648</f>
        <v/>
      </c>
      <c r="T26" s="75">
        <f>3469/2648</f>
        <v/>
      </c>
      <c r="U26" s="75">
        <f>1535/2648</f>
        <v/>
      </c>
      <c r="V26" s="75">
        <f>3898/2648</f>
        <v/>
      </c>
      <c r="W26" s="75">
        <f>1739/2648</f>
        <v/>
      </c>
      <c r="X26" s="75">
        <f>118/D26</f>
        <v/>
      </c>
      <c r="Y26" s="74">
        <f>X26+M26</f>
        <v/>
      </c>
      <c r="Z26" s="79">
        <f>22+22+12+6+7</f>
        <v/>
      </c>
      <c r="AA26" s="79" t="n">
        <v>57</v>
      </c>
      <c r="AB26" s="75" t="n">
        <v>353.31</v>
      </c>
      <c r="AD26" s="80">
        <f>Z26/D26</f>
        <v/>
      </c>
      <c r="AE26" s="31">
        <f>AA26/D26</f>
        <v/>
      </c>
      <c r="AF26" s="75">
        <f>AB26/Z26</f>
        <v/>
      </c>
      <c r="AG26" s="81">
        <f>AD26*AF26</f>
        <v/>
      </c>
      <c r="AH26" s="37">
        <f>982/C26</f>
        <v/>
      </c>
      <c r="AI26" s="37">
        <f>654/C26</f>
        <v/>
      </c>
      <c r="AJ26" s="75">
        <f>2050/D26</f>
        <v/>
      </c>
    </row>
    <row customHeight="1" ht="16.05" outlineLevel="1" r="27" s="96">
      <c r="A27" s="25" t="n">
        <v>43368</v>
      </c>
      <c r="B27" s="97" t="inlineStr">
        <is>
          <t>iOS</t>
        </is>
      </c>
      <c r="C27" s="73" t="n">
        <v>877</v>
      </c>
      <c r="D27" s="73" t="n">
        <v>3484</v>
      </c>
      <c r="E27" s="74">
        <f>D27/C27</f>
        <v/>
      </c>
      <c r="F27" s="75">
        <f>E27*M27*G27/1000+E27*AB27/D27*0.7</f>
        <v/>
      </c>
      <c r="G27" s="76" t="n">
        <v>29.83</v>
      </c>
      <c r="I27" s="31" t="n">
        <v>0.472</v>
      </c>
      <c r="J27" s="31" t="n">
        <v>0.198</v>
      </c>
      <c r="K27" s="31" t="n">
        <v>0.094</v>
      </c>
      <c r="L27" s="75">
        <f>31885/D27</f>
        <v/>
      </c>
      <c r="M27" s="77">
        <f>23255/D27</f>
        <v/>
      </c>
      <c r="N27" s="75">
        <f>23255/2264</f>
        <v/>
      </c>
      <c r="O27" s="78">
        <f>M27/N27</f>
        <v/>
      </c>
      <c r="P27" s="75" t="n">
        <v>1.82376325088339</v>
      </c>
      <c r="Q27" s="75" t="n">
        <v>1.64443462897526</v>
      </c>
      <c r="R27" s="75" t="n">
        <v>1.27385159010601</v>
      </c>
      <c r="S27" s="75" t="n">
        <v>1.72835689045936</v>
      </c>
      <c r="T27" s="75" t="n">
        <v>1.28666077738516</v>
      </c>
      <c r="U27" s="75" t="n">
        <v>0.558745583038869</v>
      </c>
      <c r="V27" s="75" t="n">
        <v>1.32641342756184</v>
      </c>
      <c r="W27" s="75" t="n">
        <v>0.629416961130742</v>
      </c>
      <c r="X27" s="75">
        <f>68/D27</f>
        <v/>
      </c>
      <c r="Y27" s="74">
        <f>X27+M27</f>
        <v/>
      </c>
      <c r="Z27" s="79">
        <f>24+14+11+12+6</f>
        <v/>
      </c>
      <c r="AA27" s="79" t="n">
        <v>46</v>
      </c>
      <c r="AB27" s="75">
        <f>24*0.99+14*2.99+11*7.99+7*9.99+5*4.99+4*19.99+2*9.99</f>
        <v/>
      </c>
      <c r="AC27" s="98" t="n"/>
      <c r="AD27" s="80">
        <f>Z27/D27</f>
        <v/>
      </c>
      <c r="AE27" s="31">
        <f>AA27/D27</f>
        <v/>
      </c>
      <c r="AF27" s="75">
        <f>AB27/Z27</f>
        <v/>
      </c>
      <c r="AG27" s="81">
        <f>AD27*AF27</f>
        <v/>
      </c>
      <c r="AH27" s="37">
        <f>692/C27</f>
        <v/>
      </c>
      <c r="AI27" s="37">
        <f>433/C27</f>
        <v/>
      </c>
      <c r="AJ27" s="75">
        <f>2179/D27</f>
        <v/>
      </c>
    </row>
    <row customHeight="1" ht="16.05" outlineLevel="1" r="28" s="96">
      <c r="A28" s="25" t="n">
        <v>43369</v>
      </c>
      <c r="B28" s="72" t="inlineStr">
        <is>
          <t>iOS</t>
        </is>
      </c>
      <c r="C28" s="73" t="n">
        <v>1020</v>
      </c>
      <c r="D28" s="73" t="n">
        <v>3420</v>
      </c>
      <c r="E28" s="74">
        <f>D28/C28</f>
        <v/>
      </c>
      <c r="F28" s="75">
        <f>E28*M28*G28/1000+E28*AB28/D28*0.7</f>
        <v/>
      </c>
      <c r="G28" s="76" t="n">
        <v>28.1</v>
      </c>
      <c r="I28" s="31" t="n">
        <v>0.461</v>
      </c>
      <c r="J28" s="31" t="n">
        <v>0.182</v>
      </c>
      <c r="K28" s="31" t="n">
        <v>0.075</v>
      </c>
      <c r="L28" s="75">
        <f>30891/D28</f>
        <v/>
      </c>
      <c r="M28" s="77">
        <f>21643/D28</f>
        <v/>
      </c>
      <c r="N28" s="75">
        <f>21643/2236</f>
        <v/>
      </c>
      <c r="O28" s="78">
        <f>M28/N28</f>
        <v/>
      </c>
      <c r="P28" s="75">
        <f>3897/2236</f>
        <v/>
      </c>
      <c r="Q28" s="75">
        <f>2961/2236</f>
        <v/>
      </c>
      <c r="R28" s="75">
        <f>2430/2236</f>
        <v/>
      </c>
      <c r="S28" s="75">
        <f>4393/2236</f>
        <v/>
      </c>
      <c r="T28" s="75">
        <f>2678/2236</f>
        <v/>
      </c>
      <c r="U28" s="75">
        <f>1300/2236</f>
        <v/>
      </c>
      <c r="V28" s="75">
        <f>2623/2236</f>
        <v/>
      </c>
      <c r="W28" s="75">
        <f>1363/2236</f>
        <v/>
      </c>
      <c r="X28" s="75">
        <f>76/D28</f>
        <v/>
      </c>
      <c r="Y28" s="74">
        <f>X28+M28</f>
        <v/>
      </c>
      <c r="Z28" s="79">
        <f>42+16</f>
        <v/>
      </c>
      <c r="AA28" s="79" t="n">
        <v>37</v>
      </c>
      <c r="AB28" s="75">
        <f>20*0.99+12*7.99+10*4.99+9*2.99+7*9.99</f>
        <v/>
      </c>
      <c r="AC28" s="98" t="n"/>
      <c r="AD28" s="80">
        <f>Z28/D28</f>
        <v/>
      </c>
      <c r="AE28" s="31">
        <f>AA28/D28</f>
        <v/>
      </c>
      <c r="AF28" s="75">
        <f>AB28/Z28</f>
        <v/>
      </c>
      <c r="AG28" s="81">
        <f>AD28*AF28</f>
        <v/>
      </c>
      <c r="AH28" s="37">
        <f>825/C28</f>
        <v/>
      </c>
      <c r="AI28" s="37">
        <f>473/C28</f>
        <v/>
      </c>
      <c r="AJ28" s="75">
        <f>2302/D28</f>
        <v/>
      </c>
    </row>
    <row customHeight="1" ht="16.05" outlineLevel="1" r="29" s="96">
      <c r="A29" s="25" t="n">
        <v>43370</v>
      </c>
      <c r="B29" s="72" t="inlineStr">
        <is>
          <t>iOS</t>
        </is>
      </c>
      <c r="C29" s="73" t="n">
        <v>1345</v>
      </c>
      <c r="D29" s="73" t="n">
        <v>3717</v>
      </c>
      <c r="E29" s="74">
        <f>D29/C29</f>
        <v/>
      </c>
      <c r="F29" s="75">
        <f>E29*M29*G29/1000+E29*AB29/D29*0.7</f>
        <v/>
      </c>
      <c r="G29" s="76" t="n">
        <v>26.81</v>
      </c>
      <c r="I29" s="31" t="n">
        <v>0.482</v>
      </c>
      <c r="J29" s="31" t="n">
        <v>0.181</v>
      </c>
      <c r="K29" s="31" t="n">
        <v>0.099</v>
      </c>
      <c r="L29" s="75">
        <f>32903/D29</f>
        <v/>
      </c>
      <c r="M29" s="77">
        <f>22662/D29</f>
        <v/>
      </c>
      <c r="N29" s="75">
        <f>22662/2443</f>
        <v/>
      </c>
      <c r="O29" s="78">
        <f>M29/N29</f>
        <v/>
      </c>
      <c r="P29" s="75">
        <f>4269/2443</f>
        <v/>
      </c>
      <c r="Q29" s="75">
        <f>2998/2443</f>
        <v/>
      </c>
      <c r="R29" s="75">
        <f>2478/2443</f>
        <v/>
      </c>
      <c r="S29" s="75">
        <f>4167/2443</f>
        <v/>
      </c>
      <c r="T29" s="75">
        <f>2891/2443</f>
        <v/>
      </c>
      <c r="U29" s="75">
        <f>1506/2443</f>
        <v/>
      </c>
      <c r="V29" s="75">
        <f>2849/2443</f>
        <v/>
      </c>
      <c r="W29" s="75">
        <f>1503/2443</f>
        <v/>
      </c>
      <c r="X29" s="75">
        <f>70/D29</f>
        <v/>
      </c>
      <c r="Y29" s="74">
        <f>X29+M29</f>
        <v/>
      </c>
      <c r="Z29" s="79">
        <f>20+15+8+8+12</f>
        <v/>
      </c>
      <c r="AA29" s="79" t="n">
        <v>40</v>
      </c>
      <c r="AB29" s="75">
        <f>20*0.99+15*7.99+8*4.99+10*9.99+6*2.99+4*19.99</f>
        <v/>
      </c>
      <c r="AC29" s="98" t="n"/>
      <c r="AD29" s="80">
        <f>Z29/D29</f>
        <v/>
      </c>
      <c r="AE29" s="31">
        <f>AA29/D29</f>
        <v/>
      </c>
      <c r="AF29" s="75">
        <f>AB29/Z29</f>
        <v/>
      </c>
      <c r="AG29" s="81">
        <f>AD29*AF29</f>
        <v/>
      </c>
      <c r="AH29" s="37">
        <f>1070/C29</f>
        <v/>
      </c>
      <c r="AI29" s="37">
        <f>557/C29</f>
        <v/>
      </c>
      <c r="AJ29" s="75">
        <f>2405/D29</f>
        <v/>
      </c>
    </row>
    <row customHeight="1" ht="16.05" outlineLevel="1" r="30" s="96">
      <c r="A30" s="40" t="n">
        <v>43371</v>
      </c>
      <c r="B30" s="72" t="inlineStr">
        <is>
          <t>iOS</t>
        </is>
      </c>
      <c r="C30" s="73" t="n">
        <v>1498</v>
      </c>
      <c r="D30" s="73" t="n">
        <v>3960</v>
      </c>
      <c r="E30" s="74">
        <f>D30/C30</f>
        <v/>
      </c>
      <c r="F30" s="75">
        <f>E30*M30*G30/1000+E30*AB30/D30*0.7</f>
        <v/>
      </c>
      <c r="G30" s="76" t="n">
        <v>28.68</v>
      </c>
      <c r="I30" s="31" t="n">
        <v>0.466</v>
      </c>
      <c r="J30" s="31" t="n">
        <v>0.208</v>
      </c>
      <c r="K30" s="31" t="n">
        <v>0.093</v>
      </c>
      <c r="L30" s="75">
        <f>34740/D30</f>
        <v/>
      </c>
      <c r="M30" s="77">
        <f>23897/D30</f>
        <v/>
      </c>
      <c r="N30" s="75">
        <f>23897/2603</f>
        <v/>
      </c>
      <c r="O30" s="78">
        <f>M30/N30</f>
        <v/>
      </c>
      <c r="P30" s="75">
        <f>4552/2603</f>
        <v/>
      </c>
      <c r="Q30" s="75">
        <f>3340/2603</f>
        <v/>
      </c>
      <c r="R30" s="75">
        <f>2390/2603</f>
        <v/>
      </c>
      <c r="S30" s="75">
        <f>4593/2603</f>
        <v/>
      </c>
      <c r="T30" s="75">
        <f>3033/2603</f>
        <v/>
      </c>
      <c r="U30" s="75">
        <f>1593/2603</f>
        <v/>
      </c>
      <c r="V30" s="75">
        <f>2861/2603</f>
        <v/>
      </c>
      <c r="W30" s="75">
        <f>1535/2603</f>
        <v/>
      </c>
      <c r="X30" s="75">
        <f>70/D30</f>
        <v/>
      </c>
      <c r="Y30" s="74">
        <f>X30+M30</f>
        <v/>
      </c>
      <c r="Z30" s="79">
        <f>33+15+3</f>
        <v/>
      </c>
      <c r="AA30" s="79" t="n">
        <v>39</v>
      </c>
      <c r="AB30" s="75">
        <f>23*0.99+79.9+6*2.99+4*19.99+3*4.99+2*9.99+19.99+9.99+19.99</f>
        <v/>
      </c>
      <c r="AC30" s="98" t="n"/>
      <c r="AD30" s="80">
        <f>Z30/D30</f>
        <v/>
      </c>
      <c r="AE30" s="31">
        <f>AA30/D30</f>
        <v/>
      </c>
      <c r="AF30" s="75">
        <f>AB30/Z30</f>
        <v/>
      </c>
      <c r="AG30" s="81">
        <f>AD30*AF30</f>
        <v/>
      </c>
      <c r="AH30" s="37">
        <f>1232/C30</f>
        <v/>
      </c>
      <c r="AI30" s="37">
        <f>589/C30</f>
        <v/>
      </c>
      <c r="AJ30" s="75">
        <f>2147/D30</f>
        <v/>
      </c>
    </row>
    <row customHeight="1" ht="16.05" outlineLevel="1" r="31" s="96">
      <c r="A31" s="25" t="n">
        <v>43372</v>
      </c>
      <c r="B31" s="97" t="inlineStr">
        <is>
          <t>iOS</t>
        </is>
      </c>
      <c r="C31" s="73" t="n">
        <v>1387</v>
      </c>
      <c r="D31" s="73" t="n">
        <v>3979</v>
      </c>
      <c r="E31" s="74">
        <f>D31/C31</f>
        <v/>
      </c>
      <c r="F31" s="75">
        <f>E31*M31*G31/1000+E31*AB31/D31*0.7</f>
        <v/>
      </c>
      <c r="G31" s="76" t="n">
        <v>28.98</v>
      </c>
      <c r="I31" s="31" t="n">
        <v>0.425</v>
      </c>
      <c r="J31" s="31" t="n">
        <v>0.177</v>
      </c>
      <c r="K31" s="31" t="n">
        <v>0.1</v>
      </c>
      <c r="L31" s="75">
        <f>37922/D31</f>
        <v/>
      </c>
      <c r="M31" s="77">
        <f>26810/D31</f>
        <v/>
      </c>
      <c r="N31" s="75">
        <f>26810/2568</f>
        <v/>
      </c>
      <c r="O31" s="78">
        <f>M31/N31</f>
        <v/>
      </c>
      <c r="P31" s="75">
        <f>5185/2568</f>
        <v/>
      </c>
      <c r="Q31" s="75">
        <f>4059/2568</f>
        <v/>
      </c>
      <c r="R31" s="75">
        <f>3057/2569</f>
        <v/>
      </c>
      <c r="S31" s="75">
        <f>4391/2568</f>
        <v/>
      </c>
      <c r="T31" s="75">
        <f>3474/2568</f>
        <v/>
      </c>
      <c r="U31" s="75">
        <f>1397/2568</f>
        <v/>
      </c>
      <c r="V31" s="75">
        <f>3517/2568</f>
        <v/>
      </c>
      <c r="W31" s="75">
        <f>1709/2568</f>
        <v/>
      </c>
      <c r="X31" s="75">
        <f>61/D31</f>
        <v/>
      </c>
      <c r="Y31" s="74">
        <f>X31+M31</f>
        <v/>
      </c>
      <c r="Z31" s="79">
        <f>17+15+13+12+8+7+3</f>
        <v/>
      </c>
      <c r="AA31" s="79" t="n">
        <v>51</v>
      </c>
      <c r="AB31" s="75">
        <f>17*0.99+15*7.99+13*2.99+12*4.99+8*9.99+5*19.99+2*9.99+49.99+19.99+99.99</f>
        <v/>
      </c>
      <c r="AC31" s="98" t="n"/>
      <c r="AD31" s="80">
        <f>Z31/D31</f>
        <v/>
      </c>
      <c r="AE31" s="31">
        <f>AA31/D31</f>
        <v/>
      </c>
      <c r="AF31" s="75">
        <f>AB31/Z31</f>
        <v/>
      </c>
      <c r="AG31" s="81">
        <f>AD31*AF31</f>
        <v/>
      </c>
      <c r="AH31" s="37">
        <f>1104/C31</f>
        <v/>
      </c>
      <c r="AI31" s="37">
        <f>629/C31</f>
        <v/>
      </c>
      <c r="AJ31" s="75">
        <f>1769/D31</f>
        <v/>
      </c>
    </row>
    <row customHeight="1" ht="16.05" outlineLevel="1" r="32" s="96">
      <c r="A32" s="25" t="n">
        <v>43373</v>
      </c>
      <c r="B32" s="97" t="inlineStr">
        <is>
          <t>iOS</t>
        </is>
      </c>
      <c r="C32" s="73" t="n">
        <v>1266</v>
      </c>
      <c r="D32" s="73" t="n">
        <v>3951</v>
      </c>
      <c r="E32" s="74">
        <f>D32/C32</f>
        <v/>
      </c>
      <c r="F32" s="75">
        <f>3.3*M32*G32/1000+AB32/D32*3.3*0.7</f>
        <v/>
      </c>
      <c r="G32" s="76" t="n">
        <v>27.16</v>
      </c>
      <c r="I32" s="31" t="n">
        <v>0.415</v>
      </c>
      <c r="J32" s="31" t="n">
        <v>0.179</v>
      </c>
      <c r="K32" s="31" t="n">
        <v>0.08799999999999999</v>
      </c>
      <c r="L32" s="75" t="n">
        <v>8.608200455580871</v>
      </c>
      <c r="M32" s="77" t="n">
        <v>6.44621614781068</v>
      </c>
      <c r="N32" s="75" t="n">
        <v>9.898561989895059</v>
      </c>
      <c r="O32" s="78">
        <f>M32/N32</f>
        <v/>
      </c>
      <c r="P32" s="75" t="n">
        <v>1.87796346677031</v>
      </c>
      <c r="Q32" s="75" t="n">
        <v>1.48231636222309</v>
      </c>
      <c r="R32" s="75" t="n">
        <v>1.26389428682472</v>
      </c>
      <c r="S32" s="75" t="n">
        <v>1.61212592304703</v>
      </c>
      <c r="T32" s="75" t="n">
        <v>1.26039642440731</v>
      </c>
      <c r="U32" s="75" t="n">
        <v>0.566265060240964</v>
      </c>
      <c r="V32" s="75" t="n">
        <v>1.20987174504469</v>
      </c>
      <c r="W32" s="75" t="n">
        <v>0.625728721336961</v>
      </c>
      <c r="X32" s="75" t="n">
        <v>0.0245507466464186</v>
      </c>
      <c r="Y32" s="74">
        <f>X32+M32</f>
        <v/>
      </c>
      <c r="Z32" s="79" t="n">
        <v>74</v>
      </c>
      <c r="AA32" s="79" t="n">
        <v>50</v>
      </c>
      <c r="AB32" s="75" t="n">
        <v>839.26</v>
      </c>
      <c r="AC32" s="98" t="n"/>
      <c r="AD32" s="80">
        <f>Z32/D32</f>
        <v/>
      </c>
      <c r="AE32" s="31">
        <f>AA32/D32</f>
        <v/>
      </c>
      <c r="AF32" s="75">
        <f>AB32/Z32</f>
        <v/>
      </c>
      <c r="AG32" s="81">
        <f>AD32*AF32</f>
        <v/>
      </c>
      <c r="AH32" s="37" t="n">
        <v>0.796208530805687</v>
      </c>
      <c r="AI32" s="37" t="n">
        <v>0.473143759873618</v>
      </c>
      <c r="AJ32" s="75" t="n">
        <v>0.443432042520881</v>
      </c>
    </row>
    <row customHeight="1" ht="16.05" r="33" s="96">
      <c r="A33" s="25" t="n">
        <v>43374</v>
      </c>
      <c r="B33" s="97" t="inlineStr">
        <is>
          <t>iOS</t>
        </is>
      </c>
      <c r="C33" s="73" t="n">
        <v>1598</v>
      </c>
      <c r="D33" s="73" t="n">
        <v>4338</v>
      </c>
      <c r="E33" s="74">
        <f>D33/C33</f>
        <v/>
      </c>
      <c r="F33" s="75">
        <f>3.3*M33*G33/1000+AB33/D33*3.3*0.7</f>
        <v/>
      </c>
      <c r="G33" s="76" t="n">
        <v>25.3</v>
      </c>
      <c r="I33" s="31" t="n">
        <v>0.442</v>
      </c>
      <c r="J33" s="31" t="n">
        <v>0.19</v>
      </c>
      <c r="K33" s="31" t="n">
        <v>0.107</v>
      </c>
      <c r="L33" s="75" t="n">
        <v>9.18510834485938</v>
      </c>
      <c r="M33" s="77" t="n">
        <v>6.58137390502536</v>
      </c>
      <c r="N33" s="75" t="n">
        <v>10</v>
      </c>
      <c r="O33" s="78">
        <f>M33/N33</f>
        <v/>
      </c>
      <c r="P33" s="75" t="n">
        <v>1.87635726795096</v>
      </c>
      <c r="Q33" s="75" t="n">
        <v>1.46374781085814</v>
      </c>
      <c r="R33" s="75" t="n">
        <v>1.2077057793345</v>
      </c>
      <c r="S33" s="75" t="n">
        <v>1.74010507880911</v>
      </c>
      <c r="T33" s="75" t="n">
        <v>1.25359019264448</v>
      </c>
      <c r="U33" s="75" t="n">
        <v>0.591243432574431</v>
      </c>
      <c r="V33" s="75" t="n">
        <v>1.22872154115587</v>
      </c>
      <c r="W33" s="75" t="n">
        <v>0.638528896672504</v>
      </c>
      <c r="X33" s="75" t="n">
        <v>0.0405716920239742</v>
      </c>
      <c r="Y33" s="74">
        <f>X33+M33</f>
        <v/>
      </c>
      <c r="Z33" s="79" t="n">
        <v>66</v>
      </c>
      <c r="AA33" s="79" t="n">
        <v>54</v>
      </c>
      <c r="AB33" s="75" t="n">
        <v>454.34</v>
      </c>
      <c r="AC33" s="98" t="n"/>
      <c r="AD33" s="80">
        <f>Z33/D33</f>
        <v/>
      </c>
      <c r="AE33" s="31">
        <f>AA33/D33</f>
        <v/>
      </c>
      <c r="AF33" s="75">
        <f>AB33/Z33</f>
        <v/>
      </c>
      <c r="AG33" s="81">
        <f>AD33*AF33</f>
        <v/>
      </c>
      <c r="AH33" s="37" t="n">
        <v>0.772841051314143</v>
      </c>
      <c r="AI33" s="37" t="n">
        <v>0.439924906132666</v>
      </c>
      <c r="AJ33" s="75" t="n">
        <v>0.467957584140157</v>
      </c>
    </row>
    <row customHeight="1" ht="16.05" outlineLevel="1" r="34" s="96">
      <c r="A34" s="25" t="n">
        <v>43375</v>
      </c>
      <c r="B34" s="97" t="inlineStr">
        <is>
          <t>iOS</t>
        </is>
      </c>
      <c r="C34" s="73" t="n">
        <v>1665</v>
      </c>
      <c r="D34" s="73" t="n">
        <v>4493</v>
      </c>
      <c r="E34" s="74">
        <f>D34/C34</f>
        <v/>
      </c>
      <c r="F34" s="75">
        <f>3.3*M34*G34/1000+AB34/D34*3.3*0.7</f>
        <v/>
      </c>
      <c r="G34" s="76" t="n">
        <v>26.31</v>
      </c>
      <c r="I34" s="31" t="n">
        <v>0.475</v>
      </c>
      <c r="J34" s="31" t="n">
        <v>0.213</v>
      </c>
      <c r="K34" s="31" t="n">
        <v>0.116</v>
      </c>
      <c r="L34" s="75" t="n">
        <v>9.370576452259071</v>
      </c>
      <c r="M34" s="77" t="n">
        <v>6.50612063209437</v>
      </c>
      <c r="N34" s="75" t="n">
        <v>9.73102529960053</v>
      </c>
      <c r="O34" s="78">
        <f>M34/N34</f>
        <v/>
      </c>
      <c r="P34" s="75" t="n">
        <v>1.78129161118509</v>
      </c>
      <c r="Q34" s="75" t="n">
        <v>1.38715046604527</v>
      </c>
      <c r="R34" s="75" t="n">
        <v>0.9950066577896139</v>
      </c>
      <c r="S34" s="75" t="n">
        <v>1.7939414114514</v>
      </c>
      <c r="T34" s="75" t="n">
        <v>1.25299600532623</v>
      </c>
      <c r="U34" s="75" t="n">
        <v>0.645805592543276</v>
      </c>
      <c r="V34" s="75" t="n">
        <v>1.21604527296937</v>
      </c>
      <c r="W34" s="75" t="n">
        <v>0.65878828229028</v>
      </c>
      <c r="X34" s="75" t="n">
        <v>0.0342755397284665</v>
      </c>
      <c r="Y34" s="74">
        <f>X34+M34</f>
        <v/>
      </c>
      <c r="Z34" s="79" t="n">
        <v>49</v>
      </c>
      <c r="AA34" s="79" t="n">
        <v>32</v>
      </c>
      <c r="AB34" s="75" t="n">
        <v>450.51</v>
      </c>
      <c r="AC34" s="98" t="n"/>
      <c r="AD34" s="80">
        <f>Z34/D34</f>
        <v/>
      </c>
      <c r="AE34" s="31">
        <f>AA34/D34</f>
        <v/>
      </c>
      <c r="AF34" s="75">
        <f>AB34/Z34</f>
        <v/>
      </c>
      <c r="AG34" s="81">
        <f>AD34*AF34</f>
        <v/>
      </c>
      <c r="AH34" s="37" t="n">
        <v>0.791591591591592</v>
      </c>
      <c r="AI34" s="37" t="n">
        <v>0.467867867867868</v>
      </c>
      <c r="AJ34" s="75" t="n">
        <v>0.515023369686178</v>
      </c>
    </row>
    <row customHeight="1" ht="16.05" outlineLevel="1" r="35" s="96">
      <c r="A35" s="25" t="n">
        <v>43376</v>
      </c>
      <c r="B35" s="72" t="inlineStr">
        <is>
          <t>iOS</t>
        </is>
      </c>
      <c r="C35" s="73" t="n">
        <v>1242</v>
      </c>
      <c r="D35" s="73" t="n">
        <v>4238</v>
      </c>
      <c r="E35" s="74">
        <f>D35/C35</f>
        <v/>
      </c>
      <c r="F35" s="75">
        <f>3.3*M35*G35/1000+AB35/D35*3.3*0.7</f>
        <v/>
      </c>
      <c r="G35" s="76" t="n">
        <v>27.51</v>
      </c>
      <c r="I35" s="31" t="n">
        <v>0.454</v>
      </c>
      <c r="J35" s="31" t="n">
        <v>0.213</v>
      </c>
      <c r="K35" s="31" t="n">
        <v>0.102</v>
      </c>
      <c r="L35" s="75" t="n">
        <v>8.36833411986786</v>
      </c>
      <c r="M35" s="77" t="n">
        <v>6.15408211420481</v>
      </c>
      <c r="N35" s="75" t="n">
        <v>9.418923799205491</v>
      </c>
      <c r="O35" s="78">
        <f>M35/N35</f>
        <v/>
      </c>
      <c r="P35" s="75" t="n">
        <v>1.73564463705309</v>
      </c>
      <c r="Q35" s="75" t="n">
        <v>1.33586132177681</v>
      </c>
      <c r="R35" s="75" t="n">
        <v>0.970025279884435</v>
      </c>
      <c r="S35" s="75" t="n">
        <v>1.8324304803178</v>
      </c>
      <c r="T35" s="75" t="n">
        <v>1.1957385337667</v>
      </c>
      <c r="U35" s="75" t="n">
        <v>0.628024557602022</v>
      </c>
      <c r="V35" s="75" t="n">
        <v>1.11231491513182</v>
      </c>
      <c r="W35" s="75" t="n">
        <v>0.6088840736728059</v>
      </c>
      <c r="X35" s="75" t="n">
        <v>0.0285512033978292</v>
      </c>
      <c r="Y35" s="74">
        <f>X35+M35</f>
        <v/>
      </c>
      <c r="Z35" s="79" t="n">
        <v>50</v>
      </c>
      <c r="AA35" s="79" t="n">
        <v>36</v>
      </c>
      <c r="AB35" s="75" t="n">
        <v>319.5</v>
      </c>
      <c r="AC35" s="98" t="n"/>
      <c r="AD35" s="80">
        <f>Z35/D35</f>
        <v/>
      </c>
      <c r="AE35" s="31">
        <f>AA35/D35</f>
        <v/>
      </c>
      <c r="AF35" s="75">
        <f>AB35/Z35</f>
        <v/>
      </c>
      <c r="AG35" s="81">
        <f>AD35*AF35</f>
        <v/>
      </c>
      <c r="AH35" s="37" t="n">
        <v>0.802737520128824</v>
      </c>
      <c r="AI35" s="37" t="n">
        <v>0.512882447665056</v>
      </c>
      <c r="AJ35" s="75" t="n">
        <v>0.626002831524304</v>
      </c>
    </row>
    <row customHeight="1" ht="16.05" outlineLevel="1" r="36" s="96">
      <c r="A36" s="25" t="n">
        <v>43377</v>
      </c>
      <c r="B36" s="72" t="inlineStr">
        <is>
          <t>iOS</t>
        </is>
      </c>
      <c r="C36" s="73" t="n">
        <v>1278</v>
      </c>
      <c r="D36" s="73" t="n">
        <v>4146</v>
      </c>
      <c r="E36" s="74">
        <f>D36/C36</f>
        <v/>
      </c>
      <c r="F36" s="75">
        <f>3.3*M36*G36/1000+AB36/D36*3.3*0.7</f>
        <v/>
      </c>
      <c r="G36" s="76" t="n">
        <v>28.16</v>
      </c>
      <c r="I36" s="31" t="n">
        <v>0.481</v>
      </c>
      <c r="J36" s="31" t="n">
        <v>0.203</v>
      </c>
      <c r="K36" s="31" t="n">
        <v>0.11</v>
      </c>
      <c r="L36" s="75" t="n">
        <v>8.20356970574047</v>
      </c>
      <c r="M36" s="77" t="n">
        <v>5.94524843222383</v>
      </c>
      <c r="N36" s="75" t="n">
        <v>9.129259259259261</v>
      </c>
      <c r="O36" s="78">
        <f>M36/N36</f>
        <v/>
      </c>
      <c r="P36" s="75" t="n">
        <v>1.68555555555556</v>
      </c>
      <c r="Q36" s="75" t="n">
        <v>1.32518518518519</v>
      </c>
      <c r="R36" s="75" t="n">
        <v>0.915185185185185</v>
      </c>
      <c r="S36" s="75" t="n">
        <v>1.74259259259259</v>
      </c>
      <c r="T36" s="75" t="n">
        <v>1.16888888888889</v>
      </c>
      <c r="U36" s="75" t="n">
        <v>0.61962962962963</v>
      </c>
      <c r="V36" s="75" t="n">
        <v>1.05888888888889</v>
      </c>
      <c r="W36" s="75" t="n">
        <v>0.613333333333333</v>
      </c>
      <c r="X36" s="75" t="n">
        <v>0.0173661360347323</v>
      </c>
      <c r="Y36" s="74">
        <f>X36+M36</f>
        <v/>
      </c>
      <c r="Z36" s="79" t="n">
        <v>64</v>
      </c>
      <c r="AA36" s="79" t="n">
        <v>49</v>
      </c>
      <c r="AB36" s="75" t="n">
        <v>529.36</v>
      </c>
      <c r="AC36" s="98" t="n"/>
      <c r="AD36" s="80">
        <f>Z36/D36</f>
        <v/>
      </c>
      <c r="AE36" s="31">
        <f>AA36/D36</f>
        <v/>
      </c>
      <c r="AF36" s="75">
        <f>AB36/Z36</f>
        <v/>
      </c>
      <c r="AG36" s="81">
        <f>AD36*AF36</f>
        <v/>
      </c>
      <c r="AH36" s="37" t="n">
        <v>0.802034428794992</v>
      </c>
      <c r="AI36" s="37" t="n">
        <v>0.479655712050078</v>
      </c>
      <c r="AJ36" s="75" t="n">
        <v>0.573806078147612</v>
      </c>
    </row>
    <row customHeight="1" ht="16.05" outlineLevel="1" r="37" s="96">
      <c r="A37" s="40" t="n">
        <v>43378</v>
      </c>
      <c r="B37" s="72" t="inlineStr">
        <is>
          <t>iOS</t>
        </is>
      </c>
      <c r="C37" s="73" t="n">
        <v>1596</v>
      </c>
      <c r="D37" s="73" t="n">
        <v>4417</v>
      </c>
      <c r="E37" s="74">
        <f>D37/C37</f>
        <v/>
      </c>
      <c r="F37" s="75">
        <f>3.3*M37*G37/1000+AB37/D37*3.3*0.7</f>
        <v/>
      </c>
      <c r="G37" s="76" t="n">
        <v>28.24</v>
      </c>
      <c r="I37" s="31" t="n">
        <v>0.451</v>
      </c>
      <c r="J37" s="31" t="n">
        <v>0.228</v>
      </c>
      <c r="K37" s="31" t="n">
        <v>0.093</v>
      </c>
      <c r="L37" s="75" t="n">
        <v>8.269187231152371</v>
      </c>
      <c r="M37" s="77" t="n">
        <v>5.75979171383292</v>
      </c>
      <c r="N37" s="75" t="n">
        <v>8.970733427362481</v>
      </c>
      <c r="O37" s="78">
        <f>M37/N37</f>
        <v/>
      </c>
      <c r="P37" s="75" t="n">
        <v>1.70486600846262</v>
      </c>
      <c r="Q37" s="75" t="n">
        <v>1.23660084626234</v>
      </c>
      <c r="R37" s="75" t="n">
        <v>0.895275035260931</v>
      </c>
      <c r="S37" s="75" t="n">
        <v>1.69287729196051</v>
      </c>
      <c r="T37" s="75" t="n">
        <v>1.17313117066291</v>
      </c>
      <c r="U37" s="75" t="n">
        <v>0.642101551480959</v>
      </c>
      <c r="V37" s="75" t="n">
        <v>1.04231311706629</v>
      </c>
      <c r="W37" s="75" t="n">
        <v>0.583568406205924</v>
      </c>
      <c r="X37" s="75" t="n">
        <v>0.0158478605388273</v>
      </c>
      <c r="Y37" s="74">
        <f>X37+M37</f>
        <v/>
      </c>
      <c r="Z37" s="79" t="n">
        <v>56</v>
      </c>
      <c r="AA37" s="79" t="n">
        <v>48</v>
      </c>
      <c r="AB37" s="75" t="n">
        <v>295.44</v>
      </c>
      <c r="AC37" s="98" t="n"/>
      <c r="AD37" s="80">
        <f>Z37/D37</f>
        <v/>
      </c>
      <c r="AE37" s="31">
        <f>AA37/D37</f>
        <v/>
      </c>
      <c r="AF37" s="75">
        <f>AB37/Z37</f>
        <v/>
      </c>
      <c r="AG37" s="81">
        <f>AD37*AF37</f>
        <v/>
      </c>
      <c r="AH37" s="37" t="n">
        <v>0.771929824561403</v>
      </c>
      <c r="AI37" s="37" t="n">
        <v>0.424185463659148</v>
      </c>
      <c r="AJ37" s="75" t="n">
        <v>0.540638442381707</v>
      </c>
    </row>
    <row customHeight="1" ht="16.05" outlineLevel="1" r="38" s="96">
      <c r="A38" s="25" t="n">
        <v>43379</v>
      </c>
      <c r="B38" s="97" t="inlineStr">
        <is>
          <t>iOS</t>
        </is>
      </c>
      <c r="C38" s="73" t="n">
        <v>1293</v>
      </c>
      <c r="D38" s="73" t="n">
        <v>4310</v>
      </c>
      <c r="E38" s="74">
        <f>D38/C38</f>
        <v/>
      </c>
      <c r="F38" s="75">
        <f>3.3*M38*G38/1000+AB38/D38*3.3*0.7</f>
        <v/>
      </c>
      <c r="G38" s="76" t="n">
        <v>28.84</v>
      </c>
      <c r="I38" s="31" t="n">
        <v>0.429</v>
      </c>
      <c r="J38" s="31" t="n">
        <v>0.176</v>
      </c>
      <c r="K38" s="31" t="n">
        <v>0.077</v>
      </c>
      <c r="L38" s="75" t="n">
        <v>10.0874709976798</v>
      </c>
      <c r="M38" s="77" t="n">
        <v>7.51020881670534</v>
      </c>
      <c r="N38" s="75" t="n">
        <v>11.4499469402193</v>
      </c>
      <c r="O38" s="78">
        <f>M38/N38</f>
        <v/>
      </c>
      <c r="P38" s="75" t="n">
        <v>2.12875840113194</v>
      </c>
      <c r="Q38" s="75" t="n">
        <v>1.81075344888574</v>
      </c>
      <c r="R38" s="75" t="n">
        <v>1.0212239122745</v>
      </c>
      <c r="S38" s="75" t="n">
        <v>1.95436858860983</v>
      </c>
      <c r="T38" s="75" t="n">
        <v>1.48425893172975</v>
      </c>
      <c r="U38" s="75" t="n">
        <v>0.570923240183941</v>
      </c>
      <c r="V38" s="75" t="n">
        <v>1.70958613371065</v>
      </c>
      <c r="W38" s="75" t="n">
        <v>0.770074283692961</v>
      </c>
      <c r="X38" s="75" t="n">
        <v>0.017169373549884</v>
      </c>
      <c r="Y38" s="74">
        <f>X38+M38</f>
        <v/>
      </c>
      <c r="Z38" s="79" t="n">
        <v>106</v>
      </c>
      <c r="AA38" s="79" t="n">
        <v>79</v>
      </c>
      <c r="AB38" s="75" t="n">
        <v>875.9400000000001</v>
      </c>
      <c r="AC38" s="98" t="n"/>
      <c r="AD38" s="80">
        <f>Z38/D38</f>
        <v/>
      </c>
      <c r="AE38" s="31">
        <f>AA38/D38</f>
        <v/>
      </c>
      <c r="AF38" s="75">
        <f>AB38/Z38</f>
        <v/>
      </c>
      <c r="AG38" s="81">
        <f>AD38*AF38</f>
        <v/>
      </c>
      <c r="AH38" s="37" t="n">
        <v>0.787316318638824</v>
      </c>
      <c r="AI38" s="37" t="n">
        <v>0.498839907192575</v>
      </c>
      <c r="AJ38" s="75" t="n">
        <v>0.438051044083527</v>
      </c>
    </row>
    <row customHeight="1" ht="16.05" outlineLevel="1" r="39" s="96">
      <c r="A39" s="25" t="n">
        <v>43380</v>
      </c>
      <c r="B39" s="97" t="inlineStr">
        <is>
          <t>iOS</t>
        </is>
      </c>
      <c r="C39" s="73" t="n">
        <v>1223</v>
      </c>
      <c r="D39" s="73" t="n">
        <v>4164</v>
      </c>
      <c r="E39" s="74">
        <f>D39/C39</f>
        <v/>
      </c>
      <c r="F39" s="75">
        <f>3.3*M39*G39/1000+3.3*AB39/D39*0.7</f>
        <v/>
      </c>
      <c r="G39" s="76" t="n">
        <v>30.68</v>
      </c>
      <c r="I39" s="31" t="n">
        <v>0.439</v>
      </c>
      <c r="J39" s="31" t="n">
        <v>0.209</v>
      </c>
      <c r="K39" s="31" t="n">
        <v>0.098</v>
      </c>
      <c r="L39" s="75" t="n">
        <v>9.14361191162344</v>
      </c>
      <c r="M39" s="77" t="n">
        <v>7.33165225744476</v>
      </c>
      <c r="N39" s="75" t="n">
        <v>11.1419708029197</v>
      </c>
      <c r="O39" s="78">
        <f>M39/N39</f>
        <v/>
      </c>
      <c r="P39" s="75" t="n">
        <v>1.97518248175182</v>
      </c>
      <c r="Q39" s="75" t="n">
        <v>1.83540145985401</v>
      </c>
      <c r="R39" s="75" t="n">
        <v>1.12700729927007</v>
      </c>
      <c r="S39" s="75" t="n">
        <v>1.89306569343066</v>
      </c>
      <c r="T39" s="75" t="n">
        <v>1.41423357664234</v>
      </c>
      <c r="U39" s="75" t="n">
        <v>0.551459854014599</v>
      </c>
      <c r="V39" s="75" t="n">
        <v>1.5978102189781</v>
      </c>
      <c r="W39" s="75" t="n">
        <v>0.747810218978102</v>
      </c>
      <c r="X39" s="75" t="n">
        <v>0.0153698366954851</v>
      </c>
      <c r="Y39" s="74">
        <f>X39+M39</f>
        <v/>
      </c>
      <c r="Z39" s="79">
        <f>26+16+12+12+6+5+4</f>
        <v/>
      </c>
      <c r="AA39" s="79" t="n">
        <v>64</v>
      </c>
      <c r="AB39" s="75">
        <f>26*0.99+16*7.99+12*4.99+12*2.99+6*19.99+5*9.99+2*49.99+2*9.99</f>
        <v/>
      </c>
      <c r="AC39" s="98" t="n"/>
      <c r="AD39" s="80">
        <f>Z39/D39</f>
        <v/>
      </c>
      <c r="AE39" s="31">
        <f>AA39/D39</f>
        <v/>
      </c>
      <c r="AF39" s="75">
        <f>AB39/Z39</f>
        <v/>
      </c>
      <c r="AG39" s="81">
        <f>AD39*AF39</f>
        <v/>
      </c>
      <c r="AH39" s="37">
        <f>839/C39</f>
        <v/>
      </c>
      <c r="AI39" s="37">
        <f>501/C39</f>
        <v/>
      </c>
      <c r="AJ39" s="75">
        <f>1730/D39</f>
        <v/>
      </c>
    </row>
    <row customHeight="1" ht="16.05" outlineLevel="1" r="40" s="96">
      <c r="A40" s="25" t="n">
        <v>43381</v>
      </c>
      <c r="B40" s="97" t="inlineStr">
        <is>
          <t>iOS</t>
        </is>
      </c>
      <c r="C40" s="73" t="n">
        <v>1242</v>
      </c>
      <c r="D40" s="73" t="n">
        <v>4297</v>
      </c>
      <c r="E40" s="74" t="n">
        <v>3.4597423510467</v>
      </c>
      <c r="F40" s="75" t="n">
        <v>1.05303971491738</v>
      </c>
      <c r="G40" s="76" t="n">
        <v>30.95</v>
      </c>
      <c r="I40" s="31" t="n">
        <v>0.493</v>
      </c>
      <c r="J40" s="31" t="n">
        <v>0.229</v>
      </c>
      <c r="K40" s="31" t="n">
        <v>0.13</v>
      </c>
      <c r="L40" s="75" t="n">
        <v>9.05724924365837</v>
      </c>
      <c r="M40" s="77" t="n">
        <v>7.32441238073074</v>
      </c>
      <c r="N40" s="75" t="n">
        <v>11.1369426751592</v>
      </c>
      <c r="O40" s="78">
        <f>M40/N40</f>
        <v/>
      </c>
      <c r="P40" s="75" t="n">
        <v>2.04104741684359</v>
      </c>
      <c r="Q40" s="75" t="n">
        <v>1.89915074309979</v>
      </c>
      <c r="R40" s="75" t="n">
        <v>1.15003538570418</v>
      </c>
      <c r="S40" s="75" t="n">
        <v>1.82448690728945</v>
      </c>
      <c r="T40" s="75" t="n">
        <v>1.37756546355272</v>
      </c>
      <c r="U40" s="75" t="n">
        <v>0.534677990092003</v>
      </c>
      <c r="V40" s="75" t="n">
        <v>1.57077140835103</v>
      </c>
      <c r="W40" s="75" t="n">
        <v>0.739207360226468</v>
      </c>
      <c r="X40" s="75" t="n">
        <v>0.0167558761926926</v>
      </c>
      <c r="Y40" s="74">
        <f>X40+M40</f>
        <v/>
      </c>
      <c r="Z40" s="79" t="n">
        <v>72</v>
      </c>
      <c r="AA40" s="79" t="n">
        <v>54</v>
      </c>
      <c r="AB40" s="75" t="n">
        <v>567.28</v>
      </c>
      <c r="AC40" s="98" t="n"/>
      <c r="AD40" s="80" t="n">
        <v>0.0167558761926926</v>
      </c>
      <c r="AE40" s="31">
        <f>AA40/D40</f>
        <v/>
      </c>
      <c r="AF40" s="75" t="n">
        <v>7.87888888888889</v>
      </c>
      <c r="AG40" s="81">
        <f>AD40*AF40</f>
        <v/>
      </c>
      <c r="AH40" s="37" t="n">
        <v>0.778582930756844</v>
      </c>
      <c r="AI40" s="37" t="n">
        <v>0.458937198067633</v>
      </c>
      <c r="AJ40" s="75" t="n">
        <v>0.404468233651385</v>
      </c>
      <c r="AK40" s="38" t="n">
        <v>0.0430532929951129</v>
      </c>
      <c r="AL40" s="38" t="n">
        <v>0.009541540609727721</v>
      </c>
      <c r="AM40" s="39" t="n">
        <v>0.339539213404701</v>
      </c>
    </row>
    <row customHeight="1" ht="16.05" outlineLevel="1" r="41" s="96">
      <c r="A41" s="25" t="n">
        <v>43382</v>
      </c>
      <c r="B41" s="97" t="inlineStr">
        <is>
          <t>iOS</t>
        </is>
      </c>
      <c r="C41" s="73" t="n">
        <v>1150</v>
      </c>
      <c r="D41" s="73" t="n">
        <v>4252</v>
      </c>
      <c r="E41" s="74" t="n">
        <v>3.69739130434783</v>
      </c>
      <c r="F41" s="75" t="n">
        <v>0.908065749764817</v>
      </c>
      <c r="G41" s="76" t="n">
        <v>28.96</v>
      </c>
      <c r="I41" s="31" t="n">
        <v>0.497</v>
      </c>
      <c r="J41" s="31" t="n">
        <v>0.217</v>
      </c>
      <c r="K41" s="31" t="n">
        <v>0.096</v>
      </c>
      <c r="L41" s="75" t="n">
        <v>9.257525870178741</v>
      </c>
      <c r="M41" s="77" t="n">
        <v>7.21448730009407</v>
      </c>
      <c r="N41" s="75" t="n">
        <v>10.8128304547057</v>
      </c>
      <c r="O41" s="78">
        <f>M41/N41</f>
        <v/>
      </c>
      <c r="P41" s="75" t="n">
        <v>1.93161790623898</v>
      </c>
      <c r="Q41" s="75" t="n">
        <v>1.73528375044061</v>
      </c>
      <c r="R41" s="75" t="n">
        <v>1.22206556221361</v>
      </c>
      <c r="S41" s="75" t="n">
        <v>1.85935847726472</v>
      </c>
      <c r="T41" s="75" t="n">
        <v>1.32710609799084</v>
      </c>
      <c r="U41" s="75" t="n">
        <v>0.590412407472682</v>
      </c>
      <c r="V41" s="75" t="n">
        <v>1.45646810010575</v>
      </c>
      <c r="W41" s="75" t="n">
        <v>0.6905181529784979</v>
      </c>
      <c r="X41" s="75" t="n">
        <v>0.019755409219191</v>
      </c>
      <c r="Y41" s="74">
        <f>X41+M41</f>
        <v/>
      </c>
      <c r="Z41" s="79" t="n">
        <v>64</v>
      </c>
      <c r="AA41" s="79" t="n">
        <v>52</v>
      </c>
      <c r="AB41" s="75" t="n">
        <v>402.36</v>
      </c>
      <c r="AC41" s="98" t="n"/>
      <c r="AD41" s="80" t="n">
        <v>0.0150517403574788</v>
      </c>
      <c r="AE41" s="31">
        <f>AA41/D41</f>
        <v/>
      </c>
      <c r="AF41" s="75" t="n">
        <v>6.286875</v>
      </c>
      <c r="AG41" s="81">
        <f>AD41*AF41</f>
        <v/>
      </c>
      <c r="AH41" s="37" t="n">
        <v>0.836521739130435</v>
      </c>
      <c r="AI41" s="37" t="n">
        <v>0.501739130434783</v>
      </c>
      <c r="AJ41" s="75" t="n">
        <v>0.51340545625588</v>
      </c>
      <c r="AK41" s="38" t="n">
        <v>0.0482126058325494</v>
      </c>
      <c r="AL41" s="38" t="n">
        <v>0.0115239887111947</v>
      </c>
      <c r="AM41" s="39" t="n">
        <v>0.259877704609595</v>
      </c>
    </row>
    <row customHeight="1" ht="16.05" outlineLevel="1" r="42" s="96">
      <c r="A42" s="25" t="n">
        <v>43383</v>
      </c>
      <c r="B42" s="72" t="inlineStr">
        <is>
          <t>iOS</t>
        </is>
      </c>
      <c r="C42" s="73" t="n">
        <v>1197</v>
      </c>
      <c r="D42" s="73" t="n">
        <v>4204</v>
      </c>
      <c r="E42" s="74" t="n">
        <v>3.51211361737678</v>
      </c>
      <c r="F42" s="75" t="n">
        <v>0.850743705042816</v>
      </c>
      <c r="G42" s="76" t="n">
        <v>30.18</v>
      </c>
      <c r="I42" s="31" t="n">
        <v>0.459</v>
      </c>
      <c r="J42" s="31" t="n">
        <v>0.219</v>
      </c>
      <c r="K42" s="31" t="n">
        <v>0.092</v>
      </c>
      <c r="L42" s="75" t="n">
        <v>8.70218839200761</v>
      </c>
      <c r="M42" s="77" t="n">
        <v>6.13558515699334</v>
      </c>
      <c r="N42" s="75" t="n">
        <v>9.574610244988859</v>
      </c>
      <c r="O42" s="78">
        <f>M42/N42</f>
        <v/>
      </c>
      <c r="P42" s="75" t="n">
        <v>1.70861172976986</v>
      </c>
      <c r="Q42" s="75" t="n">
        <v>1.2735708982925</v>
      </c>
      <c r="R42" s="75" t="n">
        <v>1.14736451373422</v>
      </c>
      <c r="S42" s="75" t="n">
        <v>1.9072011878248</v>
      </c>
      <c r="T42" s="75" t="n">
        <v>1.17074981440238</v>
      </c>
      <c r="U42" s="75" t="n">
        <v>0.631403118040089</v>
      </c>
      <c r="V42" s="75" t="n">
        <v>1.13288789903489</v>
      </c>
      <c r="W42" s="75" t="n">
        <v>0.602821083890126</v>
      </c>
      <c r="X42" s="75" t="n">
        <v>0.0268791627021884</v>
      </c>
      <c r="Y42" s="74">
        <f>X42+M42</f>
        <v/>
      </c>
      <c r="Z42" s="79" t="n">
        <v>81</v>
      </c>
      <c r="AA42" s="79" t="n">
        <v>58</v>
      </c>
      <c r="AB42" s="75" t="n">
        <v>436.19</v>
      </c>
      <c r="AC42" s="98" t="n"/>
      <c r="AD42" s="80" t="n">
        <v>0.019267364414843</v>
      </c>
      <c r="AE42" s="31">
        <f>AA42/D42</f>
        <v/>
      </c>
      <c r="AF42" s="75" t="n">
        <v>5.38506172839506</v>
      </c>
      <c r="AG42" s="81">
        <f>AD42*AF42</f>
        <v/>
      </c>
      <c r="AH42" s="37" t="n">
        <v>0.791979949874687</v>
      </c>
      <c r="AI42" s="37" t="n">
        <v>0.469507101086048</v>
      </c>
      <c r="AJ42" s="75" t="n">
        <v>0.643196955280685</v>
      </c>
      <c r="AK42" s="38" t="n">
        <v>0.0585156993339676</v>
      </c>
      <c r="AL42" s="38" t="n">
        <v>0.0133206470028544</v>
      </c>
      <c r="AM42" s="39" t="n">
        <v>0</v>
      </c>
    </row>
    <row customHeight="1" ht="16.05" outlineLevel="1" r="43" s="96">
      <c r="A43" s="25" t="n">
        <v>43384</v>
      </c>
      <c r="B43" s="72" t="inlineStr">
        <is>
          <t>iOS</t>
        </is>
      </c>
      <c r="C43" s="73" t="n">
        <v>921</v>
      </c>
      <c r="D43" s="73" t="n">
        <v>3872</v>
      </c>
      <c r="E43" s="74" t="n">
        <v>4.20412595005429</v>
      </c>
      <c r="F43" s="75" t="n">
        <v>0.858472559659091</v>
      </c>
      <c r="G43" s="76" t="n">
        <v>32.87</v>
      </c>
      <c r="I43" s="31" t="n">
        <v>0.438</v>
      </c>
      <c r="J43" s="31" t="n">
        <v>0.216</v>
      </c>
      <c r="K43" s="31" t="n">
        <v>0.106</v>
      </c>
      <c r="L43" s="75" t="n">
        <v>9.448347107438019</v>
      </c>
      <c r="M43" s="77" t="n">
        <v>5.98682851239669</v>
      </c>
      <c r="N43" s="75" t="n">
        <v>9.29843561973526</v>
      </c>
      <c r="O43" s="78">
        <f>M43/N43</f>
        <v/>
      </c>
      <c r="P43" s="75" t="n">
        <v>1.74809466506217</v>
      </c>
      <c r="Q43" s="75" t="n">
        <v>1.31728840754112</v>
      </c>
      <c r="R43" s="75" t="n">
        <v>1.04612916165263</v>
      </c>
      <c r="S43" s="75" t="n">
        <v>1.74729241877256</v>
      </c>
      <c r="T43" s="75" t="n">
        <v>1.20336943441637</v>
      </c>
      <c r="U43" s="75" t="n">
        <v>0.5908543922984359</v>
      </c>
      <c r="V43" s="75" t="n">
        <v>1.06458082631368</v>
      </c>
      <c r="W43" s="75" t="n">
        <v>0.580826313678299</v>
      </c>
      <c r="X43" s="75" t="n">
        <v>0.0216942148760331</v>
      </c>
      <c r="Y43" s="74">
        <f>X43+M43</f>
        <v/>
      </c>
      <c r="Z43" s="79" t="n">
        <v>55</v>
      </c>
      <c r="AA43" s="79" t="n">
        <v>48</v>
      </c>
      <c r="AB43" s="75" t="n">
        <v>350.45</v>
      </c>
      <c r="AC43" s="98" t="n"/>
      <c r="AD43" s="80" t="n">
        <v>0.0142045454545455</v>
      </c>
      <c r="AE43" s="31">
        <f>AA43/D43</f>
        <v/>
      </c>
      <c r="AF43" s="75" t="n">
        <v>6.37181818181818</v>
      </c>
      <c r="AG43" s="81">
        <f>AD43*AF43</f>
        <v/>
      </c>
      <c r="AH43" s="37" t="n">
        <v>0.785016286644951</v>
      </c>
      <c r="AI43" s="37" t="n">
        <v>0.550488599348534</v>
      </c>
      <c r="AJ43" s="75" t="n">
        <v>0.628615702479339</v>
      </c>
      <c r="AK43" s="38" t="n">
        <v>0.0625</v>
      </c>
      <c r="AL43" s="38" t="n">
        <v>0.0175619834710744</v>
      </c>
      <c r="AM43" s="39" t="n">
        <v>0</v>
      </c>
    </row>
    <row customHeight="1" ht="16.05" outlineLevel="1" r="44" s="96">
      <c r="A44" s="25" t="n">
        <v>43385</v>
      </c>
      <c r="B44" s="72" t="inlineStr">
        <is>
          <t>iOS</t>
        </is>
      </c>
      <c r="C44" s="73" t="n">
        <v>956</v>
      </c>
      <c r="D44" s="73" t="n">
        <v>3663</v>
      </c>
      <c r="E44" s="74" t="n">
        <v>3.831589958159</v>
      </c>
      <c r="F44" s="75">
        <f>3.3*M44*G44/1000+AB44/D44*3.3*0.7</f>
        <v/>
      </c>
      <c r="G44" s="76" t="n">
        <v>39.35</v>
      </c>
      <c r="I44" s="31" t="n">
        <v>0.429</v>
      </c>
      <c r="J44" s="31" t="n">
        <v>0.179</v>
      </c>
      <c r="K44" s="31" t="n">
        <v>0.08400000000000001</v>
      </c>
      <c r="L44" s="75" t="n">
        <v>8.030303030303029</v>
      </c>
      <c r="M44" s="77" t="n">
        <v>5.31749931749932</v>
      </c>
      <c r="N44" s="75" t="n">
        <v>8.59576345984113</v>
      </c>
      <c r="O44" s="78">
        <f>M44/N44</f>
        <v/>
      </c>
      <c r="P44" s="75" t="n">
        <v>1.60591350397176</v>
      </c>
      <c r="Q44" s="75" t="n">
        <v>1.18578993821712</v>
      </c>
      <c r="R44" s="75" t="n">
        <v>0.961606354810238</v>
      </c>
      <c r="S44" s="75" t="n">
        <v>1.6081200353045</v>
      </c>
      <c r="T44" s="75" t="n">
        <v>1.12047661076787</v>
      </c>
      <c r="U44" s="75" t="n">
        <v>0.587819947043248</v>
      </c>
      <c r="V44" s="75" t="n">
        <v>0.962930273609885</v>
      </c>
      <c r="W44" s="75" t="n">
        <v>0.563106796116505</v>
      </c>
      <c r="X44" s="75" t="n">
        <v>0.0212940212940213</v>
      </c>
      <c r="Y44" s="74">
        <f>X44+M44</f>
        <v/>
      </c>
      <c r="Z44" s="79" t="n">
        <v>38</v>
      </c>
      <c r="AA44" s="79" t="n">
        <v>30</v>
      </c>
      <c r="AB44" s="75" t="n">
        <v>312.62</v>
      </c>
      <c r="AC44" s="98" t="n"/>
      <c r="AD44" s="80" t="n">
        <v>0.0103740103740104</v>
      </c>
      <c r="AE44" s="31">
        <f>AA44/D44</f>
        <v/>
      </c>
      <c r="AF44" s="75" t="n">
        <v>8.22684210526316</v>
      </c>
      <c r="AG44" s="81" t="n">
        <v>0.0853453453453453</v>
      </c>
      <c r="AH44" s="37" t="n">
        <v>0.760460251046025</v>
      </c>
      <c r="AI44" s="37" t="n">
        <v>0.425732217573222</v>
      </c>
      <c r="AJ44" s="75" t="n">
        <v>0.569478569478569</v>
      </c>
      <c r="AK44" s="38" t="n">
        <v>0.0518700518700519</v>
      </c>
      <c r="AL44" s="38" t="n">
        <v>0.0144690144690145</v>
      </c>
      <c r="AM44" s="39" t="n">
        <v>0</v>
      </c>
    </row>
    <row customHeight="1" ht="16.05" outlineLevel="1" r="45" s="96">
      <c r="A45" s="25" t="n">
        <v>43386</v>
      </c>
      <c r="B45" s="97" t="inlineStr">
        <is>
          <t>iOS</t>
        </is>
      </c>
      <c r="C45" s="73" t="n">
        <v>1158</v>
      </c>
      <c r="D45" s="73" t="n">
        <v>3827</v>
      </c>
      <c r="E45" s="74" t="n">
        <v>3.30483592400691</v>
      </c>
      <c r="F45" s="75">
        <f>3.3*M45*G45/1000+AB45/D45*3.3*0.7</f>
        <v/>
      </c>
      <c r="G45" s="76" t="n">
        <v>31.8</v>
      </c>
      <c r="I45" s="31" t="n">
        <v>0.417</v>
      </c>
      <c r="J45" s="31" t="n">
        <v>0.169</v>
      </c>
      <c r="K45" s="31" t="n">
        <v>0.097</v>
      </c>
      <c r="L45" s="75" t="n">
        <v>9.587405278285861</v>
      </c>
      <c r="M45" s="77" t="n">
        <v>7.25503004964724</v>
      </c>
      <c r="N45" s="75" t="n">
        <v>11.2957689178194</v>
      </c>
      <c r="O45" s="78">
        <f>M45/N45</f>
        <v/>
      </c>
      <c r="P45" s="75" t="n">
        <v>1.95158665581774</v>
      </c>
      <c r="Q45" s="75" t="n">
        <v>1.57729861676159</v>
      </c>
      <c r="R45" s="75" t="n">
        <v>2.00122050447518</v>
      </c>
      <c r="S45" s="75" t="n">
        <v>1.73026851098454</v>
      </c>
      <c r="T45" s="75" t="n">
        <v>1.3506916192026</v>
      </c>
      <c r="U45" s="75" t="n">
        <v>0.5219690805532951</v>
      </c>
      <c r="V45" s="75" t="n">
        <v>1.52115541090317</v>
      </c>
      <c r="W45" s="75" t="n">
        <v>0.641578519121237</v>
      </c>
      <c r="X45" s="75" t="n">
        <v>0.0279592370002613</v>
      </c>
      <c r="Y45" s="74">
        <f>X45+M45</f>
        <v/>
      </c>
      <c r="Z45" s="79" t="n">
        <v>77</v>
      </c>
      <c r="AA45" s="79" t="n">
        <v>55</v>
      </c>
      <c r="AB45" s="75" t="n">
        <v>660.23</v>
      </c>
      <c r="AC45" s="98" t="n"/>
      <c r="AD45" s="80" t="n">
        <v>0.0201201985889731</v>
      </c>
      <c r="AE45" s="31">
        <f>AA45/D45</f>
        <v/>
      </c>
      <c r="AF45" s="75" t="n">
        <v>8.574415584415579</v>
      </c>
      <c r="AG45" s="81" t="n">
        <v>0.172518944342827</v>
      </c>
      <c r="AH45" s="37" t="n">
        <v>0.735751295336788</v>
      </c>
      <c r="AI45" s="37" t="n">
        <v>0.416234887737478</v>
      </c>
      <c r="AJ45" s="75" t="n">
        <v>0.357721452835119</v>
      </c>
      <c r="AK45" s="38" t="n">
        <v>0.0418082048602038</v>
      </c>
      <c r="AL45" s="38" t="n">
        <v>0.00653253200940685</v>
      </c>
      <c r="AM45" s="39" t="n">
        <v>0.374706036059577</v>
      </c>
    </row>
    <row customHeight="1" ht="16.05" outlineLevel="1" r="46" s="96">
      <c r="A46" s="25" t="n">
        <v>43387</v>
      </c>
      <c r="B46" s="97" t="inlineStr">
        <is>
          <t>iOS</t>
        </is>
      </c>
      <c r="C46" s="73" t="n">
        <v>1335</v>
      </c>
      <c r="D46" s="73" t="n">
        <v>4124</v>
      </c>
      <c r="E46" s="74" t="n">
        <v>3.08913857677903</v>
      </c>
      <c r="F46" s="75" t="n">
        <v>1.09975329485936</v>
      </c>
      <c r="G46" s="76" t="n">
        <v>28.38</v>
      </c>
      <c r="I46" s="31" t="n">
        <v>0.397</v>
      </c>
      <c r="J46" s="31" t="n">
        <v>0.171</v>
      </c>
      <c r="K46" s="31" t="n">
        <v>0.097</v>
      </c>
      <c r="L46" s="75" t="n">
        <v>9.479873908826381</v>
      </c>
      <c r="M46" s="77" t="n">
        <v>7.74054316197866</v>
      </c>
      <c r="N46" s="75" t="n">
        <v>11.714495412844</v>
      </c>
      <c r="O46" s="78">
        <f>M46/N46</f>
        <v/>
      </c>
      <c r="P46" s="75" t="n">
        <v>2.02495412844037</v>
      </c>
      <c r="Q46" s="75" t="n">
        <v>1.72403669724771</v>
      </c>
      <c r="R46" s="75" t="n">
        <v>1.75449541284404</v>
      </c>
      <c r="S46" s="75" t="n">
        <v>1.99119266055046</v>
      </c>
      <c r="T46" s="75" t="n">
        <v>1.40990825688073</v>
      </c>
      <c r="U46" s="75" t="n">
        <v>0.553761467889908</v>
      </c>
      <c r="V46" s="75" t="n">
        <v>1.55743119266055</v>
      </c>
      <c r="W46" s="75" t="n">
        <v>0.698715596330275</v>
      </c>
      <c r="X46" s="75" t="n">
        <v>0.0312803103782735</v>
      </c>
      <c r="Y46" s="74">
        <f>X46+M46</f>
        <v/>
      </c>
      <c r="Z46" s="79" t="n">
        <v>84</v>
      </c>
      <c r="AA46" s="79" t="n">
        <v>61</v>
      </c>
      <c r="AB46" s="75" t="n">
        <v>669.16</v>
      </c>
      <c r="AC46" s="98" t="n"/>
      <c r="AD46" s="80" t="n">
        <v>0.020368574199806</v>
      </c>
      <c r="AE46" s="31">
        <f>AA46/D46</f>
        <v/>
      </c>
      <c r="AF46" s="75" t="n">
        <v>7.96619047619048</v>
      </c>
      <c r="AG46" s="81" t="n">
        <v>0.162259941804074</v>
      </c>
      <c r="AH46" s="37" t="n">
        <v>0.726591760299625</v>
      </c>
      <c r="AI46" s="37" t="n">
        <v>0.439700374531835</v>
      </c>
      <c r="AJ46" s="75" t="n">
        <v>0.385790494665373</v>
      </c>
      <c r="AK46" s="38" t="n">
        <v>0.0424345295829292</v>
      </c>
      <c r="AL46" s="38" t="n">
        <v>0.00897187196896217</v>
      </c>
      <c r="AM46" s="39" t="n">
        <v>0.356692531522793</v>
      </c>
    </row>
    <row customHeight="1" ht="16.05" outlineLevel="1" r="47" s="96">
      <c r="A47" s="25" t="n">
        <v>43388</v>
      </c>
      <c r="B47" s="97" t="inlineStr">
        <is>
          <t>iOS</t>
        </is>
      </c>
      <c r="C47" s="73" t="n">
        <v>1319</v>
      </c>
      <c r="D47" s="73" t="n">
        <v>4211</v>
      </c>
      <c r="E47" s="74" t="n">
        <v>3.19257012888552</v>
      </c>
      <c r="F47" s="75" t="n">
        <v>1.05723520778912</v>
      </c>
      <c r="G47" s="76" t="n">
        <v>29.6</v>
      </c>
      <c r="I47" s="31" t="n">
        <v>0.418</v>
      </c>
      <c r="J47" s="31" t="n">
        <v>0.199</v>
      </c>
      <c r="K47" s="31" t="n">
        <v>0.092</v>
      </c>
      <c r="L47" s="75" t="n">
        <v>9.78627404417003</v>
      </c>
      <c r="M47" s="77" t="n">
        <v>7.41914034671099</v>
      </c>
      <c r="N47" s="75" t="n">
        <v>11.2664983772088</v>
      </c>
      <c r="O47" s="78">
        <f>M47/N47</f>
        <v/>
      </c>
      <c r="P47" s="75" t="n">
        <v>1.96826541651641</v>
      </c>
      <c r="Q47" s="75" t="n">
        <v>1.72845293905517</v>
      </c>
      <c r="R47" s="75" t="n">
        <v>1.66895059502344</v>
      </c>
      <c r="S47" s="75" t="n">
        <v>1.8074287774973</v>
      </c>
      <c r="T47" s="75" t="n">
        <v>1.35196538045438</v>
      </c>
      <c r="U47" s="75" t="n">
        <v>0.577353047241255</v>
      </c>
      <c r="V47" s="75" t="n">
        <v>1.49152542372881</v>
      </c>
      <c r="W47" s="75" t="n">
        <v>0.67255679769203</v>
      </c>
      <c r="X47" s="75" t="n">
        <v>0.0258845879838518</v>
      </c>
      <c r="Y47" s="74">
        <f>X47+M47</f>
        <v/>
      </c>
      <c r="Z47" s="79" t="n">
        <v>81</v>
      </c>
      <c r="AA47" s="79" t="n">
        <v>56</v>
      </c>
      <c r="AB47" s="75" t="n">
        <v>606.1900000000001</v>
      </c>
      <c r="AC47" s="98" t="n"/>
      <c r="AD47" s="80" t="n">
        <v>0.0192353360246972</v>
      </c>
      <c r="AE47" s="31">
        <f>AA47/D47</f>
        <v/>
      </c>
      <c r="AF47" s="75" t="n">
        <v>7.48382716049383</v>
      </c>
      <c r="AG47" s="81" t="n">
        <v>0.143953930182854</v>
      </c>
      <c r="AH47" s="37" t="n">
        <v>0.752843062926459</v>
      </c>
      <c r="AI47" s="37" t="n">
        <v>0.431387414708112</v>
      </c>
      <c r="AJ47" s="75" t="n">
        <v>0.417003087152695</v>
      </c>
      <c r="AK47" s="38" t="n">
        <v>0.0382331987651389</v>
      </c>
      <c r="AL47" s="38" t="n">
        <v>0.0078366183804322</v>
      </c>
      <c r="AM47" s="39" t="n">
        <v>0.352172880550938</v>
      </c>
    </row>
    <row customHeight="1" ht="16.05" outlineLevel="1" r="48" s="96">
      <c r="A48" s="40" t="n">
        <v>43389</v>
      </c>
      <c r="B48" s="97" t="inlineStr">
        <is>
          <t>iOS</t>
        </is>
      </c>
      <c r="C48" s="73" t="n">
        <v>1265</v>
      </c>
      <c r="D48" s="73" t="n">
        <v>4134</v>
      </c>
      <c r="E48" s="74" t="n">
        <v>3.26798418972332</v>
      </c>
      <c r="F48" s="75" t="n">
        <v>0.416319666182874</v>
      </c>
      <c r="G48" s="76" t="n">
        <v>28.91</v>
      </c>
      <c r="I48" s="31" t="n">
        <v>0.459</v>
      </c>
      <c r="J48" s="31" t="n">
        <v>0.216</v>
      </c>
      <c r="K48" s="31" t="n">
        <v>0.107</v>
      </c>
      <c r="L48" s="75" t="n">
        <v>9.45863570391872</v>
      </c>
      <c r="M48" s="77" t="n">
        <v>7.03168843734881</v>
      </c>
      <c r="N48" s="75" t="n">
        <v>10.8385533184191</v>
      </c>
      <c r="O48" s="78">
        <f>M48/N48</f>
        <v/>
      </c>
      <c r="P48" s="75" t="n">
        <v>1.94593586875466</v>
      </c>
      <c r="Q48" s="75" t="n">
        <v>1.57494407158837</v>
      </c>
      <c r="R48" s="75" t="n">
        <v>1.49813571961223</v>
      </c>
      <c r="S48" s="75" t="n">
        <v>1.84377330350485</v>
      </c>
      <c r="T48" s="75" t="n">
        <v>1.31096196868009</v>
      </c>
      <c r="U48" s="75" t="n">
        <v>0.583892617449664</v>
      </c>
      <c r="V48" s="75" t="n">
        <v>1.4123788217748</v>
      </c>
      <c r="W48" s="75" t="n">
        <v>0.6685309470544371</v>
      </c>
      <c r="X48" s="75" t="n">
        <v>0.0200774068698597</v>
      </c>
      <c r="Y48" s="74">
        <f>X48+M48</f>
        <v/>
      </c>
      <c r="Z48" s="79" t="n">
        <v>95</v>
      </c>
      <c r="AA48" s="79" t="n">
        <v>63</v>
      </c>
      <c r="AB48" s="75" t="n">
        <v>745.05</v>
      </c>
      <c r="AC48" s="98" t="n"/>
      <c r="AD48" s="80" t="n">
        <v>0.0229801644895985</v>
      </c>
      <c r="AE48" s="31">
        <f>AA48/D48</f>
        <v/>
      </c>
      <c r="AF48" s="75" t="n">
        <v>7.84263157894737</v>
      </c>
      <c r="AG48" s="81" t="n">
        <v>0.18022496371553</v>
      </c>
      <c r="AH48" s="37" t="n">
        <v>0.743873517786561</v>
      </c>
      <c r="AI48" s="37" t="n">
        <v>0.439525691699605</v>
      </c>
      <c r="AJ48" s="75" t="n">
        <v>0.5774068698597</v>
      </c>
      <c r="AK48" s="38" t="n">
        <v>0.0486211901306241</v>
      </c>
      <c r="AL48" s="38" t="n">
        <v>0.0140299951620706</v>
      </c>
      <c r="AM48" s="39" t="n">
        <v>0.28011611030479</v>
      </c>
    </row>
    <row customHeight="1" ht="16.05" outlineLevel="1" r="49" s="96">
      <c r="A49" s="25" t="n">
        <v>43390</v>
      </c>
      <c r="B49" s="72" t="inlineStr">
        <is>
          <t>iOS</t>
        </is>
      </c>
      <c r="C49" s="73" t="n">
        <v>1416</v>
      </c>
      <c r="D49" s="73" t="n">
        <v>4353</v>
      </c>
      <c r="E49" s="74" t="n">
        <v>3.07415254237288</v>
      </c>
      <c r="F49" s="75" t="n">
        <v>0.781796305995865</v>
      </c>
      <c r="G49" s="76" t="n">
        <v>31.48</v>
      </c>
      <c r="I49" s="31" t="n">
        <v>0.486</v>
      </c>
      <c r="J49" s="31" t="n">
        <v>0.216</v>
      </c>
      <c r="K49" s="31" t="n">
        <v>0.117</v>
      </c>
      <c r="L49" s="75" t="n">
        <v>8.90328509074202</v>
      </c>
      <c r="M49" s="77" t="n">
        <v>6.03721571330117</v>
      </c>
      <c r="N49" s="75" t="n">
        <v>9.633431085043989</v>
      </c>
      <c r="O49" s="78">
        <f>M49/N49</f>
        <v/>
      </c>
      <c r="P49" s="75" t="n">
        <v>1.77309384164223</v>
      </c>
      <c r="Q49" s="75" t="n">
        <v>1.35190615835777</v>
      </c>
      <c r="R49" s="75" t="n">
        <v>0.991568914956012</v>
      </c>
      <c r="S49" s="75" t="n">
        <v>1.93438416422287</v>
      </c>
      <c r="T49" s="75" t="n">
        <v>1.1950146627566</v>
      </c>
      <c r="U49" s="75" t="n">
        <v>0.63233137829912</v>
      </c>
      <c r="V49" s="75" t="n">
        <v>1.14149560117302</v>
      </c>
      <c r="W49" s="75" t="n">
        <v>0.613636363636364</v>
      </c>
      <c r="X49" s="75" t="n">
        <v>0.023661842407535</v>
      </c>
      <c r="Y49" s="74">
        <f>X49+M49</f>
        <v/>
      </c>
      <c r="Z49" s="79" t="n">
        <v>62</v>
      </c>
      <c r="AA49" s="79" t="n">
        <v>47</v>
      </c>
      <c r="AB49" s="75" t="n">
        <v>291.38</v>
      </c>
      <c r="AC49" s="98" t="n"/>
      <c r="AD49" s="80" t="n">
        <v>0.0142430507695842</v>
      </c>
      <c r="AE49" s="31">
        <f>AA49/D49</f>
        <v/>
      </c>
      <c r="AF49" s="75" t="n">
        <v>4.69967741935484</v>
      </c>
      <c r="AG49" s="81" t="n">
        <v>0.0669377440845394</v>
      </c>
      <c r="AH49" s="37" t="n">
        <v>0.748587570621469</v>
      </c>
      <c r="AI49" s="37" t="n">
        <v>0.467514124293785</v>
      </c>
      <c r="AJ49" s="75" t="n">
        <v>0.646680450264186</v>
      </c>
      <c r="AK49" s="38" t="n">
        <v>0.0578911095796003</v>
      </c>
      <c r="AL49" s="38" t="n">
        <v>0.0130944176430048</v>
      </c>
      <c r="AM49" s="39" t="n">
        <v>0</v>
      </c>
    </row>
    <row customHeight="1" ht="16.05" outlineLevel="1" r="50" s="96">
      <c r="A50" s="25" t="n">
        <v>43391</v>
      </c>
      <c r="B50" s="72" t="inlineStr">
        <is>
          <t>iOS</t>
        </is>
      </c>
      <c r="C50" s="73" t="n">
        <v>1385</v>
      </c>
      <c r="D50" s="73" t="n">
        <v>4420</v>
      </c>
      <c r="E50" s="74" t="n">
        <v>3.1913357400722</v>
      </c>
      <c r="F50" s="75" t="n">
        <v>0.893960779411765</v>
      </c>
      <c r="G50" s="76" t="n">
        <v>31.31</v>
      </c>
      <c r="I50" s="31" t="n">
        <v>0.441</v>
      </c>
      <c r="J50" s="31" t="n">
        <v>0.204</v>
      </c>
      <c r="K50" s="31" t="n">
        <v>0.116</v>
      </c>
      <c r="L50" s="75" t="n">
        <v>9.07873303167421</v>
      </c>
      <c r="M50" s="77" t="n">
        <v>6.58710407239819</v>
      </c>
      <c r="N50" s="75" t="n">
        <v>10.6453382084095</v>
      </c>
      <c r="O50" s="78">
        <f>M50/N50</f>
        <v/>
      </c>
      <c r="P50" s="75" t="n">
        <v>1.89213893967093</v>
      </c>
      <c r="Q50" s="75" t="n">
        <v>1.55173674588665</v>
      </c>
      <c r="R50" s="75" t="n">
        <v>1.20987202925046</v>
      </c>
      <c r="S50" s="75" t="n">
        <v>2.25850091407678</v>
      </c>
      <c r="T50" s="75" t="n">
        <v>1.1926873857404</v>
      </c>
      <c r="U50" s="75" t="n">
        <v>0.629616087751371</v>
      </c>
      <c r="V50" s="75" t="n">
        <v>1.27751371115174</v>
      </c>
      <c r="W50" s="75" t="n">
        <v>0.63327239488117</v>
      </c>
      <c r="X50" s="75" t="n">
        <v>0.019683257918552</v>
      </c>
      <c r="Y50" s="74">
        <f>X50+M50</f>
        <v/>
      </c>
      <c r="Z50" s="79" t="n">
        <v>75</v>
      </c>
      <c r="AA50" s="79" t="n">
        <v>55</v>
      </c>
      <c r="AB50" s="75" t="n">
        <v>408.25</v>
      </c>
      <c r="AC50" s="98" t="n"/>
      <c r="AD50" s="80" t="n">
        <v>0.0169683257918552</v>
      </c>
      <c r="AE50" s="31">
        <f>AA50/D50</f>
        <v/>
      </c>
      <c r="AF50" s="75" t="n">
        <v>5.44333333333333</v>
      </c>
      <c r="AG50" s="81" t="n">
        <v>0.09236425339366509</v>
      </c>
      <c r="AH50" s="37" t="n">
        <v>0.743682310469314</v>
      </c>
      <c r="AI50" s="37" t="n">
        <v>0.522021660649819</v>
      </c>
      <c r="AJ50" s="75" t="n">
        <v>0.730316742081448</v>
      </c>
      <c r="AK50" s="38" t="n">
        <v>0.0690045248868778</v>
      </c>
      <c r="AL50" s="38" t="n">
        <v>0.0147058823529412</v>
      </c>
      <c r="AM50" s="39" t="n">
        <v>0</v>
      </c>
    </row>
    <row customHeight="1" ht="16.05" outlineLevel="1" r="51" s="96">
      <c r="A51" s="25" t="n">
        <v>43392</v>
      </c>
      <c r="B51" s="72" t="inlineStr">
        <is>
          <t>iOS</t>
        </is>
      </c>
      <c r="C51" s="73" t="n">
        <v>1362</v>
      </c>
      <c r="D51" s="73" t="n">
        <v>4408</v>
      </c>
      <c r="E51" s="74" t="n">
        <v>3.23641703377386</v>
      </c>
      <c r="F51" s="75" t="n">
        <v>0.687512814201452</v>
      </c>
      <c r="G51" s="76" t="n">
        <v>24.11</v>
      </c>
      <c r="I51" s="31" t="n">
        <v>0.465</v>
      </c>
      <c r="J51" s="31" t="n">
        <v>0.226</v>
      </c>
      <c r="K51" s="31" t="n">
        <v>0.112</v>
      </c>
      <c r="L51" s="75" t="n">
        <v>9.175816696914699</v>
      </c>
      <c r="M51" s="77" t="n">
        <v>6.62318511796733</v>
      </c>
      <c r="N51" s="75" t="n">
        <v>10.6318281136198</v>
      </c>
      <c r="O51" s="78">
        <f>M51/N51</f>
        <v/>
      </c>
      <c r="P51" s="75" t="n">
        <v>1.86817188638019</v>
      </c>
      <c r="Q51" s="75" t="n">
        <v>1.68790968681719</v>
      </c>
      <c r="R51" s="75" t="n">
        <v>1.17297887836854</v>
      </c>
      <c r="S51" s="75" t="n">
        <v>2.08958485069192</v>
      </c>
      <c r="T51" s="75" t="n">
        <v>1.21048798252003</v>
      </c>
      <c r="U51" s="75" t="n">
        <v>0.624180626365623</v>
      </c>
      <c r="V51" s="75" t="n">
        <v>1.2931536780772</v>
      </c>
      <c r="W51" s="75" t="n">
        <v>0.685360524399126</v>
      </c>
      <c r="X51" s="75" t="n">
        <v>0.0256352087114338</v>
      </c>
      <c r="Y51" s="74">
        <f>X51+M51</f>
        <v/>
      </c>
      <c r="Z51" s="79" t="n">
        <v>63</v>
      </c>
      <c r="AA51" s="79" t="n">
        <v>47</v>
      </c>
      <c r="AB51" s="75" t="n">
        <v>306.37</v>
      </c>
      <c r="AC51" s="98" t="n"/>
      <c r="AD51" s="80" t="n">
        <v>0.0142921960072595</v>
      </c>
      <c r="AE51" s="31">
        <f>AA51/D51</f>
        <v/>
      </c>
      <c r="AF51" s="75" t="n">
        <v>4.86301587301587</v>
      </c>
      <c r="AG51" s="81" t="n">
        <v>0.0695031760435572</v>
      </c>
      <c r="AH51" s="37" t="n">
        <v>0.700440528634361</v>
      </c>
      <c r="AI51" s="37" t="n">
        <v>0.512481644640235</v>
      </c>
      <c r="AJ51" s="75" t="n">
        <v>0.700317604355717</v>
      </c>
      <c r="AK51" s="38" t="n">
        <v>0.0723684210526316</v>
      </c>
      <c r="AL51" s="38" t="n">
        <v>0.0165607985480944</v>
      </c>
      <c r="AM51" s="39" t="n">
        <v>0</v>
      </c>
    </row>
    <row customHeight="1" ht="16.05" outlineLevel="1" r="52" s="96">
      <c r="A52" s="25" t="n">
        <v>43393</v>
      </c>
      <c r="B52" s="97" t="inlineStr">
        <is>
          <t>iOS</t>
        </is>
      </c>
      <c r="C52" s="73" t="n">
        <v>1524</v>
      </c>
      <c r="D52" s="73" t="n">
        <v>4600</v>
      </c>
      <c r="E52" s="74" t="n">
        <v>3.01837270341207</v>
      </c>
      <c r="F52" s="75" t="n">
        <v>0.869905288043478</v>
      </c>
      <c r="G52" s="76" t="n">
        <v>25.21</v>
      </c>
      <c r="I52" s="31" t="n">
        <v>0.425</v>
      </c>
      <c r="J52" s="31" t="n">
        <v>0.198</v>
      </c>
      <c r="K52" s="31" t="n">
        <v>0.108</v>
      </c>
      <c r="L52" s="75" t="n">
        <v>10.5473913043478</v>
      </c>
      <c r="M52" s="77" t="n">
        <v>7.7445652173913</v>
      </c>
      <c r="N52" s="75" t="n">
        <v>12.1255956432948</v>
      </c>
      <c r="O52" s="78">
        <f>M52/N52</f>
        <v/>
      </c>
      <c r="P52" s="75" t="n">
        <v>2.19094622191967</v>
      </c>
      <c r="Q52" s="75" t="n">
        <v>2.14567733151804</v>
      </c>
      <c r="R52" s="75" t="n">
        <v>1.24336283185841</v>
      </c>
      <c r="S52" s="75" t="n">
        <v>2.10823689584751</v>
      </c>
      <c r="T52" s="75" t="n">
        <v>1.38393464942138</v>
      </c>
      <c r="U52" s="75" t="n">
        <v>0.55786249149081</v>
      </c>
      <c r="V52" s="75" t="n">
        <v>1.75527569775357</v>
      </c>
      <c r="W52" s="75" t="n">
        <v>0.740299523485364</v>
      </c>
      <c r="X52" s="75" t="n">
        <v>0.0330434782608696</v>
      </c>
      <c r="Y52" s="74">
        <f>X52+M52</f>
        <v/>
      </c>
      <c r="Z52" s="79" t="n">
        <v>73</v>
      </c>
      <c r="AA52" s="79" t="n">
        <v>55</v>
      </c>
      <c r="AB52" s="75" t="n">
        <v>449.27</v>
      </c>
      <c r="AC52" s="98" t="n"/>
      <c r="AD52" s="80" t="n">
        <v>0.0158695652173913</v>
      </c>
      <c r="AE52" s="31">
        <f>AA52/D52</f>
        <v/>
      </c>
      <c r="AF52" s="75" t="n">
        <v>6.15438356164384</v>
      </c>
      <c r="AG52" s="81" t="n">
        <v>0.0976673913043478</v>
      </c>
      <c r="AH52" s="37" t="n">
        <v>0.736220472440945</v>
      </c>
      <c r="AI52" s="37" t="n">
        <v>0.518372703412074</v>
      </c>
      <c r="AJ52" s="75" t="n">
        <v>0.572608695652174</v>
      </c>
      <c r="AK52" s="38" t="n">
        <v>0.0617391304347826</v>
      </c>
      <c r="AL52" s="38" t="n">
        <v>0.01</v>
      </c>
      <c r="AM52" s="39" t="n">
        <v>0.398913043478261</v>
      </c>
    </row>
    <row customHeight="1" ht="16.05" outlineLevel="1" r="53" s="96">
      <c r="A53" s="25" t="n">
        <v>43394</v>
      </c>
      <c r="B53" s="97" t="inlineStr">
        <is>
          <t>iOS</t>
        </is>
      </c>
      <c r="C53" s="73" t="n">
        <v>1568</v>
      </c>
      <c r="D53" s="73" t="n">
        <v>4851</v>
      </c>
      <c r="E53" s="74" t="n">
        <v>3.09375</v>
      </c>
      <c r="F53" s="75" t="n">
        <v>1.07498828571429</v>
      </c>
      <c r="G53" s="76" t="n">
        <v>24.78</v>
      </c>
      <c r="I53" s="31" t="n">
        <v>0.423</v>
      </c>
      <c r="J53" s="31" t="n">
        <v>0.191</v>
      </c>
      <c r="K53" s="31" t="n">
        <v>0.109</v>
      </c>
      <c r="L53" s="75" t="n">
        <v>9.695732838589979</v>
      </c>
      <c r="M53" s="77" t="n">
        <v>8.03978561121418</v>
      </c>
      <c r="N53" s="75" t="n">
        <v>12.7956036745407</v>
      </c>
      <c r="O53" s="78">
        <f>M53/N53</f>
        <v/>
      </c>
      <c r="P53" s="75" t="n">
        <v>2.17979002624672</v>
      </c>
      <c r="Q53" s="75" t="n">
        <v>2.22801837270341</v>
      </c>
      <c r="R53" s="75" t="n">
        <v>1.50656167979003</v>
      </c>
      <c r="S53" s="75" t="n">
        <v>2.41108923884514</v>
      </c>
      <c r="T53" s="75" t="n">
        <v>1.35958005249344</v>
      </c>
      <c r="U53" s="75" t="n">
        <v>0.55249343832021</v>
      </c>
      <c r="V53" s="75" t="n">
        <v>1.78313648293963</v>
      </c>
      <c r="W53" s="75" t="n">
        <v>0.7749343832021</v>
      </c>
      <c r="X53" s="75" t="n">
        <v>0.0148423005565863</v>
      </c>
      <c r="Y53" s="74">
        <f>X53+M53</f>
        <v/>
      </c>
      <c r="Z53" s="79" t="n">
        <v>116</v>
      </c>
      <c r="AA53" s="79" t="n">
        <v>61</v>
      </c>
      <c r="AB53" s="75" t="n">
        <v>876.84</v>
      </c>
      <c r="AC53" s="98" t="n"/>
      <c r="AD53" s="80" t="n">
        <v>0.0239125953411668</v>
      </c>
      <c r="AE53" s="31">
        <f>AA53/D53</f>
        <v/>
      </c>
      <c r="AF53" s="75" t="n">
        <v>7.55896551724138</v>
      </c>
      <c r="AG53" s="81" t="n">
        <v>0.180754483611627</v>
      </c>
      <c r="AH53" s="37" t="n">
        <v>0.728954081632653</v>
      </c>
      <c r="AI53" s="37" t="n">
        <v>0.489795918367347</v>
      </c>
      <c r="AJ53" s="75" t="n">
        <v>0.546279117707689</v>
      </c>
      <c r="AK53" s="38" t="n">
        <v>0.0579262007833436</v>
      </c>
      <c r="AL53" s="38" t="n">
        <v>0.0111317254174397</v>
      </c>
      <c r="AM53" s="39" t="n">
        <v>0.361368789940219</v>
      </c>
    </row>
    <row customHeight="1" ht="16.05" outlineLevel="1" r="54" s="96">
      <c r="A54" s="25" t="n">
        <v>43395</v>
      </c>
      <c r="B54" s="97" t="inlineStr">
        <is>
          <t>iOS</t>
        </is>
      </c>
      <c r="C54" s="73" t="n">
        <v>1472</v>
      </c>
      <c r="D54" s="73" t="n">
        <v>5034</v>
      </c>
      <c r="E54" s="74" t="n">
        <v>3.41983695652174</v>
      </c>
      <c r="F54" s="75" t="n">
        <v>1.02652689630513</v>
      </c>
      <c r="G54" s="76" t="n">
        <v>23.48</v>
      </c>
      <c r="I54" s="31" t="n">
        <v>0.443</v>
      </c>
      <c r="J54" s="31" t="n">
        <v>0.23</v>
      </c>
      <c r="K54" s="31" t="n">
        <v>0.115</v>
      </c>
      <c r="L54" s="75" t="n">
        <v>10.1303138657132</v>
      </c>
      <c r="M54" s="77" t="n">
        <v>8.446364719904651</v>
      </c>
      <c r="N54" s="75" t="n">
        <v>13.0626728110599</v>
      </c>
      <c r="O54" s="78">
        <f>M54/N54</f>
        <v/>
      </c>
      <c r="P54" s="75" t="n">
        <v>2.11950844854071</v>
      </c>
      <c r="Q54" s="75" t="n">
        <v>2.36405529953917</v>
      </c>
      <c r="R54" s="75" t="n">
        <v>1.59293394777266</v>
      </c>
      <c r="S54" s="75" t="n">
        <v>2.52749615975422</v>
      </c>
      <c r="T54" s="75" t="n">
        <v>1.3652841781874</v>
      </c>
      <c r="U54" s="75" t="n">
        <v>0.554531490015361</v>
      </c>
      <c r="V54" s="75" t="n">
        <v>1.7815668202765</v>
      </c>
      <c r="W54" s="75" t="n">
        <v>0.757296466973886</v>
      </c>
      <c r="X54" s="75" t="n">
        <v>0.0182757250695272</v>
      </c>
      <c r="Y54" s="74">
        <f>X54+M54</f>
        <v/>
      </c>
      <c r="Z54" s="79" t="n">
        <v>118</v>
      </c>
      <c r="AA54" s="79" t="n">
        <v>89</v>
      </c>
      <c r="AB54" s="75" t="n">
        <v>810.8200000000001</v>
      </c>
      <c r="AC54" s="98" t="n"/>
      <c r="AD54" s="80" t="n">
        <v>0.023440603893524</v>
      </c>
      <c r="AE54" s="31">
        <f>AA54/D54</f>
        <v/>
      </c>
      <c r="AF54" s="75" t="n">
        <v>6.87135593220339</v>
      </c>
      <c r="AG54" s="81" t="n">
        <v>0.161068732618196</v>
      </c>
      <c r="AH54" s="37" t="n">
        <v>0.75</v>
      </c>
      <c r="AI54" s="37" t="n">
        <v>0.557065217391304</v>
      </c>
      <c r="AJ54" s="75" t="n">
        <v>0.626142232816845</v>
      </c>
      <c r="AK54" s="38" t="n">
        <v>0.0570123162495034</v>
      </c>
      <c r="AL54" s="38" t="n">
        <v>0.0103297576479936</v>
      </c>
      <c r="AM54" s="39" t="n">
        <v>0.363925307906238</v>
      </c>
    </row>
    <row customHeight="1" ht="16.05" outlineLevel="1" r="55" s="96">
      <c r="A55" s="40" t="n">
        <v>43396</v>
      </c>
      <c r="B55" s="97" t="inlineStr">
        <is>
          <t>iOS</t>
        </is>
      </c>
      <c r="C55" s="73" t="n">
        <v>1301</v>
      </c>
      <c r="D55" s="73" t="n">
        <v>4852</v>
      </c>
      <c r="E55" s="74" t="n">
        <v>3.72943889315911</v>
      </c>
      <c r="F55" s="75" t="n">
        <v>1.05691819847486</v>
      </c>
      <c r="G55" s="76" t="n">
        <v>23.81</v>
      </c>
      <c r="I55" s="31" t="n">
        <v>0.478</v>
      </c>
      <c r="J55" s="31" t="n">
        <v>0.211</v>
      </c>
      <c r="K55" s="31" t="n">
        <v>0.108</v>
      </c>
      <c r="L55" s="75" t="n">
        <v>9.94187963726298</v>
      </c>
      <c r="M55" s="77" t="n">
        <v>8.99896949711459</v>
      </c>
      <c r="N55" s="75" t="n">
        <v>13.7999367888748</v>
      </c>
      <c r="O55" s="78">
        <f>M55/N55</f>
        <v/>
      </c>
      <c r="P55" s="75" t="n">
        <v>2.13874841972187</v>
      </c>
      <c r="Q55" s="75" t="n">
        <v>2.44026548672566</v>
      </c>
      <c r="R55" s="75" t="n">
        <v>1.54740834386852</v>
      </c>
      <c r="S55" s="75" t="n">
        <v>3.02465233881163</v>
      </c>
      <c r="T55" s="75" t="n">
        <v>1.34987357774968</v>
      </c>
      <c r="U55" s="75" t="n">
        <v>0.621049304677623</v>
      </c>
      <c r="V55" s="75" t="n">
        <v>1.85935524652339</v>
      </c>
      <c r="W55" s="75" t="n">
        <v>0.81858407079646</v>
      </c>
      <c r="X55" s="75" t="n">
        <v>0.0115416323165705</v>
      </c>
      <c r="Y55" s="74">
        <f>X55+M55</f>
        <v/>
      </c>
      <c r="Z55" s="79" t="n">
        <v>118</v>
      </c>
      <c r="AA55" s="79" t="n">
        <v>73</v>
      </c>
      <c r="AB55" s="75" t="n">
        <v>734.8200000000001</v>
      </c>
      <c r="AC55" s="98" t="n"/>
      <c r="AD55" s="80" t="n">
        <v>0.0243198680956307</v>
      </c>
      <c r="AE55" s="31">
        <f>AA55/D55</f>
        <v/>
      </c>
      <c r="AF55" s="75" t="n">
        <v>6.22728813559322</v>
      </c>
      <c r="AG55" s="81" t="n">
        <v>0.151446826051113</v>
      </c>
      <c r="AH55" s="37" t="n">
        <v>0.764796310530361</v>
      </c>
      <c r="AI55" s="37" t="n">
        <v>0.55956956187548</v>
      </c>
      <c r="AJ55" s="75" t="n">
        <v>0.76154163231657</v>
      </c>
      <c r="AK55" s="38" t="n">
        <v>0.0750206100577082</v>
      </c>
      <c r="AL55" s="38" t="n">
        <v>0.0144270403957131</v>
      </c>
      <c r="AM55" s="39" t="n">
        <v>0.300082440230833</v>
      </c>
    </row>
    <row customHeight="1" ht="16.05" outlineLevel="1" r="56" s="96">
      <c r="A56" s="25" t="n">
        <v>43397</v>
      </c>
      <c r="B56" s="72" t="inlineStr">
        <is>
          <t>iOS</t>
        </is>
      </c>
      <c r="C56" s="73" t="n">
        <v>1123</v>
      </c>
      <c r="D56" s="73" t="n">
        <v>4603</v>
      </c>
      <c r="E56" s="74" t="n">
        <v>4.09884238646483</v>
      </c>
      <c r="F56" s="75" t="n">
        <v>0.944154160330219</v>
      </c>
      <c r="G56" s="76" t="n">
        <v>25.8</v>
      </c>
      <c r="I56" s="31" t="n">
        <v>0.473</v>
      </c>
      <c r="J56" s="31" t="n">
        <v>0.212</v>
      </c>
      <c r="K56" s="31" t="n">
        <v>0.099</v>
      </c>
      <c r="L56" s="75" t="n">
        <v>9.323701933521621</v>
      </c>
      <c r="M56" s="77" t="n">
        <v>8.52378883336954</v>
      </c>
      <c r="N56" s="75" t="n">
        <v>12.893526125534</v>
      </c>
      <c r="O56" s="78">
        <f>M56/N56</f>
        <v/>
      </c>
      <c r="P56" s="75" t="n">
        <v>1.83075911929017</v>
      </c>
      <c r="Q56" s="75" t="n">
        <v>1.95497863950049</v>
      </c>
      <c r="R56" s="75" t="n">
        <v>1.38120276043378</v>
      </c>
      <c r="S56" s="75" t="n">
        <v>3.6694051922445</v>
      </c>
      <c r="T56" s="75" t="n">
        <v>1.16924088070983</v>
      </c>
      <c r="U56" s="75" t="n">
        <v>0.596122247781794</v>
      </c>
      <c r="V56" s="75" t="n">
        <v>1.56194544857049</v>
      </c>
      <c r="W56" s="75" t="n">
        <v>0.729871837002958</v>
      </c>
      <c r="X56" s="75" t="n">
        <v>0.0160764718661742</v>
      </c>
      <c r="Y56" s="74">
        <f>X56+M56</f>
        <v/>
      </c>
      <c r="Z56" s="79" t="n">
        <v>73</v>
      </c>
      <c r="AA56" s="79" t="n">
        <v>51</v>
      </c>
      <c r="AB56" s="75" t="n">
        <v>435.27</v>
      </c>
      <c r="AC56" s="98" t="n"/>
      <c r="AD56" s="80" t="n">
        <v>0.0158592222463611</v>
      </c>
      <c r="AE56" s="31">
        <f>AA56/D56</f>
        <v/>
      </c>
      <c r="AF56" s="75" t="n">
        <v>5.96260273972603</v>
      </c>
      <c r="AG56" s="81" t="n">
        <v>0.09456224201607651</v>
      </c>
      <c r="AH56" s="37" t="n">
        <v>0.782724844167409</v>
      </c>
      <c r="AI56" s="37" t="n">
        <v>0.608192341941229</v>
      </c>
      <c r="AJ56" s="75" t="n">
        <v>0.898761677167065</v>
      </c>
      <c r="AK56" s="38" t="n">
        <v>0.0875515967847056</v>
      </c>
      <c r="AL56" s="38" t="n">
        <v>0.0158592222463611</v>
      </c>
      <c r="AM56" s="39" t="n">
        <v>0</v>
      </c>
    </row>
    <row customHeight="1" ht="16.05" outlineLevel="1" r="57" s="96">
      <c r="A57" s="25" t="n">
        <v>43398</v>
      </c>
      <c r="B57" s="72" t="inlineStr">
        <is>
          <t>iOS</t>
        </is>
      </c>
      <c r="C57" s="73" t="n">
        <v>996</v>
      </c>
      <c r="D57" s="73" t="n">
        <v>4386</v>
      </c>
      <c r="E57" s="74" t="n">
        <v>4.40361445783132</v>
      </c>
      <c r="F57" s="75" t="n">
        <v>1.05776490560876</v>
      </c>
      <c r="G57" s="76" t="n">
        <v>26.74</v>
      </c>
      <c r="I57" s="31" t="n">
        <v>0.493</v>
      </c>
      <c r="J57" s="31" t="n">
        <v>0.242</v>
      </c>
      <c r="K57" s="31" t="n">
        <v>0.105</v>
      </c>
      <c r="L57" s="75" t="n">
        <v>9.16005471956224</v>
      </c>
      <c r="M57" s="77" t="n">
        <v>8.85271317829457</v>
      </c>
      <c r="N57" s="75" t="n">
        <v>13.3200686106346</v>
      </c>
      <c r="O57" s="78">
        <f>M57/N57</f>
        <v/>
      </c>
      <c r="P57" s="75" t="n">
        <v>1.93927958833619</v>
      </c>
      <c r="Q57" s="75" t="n">
        <v>2.04802744425386</v>
      </c>
      <c r="R57" s="75" t="n">
        <v>1.37975986277873</v>
      </c>
      <c r="S57" s="75" t="n">
        <v>3.86209262435678</v>
      </c>
      <c r="T57" s="75" t="n">
        <v>1.21921097770154</v>
      </c>
      <c r="U57" s="75" t="n">
        <v>0.5852487135506</v>
      </c>
      <c r="V57" s="75" t="n">
        <v>1.57975986277873</v>
      </c>
      <c r="W57" s="75" t="n">
        <v>0.706689536878216</v>
      </c>
      <c r="X57" s="75" t="n">
        <v>0.0214318285453716</v>
      </c>
      <c r="Y57" s="74">
        <f>X57+M57</f>
        <v/>
      </c>
      <c r="Z57" s="79" t="n">
        <v>85</v>
      </c>
      <c r="AA57" s="79" t="n">
        <v>55</v>
      </c>
      <c r="AB57" s="75" t="n">
        <v>525.15</v>
      </c>
      <c r="AC57" s="98" t="n"/>
      <c r="AD57" s="80" t="n">
        <v>0.0193798449612403</v>
      </c>
      <c r="AE57" s="31">
        <f>AA57/D57</f>
        <v/>
      </c>
      <c r="AF57" s="75" t="n">
        <v>6.17823529411765</v>
      </c>
      <c r="AG57" s="81" t="n">
        <v>0.119733242134063</v>
      </c>
      <c r="AH57" s="37" t="n">
        <v>0.781124497991968</v>
      </c>
      <c r="AI57" s="37" t="n">
        <v>0.5783132530120479</v>
      </c>
      <c r="AJ57" s="75" t="n">
        <v>0.880984952120383</v>
      </c>
      <c r="AK57" s="38" t="n">
        <v>0.08891928864569081</v>
      </c>
      <c r="AL57" s="38" t="n">
        <v>0.0191518467852257</v>
      </c>
      <c r="AM57" s="39" t="n">
        <v>0</v>
      </c>
    </row>
    <row customHeight="1" ht="16.05" outlineLevel="1" r="58" s="96">
      <c r="A58" s="25" t="n">
        <v>43399</v>
      </c>
      <c r="B58" s="72" t="inlineStr">
        <is>
          <t>iOS</t>
        </is>
      </c>
      <c r="C58" s="73" t="n">
        <v>1316</v>
      </c>
      <c r="D58" s="73" t="n">
        <v>4647</v>
      </c>
      <c r="E58" s="74" t="n">
        <v>3.53115501519757</v>
      </c>
      <c r="F58" s="75" t="n">
        <v>0.926891870884442</v>
      </c>
      <c r="G58" s="76" t="n">
        <v>24.28</v>
      </c>
      <c r="I58" s="31" t="n">
        <v>0.417</v>
      </c>
      <c r="J58" s="31" t="n">
        <v>0.213</v>
      </c>
      <c r="K58" s="31" t="n">
        <v>0.115</v>
      </c>
      <c r="L58" s="75" t="n">
        <v>8.806541854960191</v>
      </c>
      <c r="M58" s="77" t="n">
        <v>8.166774262965349</v>
      </c>
      <c r="N58" s="75" t="n">
        <v>12.5915726609157</v>
      </c>
      <c r="O58" s="78">
        <f>M58/N58</f>
        <v/>
      </c>
      <c r="P58" s="75" t="n">
        <v>1.81884538818845</v>
      </c>
      <c r="Q58" s="75" t="n">
        <v>1.85600530856005</v>
      </c>
      <c r="R58" s="75" t="n">
        <v>1.25414731254147</v>
      </c>
      <c r="S58" s="75" t="n">
        <v>3.86595885865959</v>
      </c>
      <c r="T58" s="75" t="n">
        <v>1.12408759124088</v>
      </c>
      <c r="U58" s="75" t="n">
        <v>0.565693430656934</v>
      </c>
      <c r="V58" s="75" t="n">
        <v>1.45388188453882</v>
      </c>
      <c r="W58" s="75" t="n">
        <v>0.652952886529529</v>
      </c>
      <c r="X58" s="75" t="n">
        <v>0.0124811706477297</v>
      </c>
      <c r="Y58" s="74">
        <f>X58+M58</f>
        <v/>
      </c>
      <c r="Z58" s="79" t="n">
        <v>74</v>
      </c>
      <c r="AA58" s="79" t="n">
        <v>52</v>
      </c>
      <c r="AB58" s="75" t="n">
        <v>548.26</v>
      </c>
      <c r="AC58" s="98" t="n"/>
      <c r="AD58" s="80" t="n">
        <v>0.0159242522057241</v>
      </c>
      <c r="AE58" s="31">
        <f>AA58/D58</f>
        <v/>
      </c>
      <c r="AF58" s="75" t="n">
        <v>7.40891891891892</v>
      </c>
      <c r="AG58" s="81" t="n">
        <v>0.117981493436626</v>
      </c>
      <c r="AH58" s="37" t="n">
        <v>0.716565349544073</v>
      </c>
      <c r="AI58" s="37" t="n">
        <v>0.458206686930091</v>
      </c>
      <c r="AJ58" s="75" t="n">
        <v>0.782225091456854</v>
      </c>
      <c r="AK58" s="38" t="n">
        <v>0.0761781794706262</v>
      </c>
      <c r="AL58" s="38" t="n">
        <v>0.0202281041532171</v>
      </c>
      <c r="AM58" s="39" t="n">
        <v>0</v>
      </c>
    </row>
    <row customHeight="1" ht="16.05" outlineLevel="1" r="59" s="96">
      <c r="A59" s="25" t="n">
        <v>43400</v>
      </c>
      <c r="B59" s="97" t="inlineStr">
        <is>
          <t>iOS</t>
        </is>
      </c>
      <c r="C59" s="73" t="n">
        <v>1827</v>
      </c>
      <c r="D59" s="73" t="n">
        <v>5149</v>
      </c>
      <c r="E59" s="74" t="n">
        <v>2.81828133552271</v>
      </c>
      <c r="F59" s="75" t="n">
        <v>0.931625172654884</v>
      </c>
      <c r="G59" s="76" t="n">
        <v>23.34</v>
      </c>
      <c r="I59" s="31" t="n">
        <v>0.402</v>
      </c>
      <c r="J59" s="31" t="n">
        <v>0.207</v>
      </c>
      <c r="K59" s="31" t="n">
        <v>0.111</v>
      </c>
      <c r="L59" s="75" t="n">
        <v>9.61002136337153</v>
      </c>
      <c r="M59" s="77" t="n">
        <v>8.42629636822684</v>
      </c>
      <c r="N59" s="75" t="n">
        <v>13.7344096232985</v>
      </c>
      <c r="O59" s="78">
        <f>M59/N59</f>
        <v/>
      </c>
      <c r="P59" s="75" t="n">
        <v>2.30895853118075</v>
      </c>
      <c r="Q59" s="75" t="n">
        <v>2.30326052548275</v>
      </c>
      <c r="R59" s="75" t="n">
        <v>1.4710351377018</v>
      </c>
      <c r="S59" s="75" t="n">
        <v>3.04558404558405</v>
      </c>
      <c r="T59" s="75" t="n">
        <v>1.38588160810383</v>
      </c>
      <c r="U59" s="75" t="n">
        <v>0.531497309275087</v>
      </c>
      <c r="V59" s="75" t="n">
        <v>1.92212725546059</v>
      </c>
      <c r="W59" s="75" t="n">
        <v>0.766065210509655</v>
      </c>
      <c r="X59" s="75" t="n">
        <v>0.0227228588075354</v>
      </c>
      <c r="Y59" s="74">
        <f>X59+M59</f>
        <v/>
      </c>
      <c r="Z59" s="79" t="n">
        <v>105</v>
      </c>
      <c r="AA59" s="79" t="n">
        <v>51</v>
      </c>
      <c r="AB59" s="75" t="n">
        <v>629.95</v>
      </c>
      <c r="AC59" s="98" t="n"/>
      <c r="AD59" s="80" t="n">
        <v>0.0203923091862498</v>
      </c>
      <c r="AE59" s="31">
        <f>AA59/D59</f>
        <v/>
      </c>
      <c r="AF59" s="75" t="n">
        <v>5.99952380952381</v>
      </c>
      <c r="AG59" s="81" t="n">
        <v>0.122344144494077</v>
      </c>
      <c r="AH59" s="37" t="n">
        <v>0.624521072796935</v>
      </c>
      <c r="AI59" s="37" t="n">
        <v>0.409961685823755</v>
      </c>
      <c r="AJ59" s="75" t="n">
        <v>0.543018061759565</v>
      </c>
      <c r="AK59" s="38" t="n">
        <v>0.0602058652165469</v>
      </c>
      <c r="AL59" s="38" t="n">
        <v>0.011070110701107</v>
      </c>
      <c r="AM59" s="39" t="n">
        <v>0.367449990289377</v>
      </c>
    </row>
    <row customHeight="1" ht="16.05" outlineLevel="1" r="60" s="96">
      <c r="A60" s="25" t="n">
        <v>43401</v>
      </c>
      <c r="B60" s="97" t="inlineStr">
        <is>
          <t>iOS</t>
        </is>
      </c>
      <c r="C60" s="73" t="n">
        <v>2024</v>
      </c>
      <c r="D60" s="73" t="n">
        <v>5686</v>
      </c>
      <c r="E60" s="74" t="n">
        <v>2.80928853754941</v>
      </c>
      <c r="F60" s="75" t="n">
        <v>0.931817070875835</v>
      </c>
      <c r="G60" s="76" t="n">
        <v>19.83</v>
      </c>
      <c r="I60" s="31" t="n">
        <v>0.398</v>
      </c>
      <c r="J60" s="31" t="n">
        <v>0.181</v>
      </c>
      <c r="K60" s="31" t="n">
        <v>0.106</v>
      </c>
      <c r="L60" s="75" t="n">
        <v>9.45761519521632</v>
      </c>
      <c r="M60" s="77" t="n">
        <v>8.87003165670067</v>
      </c>
      <c r="N60" s="75" t="n">
        <v>13.7875888463641</v>
      </c>
      <c r="O60" s="78">
        <f>M60/N60</f>
        <v/>
      </c>
      <c r="P60" s="75" t="n">
        <v>2.17113176599235</v>
      </c>
      <c r="Q60" s="75" t="n">
        <v>2.47266265718972</v>
      </c>
      <c r="R60" s="75" t="n">
        <v>1.56068890103882</v>
      </c>
      <c r="S60" s="75" t="n">
        <v>3.05631492618917</v>
      </c>
      <c r="T60" s="75" t="n">
        <v>1.32285401858939</v>
      </c>
      <c r="U60" s="75" t="n">
        <v>0.555494805904866</v>
      </c>
      <c r="V60" s="75" t="n">
        <v>1.89967195188628</v>
      </c>
      <c r="W60" s="75" t="n">
        <v>0.7487698195735371</v>
      </c>
      <c r="X60" s="75" t="n">
        <v>0.0112557157931762</v>
      </c>
      <c r="Y60" s="74">
        <f>X60+M60</f>
        <v/>
      </c>
      <c r="Z60" s="79" t="n">
        <v>111</v>
      </c>
      <c r="AA60" s="79" t="n">
        <v>51</v>
      </c>
      <c r="AB60" s="75" t="n">
        <v>864.89</v>
      </c>
      <c r="AC60" s="98" t="n"/>
      <c r="AD60" s="80" t="n">
        <v>0.01952163207879</v>
      </c>
      <c r="AE60" s="31">
        <f>AA60/D60</f>
        <v/>
      </c>
      <c r="AF60" s="75" t="n">
        <v>7.7918018018018</v>
      </c>
      <c r="AG60" s="81" t="n">
        <v>0.152108688005628</v>
      </c>
      <c r="AH60" s="37" t="n">
        <v>0.6531620553359681</v>
      </c>
      <c r="AI60" s="37" t="n">
        <v>0.438735177865613</v>
      </c>
      <c r="AJ60" s="75" t="n">
        <v>0.578262398874428</v>
      </c>
      <c r="AK60" s="38" t="n">
        <v>0.0532887794583187</v>
      </c>
      <c r="AL60" s="38" t="n">
        <v>0.0089693985226873</v>
      </c>
      <c r="AM60" s="39" t="n">
        <v>0.340133661625044</v>
      </c>
    </row>
    <row customHeight="1" ht="16.05" outlineLevel="1" r="61" s="96">
      <c r="A61" s="40" t="n">
        <v>43402</v>
      </c>
      <c r="B61" s="97" t="inlineStr">
        <is>
          <t>iOS</t>
        </is>
      </c>
      <c r="C61" s="73" t="n">
        <v>1540</v>
      </c>
      <c r="D61" s="73" t="n">
        <v>5410</v>
      </c>
      <c r="E61" s="74" t="n">
        <v>3.51298701298701</v>
      </c>
      <c r="F61" s="75" t="n">
        <v>1.20426704805915</v>
      </c>
      <c r="G61" s="76" t="n">
        <v>28.54</v>
      </c>
      <c r="I61" s="31" t="n">
        <v>0.419</v>
      </c>
      <c r="J61" s="31" t="n">
        <v>0.2</v>
      </c>
      <c r="K61" s="31" t="n">
        <v>0.119</v>
      </c>
      <c r="L61" s="75" t="n">
        <v>9.732347504621069</v>
      </c>
      <c r="M61" s="77" t="n">
        <v>9.309611829944551</v>
      </c>
      <c r="N61" s="75" t="n">
        <v>14.07629960872</v>
      </c>
      <c r="O61" s="78">
        <f>M61/N61</f>
        <v/>
      </c>
      <c r="P61" s="75" t="n">
        <v>2.07937395192845</v>
      </c>
      <c r="Q61" s="75" t="n">
        <v>2.60844046953605</v>
      </c>
      <c r="R61" s="75" t="n">
        <v>1.55002794857462</v>
      </c>
      <c r="S61" s="75" t="n">
        <v>3.42677473448854</v>
      </c>
      <c r="T61" s="75" t="n">
        <v>1.32923420905534</v>
      </c>
      <c r="U61" s="75" t="n">
        <v>0.531861375069871</v>
      </c>
      <c r="V61" s="75" t="n">
        <v>1.80575740637227</v>
      </c>
      <c r="W61" s="75" t="n">
        <v>0.744829513694802</v>
      </c>
      <c r="X61" s="75" t="n">
        <v>0.0201478743068392</v>
      </c>
      <c r="Y61" s="74">
        <f>X61+M61</f>
        <v/>
      </c>
      <c r="Z61" s="79" t="n">
        <v>107</v>
      </c>
      <c r="AA61" s="79" t="n">
        <v>67</v>
      </c>
      <c r="AB61" s="75" t="n">
        <v>766.9299999999999</v>
      </c>
      <c r="AC61" s="98" t="n"/>
      <c r="AD61" s="80" t="n">
        <v>0.0197781885397412</v>
      </c>
      <c r="AE61" s="31">
        <f>AA61/D61</f>
        <v/>
      </c>
      <c r="AF61" s="75" t="n">
        <v>7.16757009345794</v>
      </c>
      <c r="AG61" s="81" t="n">
        <v>0.141761552680222</v>
      </c>
      <c r="AH61" s="37" t="n">
        <v>0.735714285714286</v>
      </c>
      <c r="AI61" s="37" t="n">
        <v>0.548701298701299</v>
      </c>
      <c r="AJ61" s="75" t="n">
        <v>0.676894639556377</v>
      </c>
      <c r="AK61" s="38" t="n">
        <v>0.0539741219963031</v>
      </c>
      <c r="AL61" s="38" t="n">
        <v>0.0129390018484288</v>
      </c>
      <c r="AM61" s="39" t="n">
        <v>0.346950092421442</v>
      </c>
    </row>
    <row customHeight="1" ht="16.05" outlineLevel="1" r="62" s="96">
      <c r="A62" s="25" t="n">
        <v>43403</v>
      </c>
      <c r="B62" s="97" t="inlineStr">
        <is>
          <t>iOS</t>
        </is>
      </c>
      <c r="C62" s="73" t="n">
        <v>1131</v>
      </c>
      <c r="D62" s="73" t="n">
        <v>5002</v>
      </c>
      <c r="E62" s="74" t="n">
        <v>4.42263483642794</v>
      </c>
      <c r="F62" s="75" t="n">
        <v>1.11874644542183</v>
      </c>
      <c r="G62" s="76" t="n">
        <v>26.64</v>
      </c>
      <c r="I62" s="31" t="n">
        <v>0.478</v>
      </c>
      <c r="J62" s="31" t="n">
        <v>0.241</v>
      </c>
      <c r="K62" s="31" t="n">
        <v>0.127</v>
      </c>
      <c r="L62" s="75" t="n">
        <v>9.815073970411831</v>
      </c>
      <c r="M62" s="77" t="n">
        <v>9.47321071571371</v>
      </c>
      <c r="N62" s="75" t="n">
        <v>14.3373676248109</v>
      </c>
      <c r="O62" s="78">
        <f>M62/N62</f>
        <v/>
      </c>
      <c r="P62" s="75" t="n">
        <v>2.12405446293495</v>
      </c>
      <c r="Q62" s="75" t="n">
        <v>2.47261724659607</v>
      </c>
      <c r="R62" s="75" t="n">
        <v>1.56006051437216</v>
      </c>
      <c r="S62" s="75" t="n">
        <v>3.68078668683812</v>
      </c>
      <c r="T62" s="75" t="n">
        <v>1.31830559757943</v>
      </c>
      <c r="U62" s="75" t="n">
        <v>0.584266263237519</v>
      </c>
      <c r="V62" s="75" t="n">
        <v>1.85869894099849</v>
      </c>
      <c r="W62" s="75" t="n">
        <v>0.73857791225416</v>
      </c>
      <c r="X62" s="75" t="n">
        <v>0.0325869652139144</v>
      </c>
      <c r="Y62" s="74">
        <f>X62+M62</f>
        <v/>
      </c>
      <c r="Z62" s="79" t="n">
        <v>84</v>
      </c>
      <c r="AA62" s="79" t="n">
        <v>59</v>
      </c>
      <c r="AB62" s="75" t="n">
        <v>619.16</v>
      </c>
      <c r="AC62" s="98" t="n"/>
      <c r="AD62" s="80" t="n">
        <v>0.0167932826869252</v>
      </c>
      <c r="AE62" s="31">
        <f>AA62/D62</f>
        <v/>
      </c>
      <c r="AF62" s="75" t="n">
        <v>7.37095238095238</v>
      </c>
      <c r="AG62" s="81" t="n">
        <v>0.123782487005198</v>
      </c>
      <c r="AH62" s="37" t="n">
        <v>0.763925729442971</v>
      </c>
      <c r="AI62" s="37" t="n">
        <v>0.604774535809019</v>
      </c>
      <c r="AJ62" s="75" t="n">
        <v>0.780887644942023</v>
      </c>
      <c r="AK62" s="38" t="n">
        <v>0.0729708116753299</v>
      </c>
      <c r="AL62" s="38" t="n">
        <v>0.0139944022391044</v>
      </c>
      <c r="AM62" s="39" t="n">
        <v>0.294082367053179</v>
      </c>
    </row>
    <row customHeight="1" ht="16.05" outlineLevel="1" r="63" s="96" thickBot="1">
      <c r="A63" s="25" t="n">
        <v>43404</v>
      </c>
      <c r="B63" s="72" t="inlineStr">
        <is>
          <t>iOS</t>
        </is>
      </c>
      <c r="C63" s="73" t="n">
        <v>1032</v>
      </c>
      <c r="D63" s="73" t="n">
        <v>4746</v>
      </c>
      <c r="E63" s="74" t="n">
        <v>4.59883720930233</v>
      </c>
      <c r="F63" s="75" t="n">
        <v>0.9793997825537299</v>
      </c>
      <c r="G63" s="99" t="n">
        <v>23.92</v>
      </c>
      <c r="H63" s="99" t="n"/>
      <c r="I63" s="31" t="n">
        <v>0.454</v>
      </c>
      <c r="J63" s="31" t="n">
        <v>0.241</v>
      </c>
      <c r="K63" s="31" t="n">
        <v>0.109</v>
      </c>
      <c r="L63" s="75" t="n">
        <v>9.24778761061947</v>
      </c>
      <c r="M63" s="77" t="n">
        <v>9.09460598398651</v>
      </c>
      <c r="N63" s="75" t="n">
        <v>14.0230669265757</v>
      </c>
      <c r="O63" s="78">
        <f>M63/N63</f>
        <v/>
      </c>
      <c r="P63" s="75" t="n">
        <v>1.9314489928525</v>
      </c>
      <c r="Q63" s="75" t="n">
        <v>2.23261858349578</v>
      </c>
      <c r="R63" s="75" t="n">
        <v>1.35802469135802</v>
      </c>
      <c r="S63" s="75" t="n">
        <v>3.9993502274204</v>
      </c>
      <c r="T63" s="75" t="n">
        <v>1.24886289798571</v>
      </c>
      <c r="U63" s="75" t="n">
        <v>0.573424301494477</v>
      </c>
      <c r="V63" s="75" t="n">
        <v>1.98765432098765</v>
      </c>
      <c r="W63" s="75" t="n">
        <v>0.691682910981157</v>
      </c>
      <c r="X63" s="75" t="n">
        <v>0.0225453013063633</v>
      </c>
      <c r="Y63" s="74">
        <f>X63+M63</f>
        <v/>
      </c>
      <c r="Z63" s="79" t="n">
        <v>72</v>
      </c>
      <c r="AA63" s="79" t="n">
        <v>45</v>
      </c>
      <c r="AB63" s="75" t="n">
        <v>537.28</v>
      </c>
      <c r="AC63" s="98" t="n"/>
      <c r="AD63" s="80" t="n">
        <v>0.0151706700379267</v>
      </c>
      <c r="AE63" s="31">
        <f>AA63/D63</f>
        <v/>
      </c>
      <c r="AF63" s="75" t="n">
        <v>7.46222222222222</v>
      </c>
      <c r="AG63" s="81" t="n">
        <v>0.113206911083017</v>
      </c>
      <c r="AH63" s="37" t="n">
        <v>0.73546511627907</v>
      </c>
      <c r="AI63" s="37" t="n">
        <v>0.53391472868217</v>
      </c>
      <c r="AJ63" s="75" t="n">
        <v>0.8560893383902231</v>
      </c>
      <c r="AK63" s="38" t="n">
        <v>0.0916561314791403</v>
      </c>
      <c r="AL63" s="38" t="n">
        <v>0.0195954487989886</v>
      </c>
      <c r="AM63" s="39" t="n">
        <v>0</v>
      </c>
    </row>
    <row customHeight="1" ht="16.05" r="64" s="96">
      <c r="A64" s="25" t="n">
        <v>43405</v>
      </c>
      <c r="B64" s="72" t="inlineStr">
        <is>
          <t>iOS</t>
        </is>
      </c>
      <c r="C64" s="73" t="n">
        <v>1154</v>
      </c>
      <c r="D64" s="73" t="n">
        <v>4780</v>
      </c>
      <c r="E64" s="74" t="n">
        <v>4.1421143847487</v>
      </c>
      <c r="F64" s="75" t="n">
        <v>0.84476155292887</v>
      </c>
      <c r="G64" s="100" t="n">
        <v>25.6</v>
      </c>
      <c r="H64" s="100" t="n">
        <v>31.78</v>
      </c>
      <c r="I64" s="31" t="n">
        <v>0.465</v>
      </c>
      <c r="J64" s="31" t="n">
        <v>0.228</v>
      </c>
      <c r="K64" s="31" t="n">
        <v>0.119</v>
      </c>
      <c r="L64" s="75" t="n">
        <v>8.44874476987448</v>
      </c>
      <c r="M64" s="77" t="n">
        <v>7.91359832635983</v>
      </c>
      <c r="N64" s="75" t="n">
        <v>12.1747666559382</v>
      </c>
      <c r="O64" s="78">
        <f>M64/N64</f>
        <v/>
      </c>
      <c r="P64" s="75" t="n">
        <v>1.88574187318957</v>
      </c>
      <c r="Q64" s="75" t="n">
        <v>1.86160283231413</v>
      </c>
      <c r="R64" s="75" t="n">
        <v>1.14032829095591</v>
      </c>
      <c r="S64" s="75" t="n">
        <v>3.53363373028645</v>
      </c>
      <c r="T64" s="75" t="n">
        <v>1.1615706469263</v>
      </c>
      <c r="U64" s="75" t="n">
        <v>0.553910524621822</v>
      </c>
      <c r="V64" s="75" t="n">
        <v>1.40296105568072</v>
      </c>
      <c r="W64" s="75" t="n">
        <v>0.635017701963309</v>
      </c>
      <c r="X64" s="75" t="n">
        <v>0.0131799163179916</v>
      </c>
      <c r="Y64" s="74">
        <f>X64+M64</f>
        <v/>
      </c>
      <c r="Z64" s="79" t="n">
        <v>57</v>
      </c>
      <c r="AA64" s="79" t="n">
        <v>46</v>
      </c>
      <c r="AB64" s="75" t="n">
        <v>368.43</v>
      </c>
      <c r="AC64" s="98" t="n"/>
      <c r="AD64" s="80" t="n">
        <v>0.0119246861924686</v>
      </c>
      <c r="AE64" s="31">
        <f>AA64/D64</f>
        <v/>
      </c>
      <c r="AF64" s="75" t="n">
        <v>6.46368421052632</v>
      </c>
      <c r="AG64" s="81" t="n">
        <v>0.0770774058577406</v>
      </c>
      <c r="AH64" s="37" t="n">
        <v>0.722703639514731</v>
      </c>
      <c r="AI64" s="37" t="n">
        <v>0.489601386481802</v>
      </c>
      <c r="AJ64" s="75" t="n">
        <v>0.738702928870293</v>
      </c>
      <c r="AK64" s="38" t="n">
        <v>0.0811715481171548</v>
      </c>
      <c r="AL64" s="38" t="n">
        <v>0.0179916317991632</v>
      </c>
      <c r="AM64" s="39" t="n">
        <v>0</v>
      </c>
    </row>
    <row customHeight="1" ht="16.05" outlineLevel="1" r="65" s="96">
      <c r="A65" s="25" t="n">
        <v>43406</v>
      </c>
      <c r="B65" s="72" t="inlineStr">
        <is>
          <t>iOS</t>
        </is>
      </c>
      <c r="C65" s="73" t="n">
        <v>1563</v>
      </c>
      <c r="D65" s="73" t="n">
        <v>5239</v>
      </c>
      <c r="E65" s="74" t="n">
        <v>3.35188739603327</v>
      </c>
      <c r="F65" s="75" t="n">
        <v>0.831151063943501</v>
      </c>
      <c r="G65" s="100" t="n">
        <v>25.18</v>
      </c>
      <c r="H65" s="100" t="n">
        <v>30.56</v>
      </c>
      <c r="I65" s="31" t="n">
        <v>0.483</v>
      </c>
      <c r="J65" s="31" t="n">
        <v>0.25</v>
      </c>
      <c r="K65" s="31" t="n">
        <v>0.118</v>
      </c>
      <c r="L65" s="75" t="n">
        <v>9.147165489597249</v>
      </c>
      <c r="M65" s="77" t="n">
        <v>8.019087612139719</v>
      </c>
      <c r="N65" s="75" t="n">
        <v>12.4038972542073</v>
      </c>
      <c r="O65" s="78">
        <f>M65/N65</f>
        <v/>
      </c>
      <c r="P65" s="75" t="n">
        <v>1.89282550930027</v>
      </c>
      <c r="Q65" s="75" t="n">
        <v>1.97431355181577</v>
      </c>
      <c r="R65" s="75" t="n">
        <v>1.17360496014172</v>
      </c>
      <c r="S65" s="75" t="n">
        <v>3.37230587540596</v>
      </c>
      <c r="T65" s="75" t="n">
        <v>1.17744316504281</v>
      </c>
      <c r="U65" s="75" t="n">
        <v>0.5848833776203129</v>
      </c>
      <c r="V65" s="75" t="n">
        <v>1.57130203720106</v>
      </c>
      <c r="W65" s="75" t="n">
        <v>0.657218777679362</v>
      </c>
      <c r="X65" s="75" t="n">
        <v>0.0200419927467074</v>
      </c>
      <c r="Y65" s="74">
        <f>X65+M65</f>
        <v/>
      </c>
      <c r="Z65" s="79" t="n">
        <v>81</v>
      </c>
      <c r="AA65" s="79" t="n">
        <v>60</v>
      </c>
      <c r="AB65" s="75" t="n">
        <v>373.19</v>
      </c>
      <c r="AC65" s="98" t="n"/>
      <c r="AD65" s="80" t="n">
        <v>0.0154609658331743</v>
      </c>
      <c r="AE65" s="31">
        <f>AA65/D65</f>
        <v/>
      </c>
      <c r="AF65" s="75" t="n">
        <v>4.60728395061728</v>
      </c>
      <c r="AG65" s="81" t="n">
        <v>0.071233059744226</v>
      </c>
      <c r="AH65" s="37" t="n">
        <v>0.7523992322456809</v>
      </c>
      <c r="AI65" s="37" t="n">
        <v>0.501599488163788</v>
      </c>
      <c r="AJ65" s="75" t="n">
        <v>0.7520519183050201</v>
      </c>
      <c r="AK65" s="38" t="n">
        <v>0.0908570337850735</v>
      </c>
      <c r="AL65" s="38" t="n">
        <v>0.0187058598969269</v>
      </c>
      <c r="AM65" s="39" t="n">
        <v>0</v>
      </c>
    </row>
    <row customHeight="1" ht="16.05" outlineLevel="1" r="66" s="96">
      <c r="A66" s="40" t="n">
        <v>43407</v>
      </c>
      <c r="B66" s="97" t="inlineStr">
        <is>
          <t>iOS</t>
        </is>
      </c>
      <c r="C66" s="73" t="n">
        <v>1640</v>
      </c>
      <c r="D66" s="73" t="n">
        <v>5516</v>
      </c>
      <c r="E66" s="74" t="n">
        <v>3.36341463414634</v>
      </c>
      <c r="F66" s="75" t="n">
        <v>0.311531725888325</v>
      </c>
      <c r="G66" s="100" t="n">
        <v>22.09</v>
      </c>
      <c r="H66" s="100" t="n">
        <v>28.51</v>
      </c>
      <c r="I66" s="31" t="n">
        <v>0.454</v>
      </c>
      <c r="J66" s="31" t="n">
        <v>0.24</v>
      </c>
      <c r="K66" s="31" t="n">
        <v>0.139</v>
      </c>
      <c r="L66" s="75" t="n">
        <v>11.0960841189268</v>
      </c>
      <c r="M66" s="77" t="n">
        <v>9.797498187092099</v>
      </c>
      <c r="N66" s="75" t="n">
        <v>14.9372581536761</v>
      </c>
      <c r="O66" s="78">
        <f>M66/N66</f>
        <v/>
      </c>
      <c r="P66" s="75" t="n">
        <v>2.40685461580984</v>
      </c>
      <c r="Q66" s="75" t="n">
        <v>2.83499170812604</v>
      </c>
      <c r="R66" s="75" t="n">
        <v>1.34134881149807</v>
      </c>
      <c r="S66" s="75" t="n">
        <v>3.27971254836926</v>
      </c>
      <c r="T66" s="75" t="n">
        <v>1.5273631840796</v>
      </c>
      <c r="U66" s="75" t="n">
        <v>0.535931453841902</v>
      </c>
      <c r="V66" s="75" t="n">
        <v>2.21779988944168</v>
      </c>
      <c r="W66" s="75" t="n">
        <v>0.793255942509674</v>
      </c>
      <c r="X66" s="75" t="n">
        <v>0.028281363306744</v>
      </c>
      <c r="Y66" s="74">
        <f>X66+M66</f>
        <v/>
      </c>
      <c r="Z66" s="79" t="n">
        <v>110</v>
      </c>
      <c r="AA66" s="79" t="n">
        <v>72</v>
      </c>
      <c r="AB66" s="75" t="n">
        <v>743.9</v>
      </c>
      <c r="AC66" s="98" t="n"/>
      <c r="AD66" s="80" t="n">
        <v>0.0199419869470631</v>
      </c>
      <c r="AE66" s="31">
        <f>AA66/D66</f>
        <v/>
      </c>
      <c r="AF66" s="75" t="n">
        <v>6.76272727272727</v>
      </c>
      <c r="AG66" s="81" t="n">
        <v>0.134862218999275</v>
      </c>
      <c r="AH66" s="37" t="n">
        <v>0.746951219512195</v>
      </c>
      <c r="AI66" s="37" t="n">
        <v>0.507317073170732</v>
      </c>
      <c r="AJ66" s="75" t="n">
        <v>0.600435097897027</v>
      </c>
      <c r="AK66" s="38" t="n">
        <v>0.0857505438723713</v>
      </c>
      <c r="AL66" s="38" t="n">
        <v>0.0119651921682379</v>
      </c>
      <c r="AM66" s="39" t="n">
        <v>0.420775924583031</v>
      </c>
    </row>
    <row customHeight="1" ht="16.05" outlineLevel="1" r="67" s="96">
      <c r="A67" s="25" t="n">
        <v>43408</v>
      </c>
      <c r="B67" s="97" t="inlineStr">
        <is>
          <t>iOS</t>
        </is>
      </c>
      <c r="C67" s="73" t="n">
        <v>2083</v>
      </c>
      <c r="D67" s="73" t="n">
        <v>6205</v>
      </c>
      <c r="E67" s="74" t="n">
        <v>2.97887662025924</v>
      </c>
      <c r="F67" s="75" t="n">
        <v>1.0657103284448</v>
      </c>
      <c r="G67" s="100" t="n">
        <v>22.88</v>
      </c>
      <c r="H67" s="100" t="n">
        <v>29.34</v>
      </c>
      <c r="I67" s="31" t="n">
        <v>0.458</v>
      </c>
      <c r="J67" s="31" t="n">
        <v>0.212</v>
      </c>
      <c r="K67" s="31" t="n">
        <v>0.128</v>
      </c>
      <c r="L67" s="75" t="n">
        <v>10.6206285253828</v>
      </c>
      <c r="M67" s="77" t="n">
        <v>9.94230459307011</v>
      </c>
      <c r="N67" s="75" t="n">
        <v>14.8834740651387</v>
      </c>
      <c r="O67" s="78">
        <f>M67/N67</f>
        <v/>
      </c>
      <c r="P67" s="75" t="n">
        <v>2.30060313630881</v>
      </c>
      <c r="Q67" s="75" t="n">
        <v>2.62557297949337</v>
      </c>
      <c r="R67" s="75" t="n">
        <v>1.59951749095296</v>
      </c>
      <c r="S67" s="75" t="n">
        <v>3.17683956574186</v>
      </c>
      <c r="T67" s="75" t="n">
        <v>1.40241254523522</v>
      </c>
      <c r="U67" s="75" t="n">
        <v>0.560916767189385</v>
      </c>
      <c r="V67" s="75" t="n">
        <v>2.4400482509047</v>
      </c>
      <c r="W67" s="75" t="n">
        <v>0.777563329312425</v>
      </c>
      <c r="X67" s="75" t="n">
        <v>0.0193392425463336</v>
      </c>
      <c r="Y67" s="74">
        <f>X67+M67</f>
        <v/>
      </c>
      <c r="Z67" s="101" t="n">
        <v>132</v>
      </c>
      <c r="AA67" s="79" t="n">
        <v>93</v>
      </c>
      <c r="AB67" s="102" t="n">
        <v>894.6799999999999</v>
      </c>
      <c r="AC67" s="98" t="n"/>
      <c r="AD67" s="80" t="n">
        <v>0.021273166800967</v>
      </c>
      <c r="AE67" s="31">
        <f>AA67/D67</f>
        <v/>
      </c>
      <c r="AF67" s="75" t="n">
        <v>6.77787878787879</v>
      </c>
      <c r="AG67" s="81" t="n">
        <v>0.144186946011281</v>
      </c>
      <c r="AH67" s="37" t="n">
        <v>0.726836293807009</v>
      </c>
      <c r="AI67" s="37" t="n">
        <v>0.465674507921267</v>
      </c>
      <c r="AJ67" s="75" t="n">
        <v>0.635132957292506</v>
      </c>
      <c r="AK67" s="38" t="n">
        <v>0.0831587429492345</v>
      </c>
      <c r="AL67" s="38" t="n">
        <v>0.0120870265914585</v>
      </c>
      <c r="AM67" s="39" t="n">
        <v>0.392103142626914</v>
      </c>
    </row>
    <row customHeight="1" ht="16.05" outlineLevel="1" r="68" s="96">
      <c r="A68" s="25" t="n">
        <v>43409</v>
      </c>
      <c r="B68" s="97" t="inlineStr">
        <is>
          <t>iOS</t>
        </is>
      </c>
      <c r="C68" s="73" t="n">
        <v>2262</v>
      </c>
      <c r="D68" s="73" t="n">
        <v>6915</v>
      </c>
      <c r="E68" s="74" t="n">
        <v>3.05702917771883</v>
      </c>
      <c r="F68" s="75" t="n">
        <v>0.910716881995662</v>
      </c>
      <c r="G68" s="100" t="n">
        <v>21.54</v>
      </c>
      <c r="H68" s="100" t="n">
        <v>27.25</v>
      </c>
      <c r="I68" s="31" t="n">
        <v>0.475</v>
      </c>
      <c r="J68" s="31" t="n">
        <v>0.253</v>
      </c>
      <c r="K68" s="31" t="n">
        <v>0.138</v>
      </c>
      <c r="L68" s="75" t="n">
        <v>10.7175704989154</v>
      </c>
      <c r="M68" s="77" t="n">
        <v>9.68864786695589</v>
      </c>
      <c r="N68" s="75" t="n">
        <v>14.4358974358974</v>
      </c>
      <c r="O68" s="78">
        <f>M68/N68</f>
        <v/>
      </c>
      <c r="P68" s="75" t="n">
        <v>2.25123895712131</v>
      </c>
      <c r="Q68" s="75" t="n">
        <v>2.55160525748761</v>
      </c>
      <c r="R68" s="75" t="n">
        <v>1.58220211161388</v>
      </c>
      <c r="S68" s="75" t="n">
        <v>3.29562594268477</v>
      </c>
      <c r="T68" s="75" t="n">
        <v>1.3992673992674</v>
      </c>
      <c r="U68" s="75" t="n">
        <v>0.568627450980392</v>
      </c>
      <c r="V68" s="75" t="n">
        <v>2.02607196724844</v>
      </c>
      <c r="W68" s="75" t="n">
        <v>0.761258349493644</v>
      </c>
      <c r="X68" s="75" t="n">
        <v>0.0124367317425886</v>
      </c>
      <c r="Y68" s="74">
        <f>X68+M68</f>
        <v/>
      </c>
      <c r="Z68" s="101" t="n">
        <v>100</v>
      </c>
      <c r="AA68" s="79" t="n">
        <v>72</v>
      </c>
      <c r="AB68" s="102" t="n">
        <v>679</v>
      </c>
      <c r="AC68" s="98" t="n"/>
      <c r="AD68" s="80" t="n">
        <v>0.0144613159797542</v>
      </c>
      <c r="AE68" s="31">
        <f>AA68/D68</f>
        <v/>
      </c>
      <c r="AF68" s="75" t="n">
        <v>6.79</v>
      </c>
      <c r="AG68" s="81" t="n">
        <v>0.0981923355025307</v>
      </c>
      <c r="AH68" s="37" t="n">
        <v>0.796640141467728</v>
      </c>
      <c r="AI68" s="37" t="n">
        <v>0.515030946065429</v>
      </c>
      <c r="AJ68" s="75" t="n">
        <v>0.649023861171367</v>
      </c>
      <c r="AK68" s="38" t="n">
        <v>0.0818510484454085</v>
      </c>
      <c r="AL68" s="38" t="n">
        <v>0.0125813449023861</v>
      </c>
      <c r="AM68" s="39" t="n">
        <v>0.368474331164136</v>
      </c>
    </row>
    <row customHeight="1" ht="16.05" outlineLevel="1" r="69" s="96">
      <c r="A69" s="25" t="n">
        <v>43410</v>
      </c>
      <c r="B69" s="97" t="inlineStr">
        <is>
          <t>iOS</t>
        </is>
      </c>
      <c r="C69" s="73" t="n">
        <v>1687</v>
      </c>
      <c r="D69" s="73" t="n">
        <v>6527</v>
      </c>
      <c r="E69" s="74" t="n">
        <v>3.86899822169532</v>
      </c>
      <c r="F69" s="75" t="n">
        <v>0.9477636604872069</v>
      </c>
      <c r="G69" s="100" t="n">
        <v>21.65</v>
      </c>
      <c r="H69" s="100" t="n">
        <v>26.25</v>
      </c>
      <c r="I69" s="31" t="n">
        <v>0.42</v>
      </c>
      <c r="J69" s="31" t="n">
        <v>0.208</v>
      </c>
      <c r="K69" s="31" t="n">
        <v>0.11</v>
      </c>
      <c r="L69" s="75" t="n">
        <v>10.3923701547418</v>
      </c>
      <c r="M69" s="77" t="n">
        <v>9.615137122721009</v>
      </c>
      <c r="N69" s="75" t="n">
        <v>14.453707968678</v>
      </c>
      <c r="O69" s="78">
        <f>M69/N69</f>
        <v/>
      </c>
      <c r="P69" s="75" t="n">
        <v>2.12759097190235</v>
      </c>
      <c r="Q69" s="75" t="n">
        <v>2.47881160755412</v>
      </c>
      <c r="R69" s="75" t="n">
        <v>1.60893597420544</v>
      </c>
      <c r="S69" s="75" t="n">
        <v>3.59972362966375</v>
      </c>
      <c r="T69" s="75" t="n">
        <v>1.36457853523722</v>
      </c>
      <c r="U69" s="75" t="n">
        <v>0.574850299401198</v>
      </c>
      <c r="V69" s="75" t="n">
        <v>1.94058037770613</v>
      </c>
      <c r="W69" s="75" t="n">
        <v>0.7586365730078301</v>
      </c>
      <c r="X69" s="75" t="n">
        <v>0.0105714723456412</v>
      </c>
      <c r="Y69" s="74">
        <f>X69+M69</f>
        <v/>
      </c>
      <c r="Z69" s="101" t="n">
        <v>114</v>
      </c>
      <c r="AA69" s="79" t="n">
        <v>81</v>
      </c>
      <c r="AB69" s="102" t="n">
        <v>832.86</v>
      </c>
      <c r="AC69" s="98" t="n"/>
      <c r="AD69" s="80" t="n">
        <v>0.0174659108319289</v>
      </c>
      <c r="AE69" s="31">
        <f>AA69/D69</f>
        <v/>
      </c>
      <c r="AF69" s="75" t="n">
        <v>7.30578947368421</v>
      </c>
      <c r="AG69" s="81" t="n">
        <v>0.127602267504213</v>
      </c>
      <c r="AH69" s="37" t="n">
        <v>0.765856550088915</v>
      </c>
      <c r="AI69" s="37" t="n">
        <v>0.564908120924718</v>
      </c>
      <c r="AJ69" s="75" t="n">
        <v>0.739696644706603</v>
      </c>
      <c r="AK69" s="38" t="n">
        <v>0.0962157193197487</v>
      </c>
      <c r="AL69" s="38" t="n">
        <v>0.0163934426229508</v>
      </c>
      <c r="AM69" s="39" t="n">
        <v>0.304121342117359</v>
      </c>
    </row>
    <row customHeight="1" ht="16.05" outlineLevel="1" r="70" s="96">
      <c r="A70" s="25" t="n">
        <v>43411</v>
      </c>
      <c r="B70" s="72" t="inlineStr">
        <is>
          <t>iOS</t>
        </is>
      </c>
      <c r="C70" s="73" t="n">
        <v>1320</v>
      </c>
      <c r="D70" s="73" t="n">
        <v>5927</v>
      </c>
      <c r="E70" s="74" t="n">
        <v>4.49015151515152</v>
      </c>
      <c r="F70" s="75" t="n">
        <v>0.937820869917327</v>
      </c>
      <c r="G70" s="100" t="n">
        <v>21.1</v>
      </c>
      <c r="H70" s="100" t="n">
        <v>27.64</v>
      </c>
      <c r="I70" s="31" t="n">
        <v>0.5</v>
      </c>
      <c r="J70" s="31" t="n">
        <v>0.268</v>
      </c>
      <c r="K70" s="31" t="n">
        <v>0.142</v>
      </c>
      <c r="L70" s="75" t="n">
        <v>9.866205500253081</v>
      </c>
      <c r="M70" s="77" t="n">
        <v>9.26404589168213</v>
      </c>
      <c r="N70" s="75" t="n">
        <v>13.8516649848638</v>
      </c>
      <c r="O70" s="78">
        <f>M70/N70</f>
        <v/>
      </c>
      <c r="P70" s="75" t="n">
        <v>2.03002018163471</v>
      </c>
      <c r="Q70" s="75" t="n">
        <v>2.13799192734611</v>
      </c>
      <c r="R70" s="75" t="n">
        <v>1.43087790110999</v>
      </c>
      <c r="S70" s="75" t="n">
        <v>3.94954591321897</v>
      </c>
      <c r="T70" s="75" t="n">
        <v>1.26715438950555</v>
      </c>
      <c r="U70" s="75" t="n">
        <v>0.588799192734612</v>
      </c>
      <c r="V70" s="75" t="n">
        <v>1.74066599394551</v>
      </c>
      <c r="W70" s="75" t="n">
        <v>0.706609485368315</v>
      </c>
      <c r="X70" s="75" t="n">
        <v>0.0136662729880209</v>
      </c>
      <c r="Y70" s="74">
        <f>X70+M70</f>
        <v/>
      </c>
      <c r="Z70" s="101" t="n">
        <v>96</v>
      </c>
      <c r="AA70" s="79" t="n">
        <v>72</v>
      </c>
      <c r="AB70" s="102" t="n">
        <v>748.04</v>
      </c>
      <c r="AC70" s="98" t="n"/>
      <c r="AD70" s="80" t="n">
        <v>0.0161970642820989</v>
      </c>
      <c r="AE70" s="31">
        <f>AA70/D70</f>
        <v/>
      </c>
      <c r="AF70" s="75" t="n">
        <v>7.79208333333333</v>
      </c>
      <c r="AG70" s="81" t="n">
        <v>0.126208874641471</v>
      </c>
      <c r="AH70" s="37" t="n">
        <v>0.765909090909091</v>
      </c>
      <c r="AI70" s="37" t="n">
        <v>0.593939393939394</v>
      </c>
      <c r="AJ70" s="75" t="n">
        <v>0.88408975873123</v>
      </c>
      <c r="AK70" s="38" t="n">
        <v>0.115741521849165</v>
      </c>
      <c r="AL70" s="38" t="n">
        <v>0.0244643158427535</v>
      </c>
      <c r="AM70" s="39" t="n">
        <v>0</v>
      </c>
    </row>
    <row customHeight="1" ht="16.05" outlineLevel="1" r="71" s="96">
      <c r="A71" s="25" t="n">
        <v>43412</v>
      </c>
      <c r="B71" s="72" t="inlineStr">
        <is>
          <t>iOS</t>
        </is>
      </c>
      <c r="C71" s="73" t="n">
        <v>2357</v>
      </c>
      <c r="D71" s="73" t="n">
        <v>7057</v>
      </c>
      <c r="E71" s="74" t="n">
        <v>2.99406024607552</v>
      </c>
      <c r="F71" s="75" t="n">
        <v>2.08768585532096</v>
      </c>
      <c r="G71" s="100" t="n">
        <v>20.1</v>
      </c>
      <c r="H71" s="100" t="n">
        <v>28.36</v>
      </c>
      <c r="I71" s="31" t="n">
        <v>0.455</v>
      </c>
      <c r="J71" s="31" t="n">
        <v>0.2</v>
      </c>
      <c r="K71" s="31" t="n">
        <v>0.095</v>
      </c>
      <c r="L71" s="75" t="n">
        <v>9.012753294601101</v>
      </c>
      <c r="M71" s="77" t="n">
        <v>7.97406830097775</v>
      </c>
      <c r="N71" s="75" t="n">
        <v>12.6569950517319</v>
      </c>
      <c r="O71" s="78">
        <f>M71/N71</f>
        <v/>
      </c>
      <c r="P71" s="75" t="n">
        <v>1.95096716149348</v>
      </c>
      <c r="Q71" s="75" t="n">
        <v>1.97031039136302</v>
      </c>
      <c r="R71" s="75" t="n">
        <v>1.27597840755736</v>
      </c>
      <c r="S71" s="75" t="n">
        <v>3.53351327035538</v>
      </c>
      <c r="T71" s="75" t="n">
        <v>1.20152946468736</v>
      </c>
      <c r="U71" s="75" t="n">
        <v>0.560953666216824</v>
      </c>
      <c r="V71" s="75" t="n">
        <v>1.52496626180837</v>
      </c>
      <c r="W71" s="75" t="n">
        <v>0.638776428250112</v>
      </c>
      <c r="X71" s="75" t="n">
        <v>0.0106277455009211</v>
      </c>
      <c r="Y71" s="74">
        <f>X71+M71</f>
        <v/>
      </c>
      <c r="Z71" s="101" t="n">
        <v>97</v>
      </c>
      <c r="AA71" s="79" t="n">
        <v>70</v>
      </c>
      <c r="AB71" s="102" t="n">
        <v>536.03</v>
      </c>
      <c r="AC71" s="98" t="n"/>
      <c r="AD71" s="80">
        <f>Z71/D71</f>
        <v/>
      </c>
      <c r="AE71" s="31">
        <f>AA71/D71</f>
        <v/>
      </c>
      <c r="AF71" s="75">
        <f>AB71/Z71</f>
        <v/>
      </c>
      <c r="AG71" s="81">
        <f>AD71*AF71</f>
        <v/>
      </c>
      <c r="AH71" s="37" t="n">
        <v>0.619855748833263</v>
      </c>
      <c r="AI71" s="37" t="n">
        <v>0.378022910479423</v>
      </c>
      <c r="AJ71" s="75" t="n">
        <v>0.7623636105994051</v>
      </c>
      <c r="AK71" s="38" t="n">
        <v>0.0996174011619668</v>
      </c>
      <c r="AL71" s="38" t="n">
        <v>0.0196967549950404</v>
      </c>
      <c r="AM71" s="39" t="n">
        <v>0</v>
      </c>
    </row>
    <row customHeight="1" ht="16.05" outlineLevel="1" r="72" s="96">
      <c r="A72" s="40" t="n">
        <v>43413</v>
      </c>
      <c r="B72" s="72" t="inlineStr">
        <is>
          <t>iOS</t>
        </is>
      </c>
      <c r="C72" s="73" t="n">
        <v>5833</v>
      </c>
      <c r="D72" s="73" t="n">
        <v>10854</v>
      </c>
      <c r="E72" s="74" t="n">
        <v>1.86079204525973</v>
      </c>
      <c r="F72" s="75" t="n">
        <v>0.513480516860144</v>
      </c>
      <c r="G72" s="100" t="n">
        <v>20.55</v>
      </c>
      <c r="H72" s="100" t="n">
        <v>29.68</v>
      </c>
      <c r="I72" s="31" t="n">
        <v>0.365</v>
      </c>
      <c r="J72" s="31" t="n">
        <v>0.172</v>
      </c>
      <c r="K72" s="31" t="n">
        <v>0.081</v>
      </c>
      <c r="L72" s="75" t="n">
        <v>8.59830477243413</v>
      </c>
      <c r="M72" s="77" t="n">
        <v>6.18813340703888</v>
      </c>
      <c r="N72" s="75" t="n">
        <v>10.8947283049473</v>
      </c>
      <c r="O72" s="78">
        <f>M72/N72</f>
        <v/>
      </c>
      <c r="P72" s="75" t="n">
        <v>1.85920519059205</v>
      </c>
      <c r="Q72" s="75" t="n">
        <v>1.72116788321168</v>
      </c>
      <c r="R72" s="75" t="n">
        <v>1.03811841038118</v>
      </c>
      <c r="S72" s="75" t="n">
        <v>2.6676399026764</v>
      </c>
      <c r="T72" s="75" t="n">
        <v>1.03114355231144</v>
      </c>
      <c r="U72" s="75" t="n">
        <v>0.609570154095702</v>
      </c>
      <c r="V72" s="75" t="n">
        <v>1.34987834549878</v>
      </c>
      <c r="W72" s="75" t="n">
        <v>0.618004866180049</v>
      </c>
      <c r="X72" s="75" t="n">
        <v>0.00912106135986733</v>
      </c>
      <c r="Y72" s="74">
        <f>X72+M72</f>
        <v/>
      </c>
      <c r="Z72" s="101" t="n">
        <v>92</v>
      </c>
      <c r="AA72" s="79" t="n">
        <v>79</v>
      </c>
      <c r="AB72" s="102" t="n">
        <v>460.08</v>
      </c>
      <c r="AC72" s="98" t="n"/>
      <c r="AD72" s="80" t="n">
        <v>0.00847613782937166</v>
      </c>
      <c r="AE72" s="31">
        <f>AA72/D72</f>
        <v/>
      </c>
      <c r="AF72" s="75" t="n">
        <v>5.00086956521739</v>
      </c>
      <c r="AG72" s="81" t="n">
        <v>0.0423880597014925</v>
      </c>
      <c r="AH72" s="37" t="n">
        <v>0.556317503857363</v>
      </c>
      <c r="AI72" s="37" t="n">
        <v>0.290930910337734</v>
      </c>
      <c r="AJ72" s="75" t="n">
        <v>0.5636631656532149</v>
      </c>
      <c r="AK72" s="38" t="n">
        <v>0.0666113875069099</v>
      </c>
      <c r="AL72" s="38" t="n">
        <v>0.0124378109452736</v>
      </c>
      <c r="AM72" s="39" t="n">
        <v>0</v>
      </c>
    </row>
    <row customHeight="1" ht="16.05" outlineLevel="1" r="73" s="96">
      <c r="A73" s="25" t="n">
        <v>43414</v>
      </c>
      <c r="B73" s="97" t="inlineStr">
        <is>
          <t>iOS</t>
        </is>
      </c>
      <c r="C73" s="73" t="n">
        <v>5879</v>
      </c>
      <c r="D73" s="73" t="n">
        <v>12233</v>
      </c>
      <c r="E73" s="74" t="n">
        <v>2.08079605375064</v>
      </c>
      <c r="F73" s="75" t="n">
        <v>0.59893543014796</v>
      </c>
      <c r="G73" s="100" t="n">
        <v>19.03</v>
      </c>
      <c r="H73" s="100" t="n">
        <v>27.6</v>
      </c>
      <c r="I73" s="31" t="n">
        <v>0.343</v>
      </c>
      <c r="J73" s="31" t="n">
        <v>0.163</v>
      </c>
      <c r="K73" s="31" t="n">
        <v>0.082</v>
      </c>
      <c r="L73" s="75" t="n">
        <v>9.39229951769803</v>
      </c>
      <c r="M73" s="77" t="n">
        <v>7.14861440366222</v>
      </c>
      <c r="N73" s="75" t="n">
        <v>12.2752667040988</v>
      </c>
      <c r="O73" s="78">
        <f>M73/N73</f>
        <v/>
      </c>
      <c r="P73" s="75" t="n">
        <v>2.06232453677709</v>
      </c>
      <c r="Q73" s="75" t="n">
        <v>1.93472768107805</v>
      </c>
      <c r="R73" s="75" t="n">
        <v>1.7777933745087</v>
      </c>
      <c r="S73" s="75" t="n">
        <v>2.4685569904548</v>
      </c>
      <c r="T73" s="75" t="n">
        <v>1.18542953396968</v>
      </c>
      <c r="U73" s="75" t="n">
        <v>0.55670971364402</v>
      </c>
      <c r="V73" s="75" t="n">
        <v>1.63475575519371</v>
      </c>
      <c r="W73" s="75" t="n">
        <v>0.654969118472768</v>
      </c>
      <c r="X73" s="75" t="n">
        <v>0.008092863565764731</v>
      </c>
      <c r="Y73" s="74">
        <f>X73+M73</f>
        <v/>
      </c>
      <c r="Z73" s="101" t="n">
        <v>110</v>
      </c>
      <c r="AA73" s="79" t="n">
        <v>85</v>
      </c>
      <c r="AB73" s="102" t="n">
        <v>796.9</v>
      </c>
      <c r="AC73" s="98" t="n"/>
      <c r="AD73" s="80" t="n">
        <v>0.00899207062862748</v>
      </c>
      <c r="AE73" s="31">
        <f>AA73/D73</f>
        <v/>
      </c>
      <c r="AF73" s="75" t="n">
        <v>7.24454545454546</v>
      </c>
      <c r="AG73" s="81" t="n">
        <v>0.0651434643995749</v>
      </c>
      <c r="AH73" s="37" t="n">
        <v>0.574417417928219</v>
      </c>
      <c r="AI73" s="37" t="n">
        <v>0.350739921755401</v>
      </c>
      <c r="AJ73" s="75" t="n">
        <v>0.427940815826044</v>
      </c>
      <c r="AK73" s="38" t="n">
        <v>0.0608190958881713</v>
      </c>
      <c r="AL73" s="38" t="n">
        <v>0.00882857843537971</v>
      </c>
      <c r="AM73" s="39" t="n">
        <v>0.344314558979809</v>
      </c>
    </row>
    <row customHeight="1" ht="16.05" outlineLevel="1" r="74" s="96">
      <c r="A74" s="25" t="n">
        <v>43415</v>
      </c>
      <c r="B74" s="97" t="inlineStr">
        <is>
          <t>iOS</t>
        </is>
      </c>
      <c r="C74" s="73" t="n">
        <v>5386</v>
      </c>
      <c r="D74" s="73" t="n">
        <v>12470</v>
      </c>
      <c r="E74" s="74" t="n">
        <v>2.31526178982547</v>
      </c>
      <c r="F74" s="75" t="n">
        <v>0.563351317481957</v>
      </c>
      <c r="G74" s="100" t="n">
        <v>18.93</v>
      </c>
      <c r="H74" s="100" t="n">
        <v>27.4</v>
      </c>
      <c r="I74" s="31" t="n">
        <v>0.346</v>
      </c>
      <c r="J74" s="31" t="n">
        <v>0.165</v>
      </c>
      <c r="K74" s="31" t="n">
        <v>0.08500000000000001</v>
      </c>
      <c r="L74" s="75" t="n">
        <v>9.30176423416199</v>
      </c>
      <c r="M74" s="77" t="n">
        <v>7.56206896551724</v>
      </c>
      <c r="N74" s="75" t="n">
        <v>12.4192018964836</v>
      </c>
      <c r="O74" s="78">
        <f>M74/N74</f>
        <v/>
      </c>
      <c r="P74" s="75" t="n">
        <v>2.04504148557882</v>
      </c>
      <c r="Q74" s="75" t="n">
        <v>2.02989595680232</v>
      </c>
      <c r="R74" s="75" t="n">
        <v>1.68984591070723</v>
      </c>
      <c r="S74" s="75" t="n">
        <v>2.56117476623206</v>
      </c>
      <c r="T74" s="75" t="n">
        <v>1.19149216383511</v>
      </c>
      <c r="U74" s="75" t="n">
        <v>0.574344791255103</v>
      </c>
      <c r="V74" s="75" t="n">
        <v>1.64743843013302</v>
      </c>
      <c r="W74" s="75" t="n">
        <v>0.679968391939945</v>
      </c>
      <c r="X74" s="75" t="n">
        <v>0.009783480352846831</v>
      </c>
      <c r="Y74" s="74">
        <f>X74+M74</f>
        <v/>
      </c>
      <c r="Z74" s="101" t="n">
        <v>91</v>
      </c>
      <c r="AA74" s="79" t="n">
        <v>76</v>
      </c>
      <c r="AB74" s="102" t="n">
        <v>499.09</v>
      </c>
      <c r="AC74" s="98" t="n"/>
      <c r="AD74" s="80" t="n">
        <v>0.00729751403368083</v>
      </c>
      <c r="AE74" s="31">
        <f>AA74/D74</f>
        <v/>
      </c>
      <c r="AF74" s="75" t="n">
        <v>5.48450549450549</v>
      </c>
      <c r="AG74" s="81" t="n">
        <v>0.0400232558139535</v>
      </c>
      <c r="AH74" s="37" t="n">
        <v>0.638135907909395</v>
      </c>
      <c r="AI74" s="37" t="n">
        <v>0.383215744522837</v>
      </c>
      <c r="AJ74" s="75" t="n">
        <v>0.492461908580593</v>
      </c>
      <c r="AK74" s="38" t="n">
        <v>0.0640737770649559</v>
      </c>
      <c r="AL74" s="38" t="n">
        <v>0.009141940657578189</v>
      </c>
      <c r="AM74" s="39" t="n">
        <v>0.333440256615878</v>
      </c>
    </row>
    <row customHeight="1" ht="16.05" outlineLevel="1" r="75" s="96">
      <c r="A75" s="25" t="n">
        <v>43416</v>
      </c>
      <c r="B75" s="97" t="inlineStr">
        <is>
          <t>iOS</t>
        </is>
      </c>
      <c r="C75" s="73" t="n">
        <v>4353</v>
      </c>
      <c r="D75" s="73" t="n">
        <v>11952</v>
      </c>
      <c r="E75" s="74" t="n">
        <v>2.74569262577533</v>
      </c>
      <c r="F75" s="75" t="n">
        <v>0.648630550200803</v>
      </c>
      <c r="G75" s="100" t="n">
        <v>19.19</v>
      </c>
      <c r="H75" s="100" t="n">
        <v>28.37</v>
      </c>
      <c r="I75" s="31" t="n">
        <v>0.402</v>
      </c>
      <c r="J75" s="31" t="n">
        <v>0.194</v>
      </c>
      <c r="K75" s="47" t="n">
        <v>0.103</v>
      </c>
      <c r="L75" s="75" t="n">
        <v>9.45532128514056</v>
      </c>
      <c r="M75" s="77" t="n">
        <v>7.61278447121821</v>
      </c>
      <c r="N75" s="75" t="n">
        <v>12.0817952463152</v>
      </c>
      <c r="O75" s="78">
        <f>M75/N75</f>
        <v/>
      </c>
      <c r="P75" s="75" t="n">
        <v>1.9697251361041</v>
      </c>
      <c r="Q75" s="75" t="n">
        <v>2.01540300092949</v>
      </c>
      <c r="R75" s="75" t="n">
        <v>1.49329438321604</v>
      </c>
      <c r="S75" s="75" t="n">
        <v>2.65927499668039</v>
      </c>
      <c r="T75" s="75" t="n">
        <v>1.14061877572699</v>
      </c>
      <c r="U75" s="75" t="n">
        <v>0.557429292258664</v>
      </c>
      <c r="V75" s="75" t="n">
        <v>1.56898154295578</v>
      </c>
      <c r="W75" s="75" t="n">
        <v>0.677068118443766</v>
      </c>
      <c r="X75" s="75" t="n">
        <v>0.0112951807228916</v>
      </c>
      <c r="Y75" s="74">
        <f>X75+M75</f>
        <v/>
      </c>
      <c r="Z75" s="101" t="n">
        <v>135</v>
      </c>
      <c r="AA75" s="79" t="n">
        <v>87</v>
      </c>
      <c r="AB75" s="102" t="n">
        <v>939.65</v>
      </c>
      <c r="AC75" s="98" t="n"/>
      <c r="AD75" s="80" t="n">
        <v>0.0112951807228916</v>
      </c>
      <c r="AE75" s="31">
        <f>AA75/D75</f>
        <v/>
      </c>
      <c r="AF75" s="75" t="n">
        <v>6.96037037037037</v>
      </c>
      <c r="AG75" s="81" t="n">
        <v>0.078618641231593</v>
      </c>
      <c r="AH75" s="37" t="n">
        <v>0.6714909257983001</v>
      </c>
      <c r="AI75" s="37" t="n">
        <v>0.451642545371009</v>
      </c>
      <c r="AJ75" s="75" t="n">
        <v>0.531961178045515</v>
      </c>
      <c r="AK75" s="38" t="n">
        <v>0.07095046854082999</v>
      </c>
      <c r="AL75" s="38" t="n">
        <v>0.0102074966532798</v>
      </c>
      <c r="AM75" s="39" t="n">
        <v>0.335592369477912</v>
      </c>
    </row>
    <row customHeight="1" ht="16.05" outlineLevel="1" r="76" s="96">
      <c r="A76" s="25" t="n">
        <v>43417</v>
      </c>
      <c r="B76" s="97" t="inlineStr">
        <is>
          <t>iOS</t>
        </is>
      </c>
      <c r="C76" s="73" t="n">
        <v>3454</v>
      </c>
      <c r="D76" s="73" t="n">
        <v>11282</v>
      </c>
      <c r="E76" s="74" t="n">
        <v>3.26635784597568</v>
      </c>
      <c r="F76" s="75" t="n">
        <v>0.644111678780358</v>
      </c>
      <c r="G76" s="100" t="n">
        <v>20.34</v>
      </c>
      <c r="H76" s="100" t="n">
        <v>27.62</v>
      </c>
      <c r="I76" s="31" t="n">
        <v>0.419</v>
      </c>
      <c r="J76" s="31" t="n">
        <v>0.198</v>
      </c>
      <c r="K76" s="31" t="n">
        <v>0.101</v>
      </c>
      <c r="L76" s="75" t="n">
        <v>9.23453288424038</v>
      </c>
      <c r="M76" s="77" t="n">
        <v>7.71494415883709</v>
      </c>
      <c r="N76" s="75" t="n">
        <v>12.2230023873052</v>
      </c>
      <c r="O76" s="78">
        <f>M76/N76</f>
        <v/>
      </c>
      <c r="P76" s="75" t="n">
        <v>1.93090858025558</v>
      </c>
      <c r="Q76" s="75" t="n">
        <v>1.95885409352619</v>
      </c>
      <c r="R76" s="75" t="n">
        <v>1.42395730936666</v>
      </c>
      <c r="S76" s="75" t="n">
        <v>2.9477601460469</v>
      </c>
      <c r="T76" s="75" t="n">
        <v>1.15025979497262</v>
      </c>
      <c r="U76" s="75" t="n">
        <v>0.580396011796096</v>
      </c>
      <c r="V76" s="75" t="n">
        <v>1.57758741749754</v>
      </c>
      <c r="W76" s="75" t="n">
        <v>0.653279033843561</v>
      </c>
      <c r="X76" s="75" t="n">
        <v>0.0137386988122673</v>
      </c>
      <c r="Y76" s="74">
        <f>X76+M76</f>
        <v/>
      </c>
      <c r="Z76" s="101" t="n">
        <v>106</v>
      </c>
      <c r="AA76" s="79" t="n">
        <v>86</v>
      </c>
      <c r="AB76" s="102" t="n">
        <v>617.9400000000001</v>
      </c>
      <c r="AC76" s="98" t="n"/>
      <c r="AD76" s="80" t="n">
        <v>0.00939549725226024</v>
      </c>
      <c r="AE76" s="31">
        <f>AA76/D76</f>
        <v/>
      </c>
      <c r="AF76" s="75" t="n">
        <v>5.82962264150943</v>
      </c>
      <c r="AG76" s="81" t="n">
        <v>0.054772203510016</v>
      </c>
      <c r="AH76" s="37" t="n">
        <v>0.699478865083961</v>
      </c>
      <c r="AI76" s="37" t="n">
        <v>0.53300521134916</v>
      </c>
      <c r="AJ76" s="75" t="n">
        <v>0.606186846303847</v>
      </c>
      <c r="AK76" s="38" t="n">
        <v>0.07879808544584289</v>
      </c>
      <c r="AL76" s="38" t="n">
        <v>0.0143591561779826</v>
      </c>
      <c r="AM76" s="39" t="n">
        <v>0.277344442474738</v>
      </c>
    </row>
    <row customHeight="1" ht="16.05" outlineLevel="1" r="77" s="96">
      <c r="A77" s="25" t="n">
        <v>43418</v>
      </c>
      <c r="B77" s="72" t="inlineStr">
        <is>
          <t>iOS</t>
        </is>
      </c>
      <c r="C77" s="73" t="n">
        <v>2855</v>
      </c>
      <c r="D77" s="73" t="n">
        <v>10476</v>
      </c>
      <c r="E77" s="74" t="n">
        <v>3.66935201401051</v>
      </c>
      <c r="F77" s="75" t="n">
        <v>0.587774803264605</v>
      </c>
      <c r="G77" s="100" t="n">
        <v>19.56</v>
      </c>
      <c r="H77" s="100" t="n">
        <v>28.07</v>
      </c>
      <c r="I77" s="31" t="n">
        <v>0.407</v>
      </c>
      <c r="J77" s="31" t="n">
        <v>0.203</v>
      </c>
      <c r="K77" s="31" t="n">
        <v>0.111</v>
      </c>
      <c r="L77" s="75" t="n">
        <v>8.5668193967163</v>
      </c>
      <c r="M77" s="77" t="n">
        <v>7.2893279877816</v>
      </c>
      <c r="N77" s="75" t="n">
        <v>11.7953351869015</v>
      </c>
      <c r="O77" s="78">
        <f>M77/N77</f>
        <v/>
      </c>
      <c r="P77" s="75" t="n">
        <v>1.80413963546494</v>
      </c>
      <c r="Q77" s="75" t="n">
        <v>1.91643497065184</v>
      </c>
      <c r="R77" s="75" t="n">
        <v>1.17624343527958</v>
      </c>
      <c r="S77" s="75" t="n">
        <v>3.11785603954279</v>
      </c>
      <c r="T77" s="75" t="n">
        <v>1.06811862835959</v>
      </c>
      <c r="U77" s="75" t="n">
        <v>0.6087426629595299</v>
      </c>
      <c r="V77" s="75" t="n">
        <v>1.48069199876429</v>
      </c>
      <c r="W77" s="75" t="n">
        <v>0.6231078158789</v>
      </c>
      <c r="X77" s="75" t="n">
        <v>0.0133638793432608</v>
      </c>
      <c r="Y77" s="74">
        <f>X77+M77</f>
        <v/>
      </c>
      <c r="Z77" s="101" t="n">
        <v>84</v>
      </c>
      <c r="AA77" s="79" t="n">
        <v>62</v>
      </c>
      <c r="AB77" s="102" t="n">
        <v>548.16</v>
      </c>
      <c r="AC77" s="98" t="n"/>
      <c r="AD77" s="80" t="n">
        <v>0.008018327605956469</v>
      </c>
      <c r="AE77" s="31">
        <f>AA77/D77</f>
        <v/>
      </c>
      <c r="AF77" s="75" t="n">
        <v>6.52571428571429</v>
      </c>
      <c r="AG77" s="81" t="n">
        <v>0.0523253150057274</v>
      </c>
      <c r="AH77" s="37" t="n">
        <v>0.710332749562172</v>
      </c>
      <c r="AI77" s="37" t="n">
        <v>0.522591943957968</v>
      </c>
      <c r="AJ77" s="75" t="n">
        <v>0.701985490645284</v>
      </c>
      <c r="AK77" s="38" t="n">
        <v>0.09087437953417329</v>
      </c>
      <c r="AL77" s="38" t="n">
        <v>0.0170866743031691</v>
      </c>
      <c r="AM77" s="39" t="n">
        <v>0</v>
      </c>
    </row>
    <row customHeight="1" ht="16.05" outlineLevel="1" r="78" s="96">
      <c r="A78" s="25" t="n">
        <v>43419</v>
      </c>
      <c r="B78" s="72" t="inlineStr">
        <is>
          <t>iOS</t>
        </is>
      </c>
      <c r="C78" s="73" t="n">
        <v>2738</v>
      </c>
      <c r="D78" s="73" t="n">
        <v>10025</v>
      </c>
      <c r="E78" s="74" t="n">
        <v>3.66143170197224</v>
      </c>
      <c r="F78" s="75" t="n">
        <v>0.689162335361596</v>
      </c>
      <c r="G78" s="100" t="n">
        <v>20.59</v>
      </c>
      <c r="H78" s="100" t="n">
        <v>29.34</v>
      </c>
      <c r="I78" s="31" t="n">
        <v>0.416</v>
      </c>
      <c r="J78" s="31" t="n">
        <v>0.202</v>
      </c>
      <c r="K78" s="31" t="n">
        <v>0.102</v>
      </c>
      <c r="L78" s="75" t="n">
        <v>8.47900249376559</v>
      </c>
      <c r="M78" s="77" t="n">
        <v>7.33725685785536</v>
      </c>
      <c r="N78" s="75" t="n">
        <v>11.9119028340081</v>
      </c>
      <c r="O78" s="78">
        <f>M78/N78</f>
        <v/>
      </c>
      <c r="P78" s="75" t="n">
        <v>1.86072874493927</v>
      </c>
      <c r="Q78" s="75" t="n">
        <v>1.93295546558704</v>
      </c>
      <c r="R78" s="75" t="n">
        <v>1.18105263157895</v>
      </c>
      <c r="S78" s="75" t="n">
        <v>3.14283400809717</v>
      </c>
      <c r="T78" s="75" t="n">
        <v>1.10769230769231</v>
      </c>
      <c r="U78" s="75" t="n">
        <v>0.5906072874493929</v>
      </c>
      <c r="V78" s="75" t="n">
        <v>1.45570850202429</v>
      </c>
      <c r="W78" s="75" t="n">
        <v>0.640323886639676</v>
      </c>
      <c r="X78" s="75" t="n">
        <v>0.009376558603491269</v>
      </c>
      <c r="Y78" s="74">
        <f>X78+M78</f>
        <v/>
      </c>
      <c r="Z78" s="101" t="n">
        <v>99</v>
      </c>
      <c r="AA78" s="79" t="n">
        <v>65</v>
      </c>
      <c r="AB78" s="102" t="n">
        <v>843.01</v>
      </c>
      <c r="AC78" s="98" t="n"/>
      <c r="AD78" s="80" t="n">
        <v>0.009875311720698251</v>
      </c>
      <c r="AE78" s="31">
        <f>AA78/D78</f>
        <v/>
      </c>
      <c r="AF78" s="75" t="n">
        <v>8.515252525252521</v>
      </c>
      <c r="AG78" s="81" t="n">
        <v>0.0840907730673317</v>
      </c>
      <c r="AH78" s="37" t="n">
        <v>0.669101533966399</v>
      </c>
      <c r="AI78" s="37" t="n">
        <v>0.501460920379839</v>
      </c>
      <c r="AJ78" s="75" t="n">
        <v>0.7001496259351619</v>
      </c>
      <c r="AK78" s="38" t="n">
        <v>0.0901745635910224</v>
      </c>
      <c r="AL78" s="38" t="n">
        <v>0.016857855361596</v>
      </c>
      <c r="AM78" s="39" t="n">
        <v>0</v>
      </c>
    </row>
    <row customHeight="1" ht="16.05" outlineLevel="1" r="79" s="96">
      <c r="A79" s="25" t="n">
        <v>43420</v>
      </c>
      <c r="B79" s="72" t="inlineStr">
        <is>
          <t>iOS</t>
        </is>
      </c>
      <c r="C79" s="73" t="n">
        <v>2562</v>
      </c>
      <c r="D79" s="73" t="n">
        <v>9822</v>
      </c>
      <c r="E79" s="74" t="n">
        <v>3.83372365339578</v>
      </c>
      <c r="F79" s="75" t="n">
        <v>0.144162156383629</v>
      </c>
      <c r="G79" s="100" t="n">
        <v>19.59</v>
      </c>
      <c r="H79" s="100" t="n">
        <v>26.48</v>
      </c>
      <c r="I79" s="31" t="n">
        <v>0.402</v>
      </c>
      <c r="J79" s="31" t="n">
        <v>0.185</v>
      </c>
      <c r="K79" s="31" t="n">
        <v>0.095</v>
      </c>
      <c r="L79" s="75" t="n">
        <v>8.479230299328041</v>
      </c>
      <c r="M79" s="77" t="n">
        <v>7.19497047444512</v>
      </c>
      <c r="N79" s="75" t="n">
        <v>11.7507482540738</v>
      </c>
      <c r="O79" s="78">
        <f>M79/N79</f>
        <v/>
      </c>
      <c r="P79" s="75" t="n">
        <v>1.77386099102095</v>
      </c>
      <c r="Q79" s="75" t="n">
        <v>1.97588959095444</v>
      </c>
      <c r="R79" s="75" t="n">
        <v>1.12820086464915</v>
      </c>
      <c r="S79" s="75" t="n">
        <v>3.0979381443299</v>
      </c>
      <c r="T79" s="75" t="n">
        <v>1.0808114399734</v>
      </c>
      <c r="U79" s="75" t="n">
        <v>0.583139341536415</v>
      </c>
      <c r="V79" s="75" t="n">
        <v>1.45078150981044</v>
      </c>
      <c r="W79" s="75" t="n">
        <v>0.660126371799135</v>
      </c>
      <c r="X79" s="75" t="n">
        <v>0.00916310323762981</v>
      </c>
      <c r="Y79" s="74">
        <f>X79+M79</f>
        <v/>
      </c>
      <c r="Z79" s="101" t="n">
        <v>103</v>
      </c>
      <c r="AA79" s="79" t="n">
        <v>70</v>
      </c>
      <c r="AB79" s="102" t="n">
        <v>612.97</v>
      </c>
      <c r="AC79" s="98" t="n"/>
      <c r="AD79" s="80" t="n">
        <v>0.0104866625941763</v>
      </c>
      <c r="AE79" s="31">
        <f>AA79/D79</f>
        <v/>
      </c>
      <c r="AF79" s="75" t="n">
        <v>5.95116504854369</v>
      </c>
      <c r="AG79" s="81" t="n">
        <v>0.0624078599063327</v>
      </c>
      <c r="AH79" s="37" t="n">
        <v>0.671740827478532</v>
      </c>
      <c r="AI79" s="37" t="n">
        <v>0.497658079625293</v>
      </c>
      <c r="AJ79" s="75" t="n">
        <v>0.682854815719813</v>
      </c>
      <c r="AK79" s="38" t="n">
        <v>0.0975361433516595</v>
      </c>
      <c r="AL79" s="38" t="n">
        <v>0.0185298309916514</v>
      </c>
      <c r="AM79" s="39" t="n">
        <v>0</v>
      </c>
    </row>
    <row customHeight="1" ht="16.05" outlineLevel="1" r="80" s="96">
      <c r="A80" s="25" t="n">
        <v>43421</v>
      </c>
      <c r="B80" s="97" t="inlineStr">
        <is>
          <t>iOS</t>
        </is>
      </c>
      <c r="C80" s="73" t="n">
        <v>2532</v>
      </c>
      <c r="D80" s="73" t="n">
        <v>9647</v>
      </c>
      <c r="E80" s="74" t="n">
        <v>3.81003159557662</v>
      </c>
      <c r="F80" s="75" t="n">
        <v>0.755102928164196</v>
      </c>
      <c r="G80" s="100" t="n">
        <v>19.43</v>
      </c>
      <c r="H80" s="100" t="n">
        <v>26.11</v>
      </c>
      <c r="I80" s="31" t="n">
        <v>0.392</v>
      </c>
      <c r="J80" s="31" t="n">
        <v>0.169</v>
      </c>
      <c r="K80" s="31" t="n">
        <v>0.096</v>
      </c>
      <c r="L80" s="75" t="n">
        <v>9.833938011817139</v>
      </c>
      <c r="M80" s="77" t="n">
        <v>8.64807712242148</v>
      </c>
      <c r="N80" s="75" t="n">
        <v>13.9581729964865</v>
      </c>
      <c r="O80" s="78">
        <f>M80/N80</f>
        <v/>
      </c>
      <c r="P80" s="75" t="n">
        <v>2.19089844403547</v>
      </c>
      <c r="Q80" s="75" t="n">
        <v>2.38748536054877</v>
      </c>
      <c r="R80" s="75" t="n">
        <v>1.25380625731973</v>
      </c>
      <c r="S80" s="75" t="n">
        <v>3.4642797389995</v>
      </c>
      <c r="T80" s="75" t="n">
        <v>1.36724109084825</v>
      </c>
      <c r="U80" s="75" t="n">
        <v>0.497574033796219</v>
      </c>
      <c r="V80" s="75" t="n">
        <v>2.04734816797725</v>
      </c>
      <c r="W80" s="75" t="n">
        <v>0.749539902961352</v>
      </c>
      <c r="X80" s="75" t="n">
        <v>0.0152378977920597</v>
      </c>
      <c r="Y80" s="74">
        <f>X80+M80</f>
        <v/>
      </c>
      <c r="Z80" s="101" t="n">
        <v>120</v>
      </c>
      <c r="AA80" s="79" t="n">
        <v>77</v>
      </c>
      <c r="AB80" s="102" t="n">
        <v>856.8</v>
      </c>
      <c r="AC80" s="98" t="n"/>
      <c r="AD80" s="80" t="n">
        <v>0.0124391002384161</v>
      </c>
      <c r="AE80" s="31">
        <f>AA80/D80</f>
        <v/>
      </c>
      <c r="AF80" s="75" t="n">
        <v>7.14</v>
      </c>
      <c r="AG80" s="81" t="n">
        <v>0.0888151757022909</v>
      </c>
      <c r="AH80" s="37" t="n">
        <v>0.691548183254344</v>
      </c>
      <c r="AI80" s="37" t="n">
        <v>0.485387045813586</v>
      </c>
      <c r="AJ80" s="75" t="n">
        <v>0.553747278946823</v>
      </c>
      <c r="AK80" s="38" t="n">
        <v>0.110189696278636</v>
      </c>
      <c r="AL80" s="38" t="n">
        <v>0.0185549911889707</v>
      </c>
      <c r="AM80" s="39" t="n">
        <v>0.418368404685394</v>
      </c>
    </row>
    <row customHeight="1" ht="16.05" outlineLevel="1" r="81" s="96">
      <c r="A81" s="40" t="n">
        <v>43422</v>
      </c>
      <c r="B81" s="97" t="inlineStr">
        <is>
          <t>iOS</t>
        </is>
      </c>
      <c r="C81" s="73" t="n">
        <v>2546</v>
      </c>
      <c r="D81" s="73" t="n">
        <v>9597</v>
      </c>
      <c r="E81" s="74">
        <f>D81/C81</f>
        <v/>
      </c>
      <c r="F81" s="75">
        <f>3.3*M81*G81/1000+AB81/D81*3.3*0.7</f>
        <v/>
      </c>
      <c r="G81" s="100" t="n">
        <v>17.1</v>
      </c>
      <c r="H81" s="100" t="n">
        <v>24.06</v>
      </c>
      <c r="I81" s="31" t="n">
        <v>0.392</v>
      </c>
      <c r="J81" s="31" t="n">
        <v>0.19</v>
      </c>
      <c r="K81" s="31" t="n">
        <v>0.103</v>
      </c>
      <c r="L81" s="75" t="n">
        <v>9.561529644680631</v>
      </c>
      <c r="M81" s="77" t="n">
        <v>9.0920079191414</v>
      </c>
      <c r="N81" s="75" t="n">
        <v>14.6157453936348</v>
      </c>
      <c r="O81" s="78">
        <f>M81/N81</f>
        <v/>
      </c>
      <c r="P81" s="75" t="n">
        <v>2.10033500837521</v>
      </c>
      <c r="Q81" s="75" t="n">
        <v>2.40234505862647</v>
      </c>
      <c r="R81" s="75" t="n">
        <v>1.39832495812395</v>
      </c>
      <c r="S81" s="75" t="n">
        <v>4.12328308207705</v>
      </c>
      <c r="T81" s="75" t="n">
        <v>1.33299832495812</v>
      </c>
      <c r="U81" s="75" t="n">
        <v>0.505192629815745</v>
      </c>
      <c r="V81" s="75" t="n">
        <v>2.00502512562814</v>
      </c>
      <c r="W81" s="75" t="n">
        <v>0.748241206030151</v>
      </c>
      <c r="X81" s="75" t="n">
        <v>0.0146920912785245</v>
      </c>
      <c r="Y81" s="74">
        <f>X81+M81</f>
        <v/>
      </c>
      <c r="Z81" s="79" t="n">
        <v>110</v>
      </c>
      <c r="AA81" s="48" t="n">
        <v>80</v>
      </c>
      <c r="AB81" s="75" t="n">
        <v>699.9</v>
      </c>
      <c r="AC81" s="98" t="n"/>
      <c r="AD81" s="80">
        <f>Z81/D81</f>
        <v/>
      </c>
      <c r="AE81" s="31">
        <f>AA81/D81</f>
        <v/>
      </c>
      <c r="AF81" s="75">
        <f>AB81/Z81</f>
        <v/>
      </c>
      <c r="AG81" s="81">
        <f>AD81*AF81</f>
        <v/>
      </c>
      <c r="AH81" s="37" t="n">
        <v>0.684603299293009</v>
      </c>
      <c r="AI81" s="37" t="n">
        <v>0.480754124116261</v>
      </c>
      <c r="AJ81" s="75" t="n">
        <v>0.595602792539335</v>
      </c>
      <c r="AK81" s="38" t="n">
        <v>0.119933312493488</v>
      </c>
      <c r="AL81" s="38" t="n">
        <v>0.0189642596644785</v>
      </c>
      <c r="AM81" s="39" t="n">
        <v>0.375742419506096</v>
      </c>
    </row>
    <row customHeight="1" ht="16.05" outlineLevel="1" r="82" s="96">
      <c r="A82" s="25" t="n">
        <v>43423</v>
      </c>
      <c r="B82" s="97" t="inlineStr">
        <is>
          <t>iOS</t>
        </is>
      </c>
      <c r="C82" s="73" t="n">
        <v>2528</v>
      </c>
      <c r="D82" s="73" t="n">
        <v>9553</v>
      </c>
      <c r="E82" s="74">
        <f>D82/C82</f>
        <v/>
      </c>
      <c r="F82" s="75">
        <f>3.3*M82*G82/1000+AB82/D82*3.3*0.7</f>
        <v/>
      </c>
      <c r="G82" s="100" t="n">
        <v>16.43</v>
      </c>
      <c r="H82" s="100" t="n">
        <v>24.22</v>
      </c>
      <c r="I82" s="31" t="n">
        <v>0.423</v>
      </c>
      <c r="J82" s="31" t="n">
        <v>0.199</v>
      </c>
      <c r="K82" s="31" t="n">
        <v>0.111</v>
      </c>
      <c r="L82" s="75" t="n">
        <v>9.527792316549769</v>
      </c>
      <c r="M82" s="77" t="n">
        <v>9.121009107086779</v>
      </c>
      <c r="N82" s="75" t="n">
        <v>14.2467298888162</v>
      </c>
      <c r="O82" s="78">
        <f>M82/N82</f>
        <v/>
      </c>
      <c r="P82" s="75" t="n">
        <v>2.05755395683453</v>
      </c>
      <c r="Q82" s="75" t="n">
        <v>2.35873119686069</v>
      </c>
      <c r="R82" s="75" t="n">
        <v>1.3914323086985</v>
      </c>
      <c r="S82" s="75" t="n">
        <v>4.08829300196207</v>
      </c>
      <c r="T82" s="75" t="n">
        <v>1.28466317854807</v>
      </c>
      <c r="U82" s="75" t="n">
        <v>0.510627861347286</v>
      </c>
      <c r="V82" s="75" t="n">
        <v>1.81720078482668</v>
      </c>
      <c r="W82" s="75" t="n">
        <v>0.738227599738391</v>
      </c>
      <c r="X82" s="75" t="n">
        <v>0.0122474615304093</v>
      </c>
      <c r="Y82" s="74">
        <f>X82+M82</f>
        <v/>
      </c>
      <c r="Z82" s="79" t="n">
        <v>93</v>
      </c>
      <c r="AA82" s="79" t="n">
        <v>72</v>
      </c>
      <c r="AB82" s="75" t="n">
        <v>768.0700000000001</v>
      </c>
      <c r="AC82" s="98" t="n"/>
      <c r="AD82" s="80">
        <f>Z82/D82</f>
        <v/>
      </c>
      <c r="AE82" s="31">
        <f>AA82/D82</f>
        <v/>
      </c>
      <c r="AF82" s="75">
        <f>AB82/Z82</f>
        <v/>
      </c>
      <c r="AG82" s="81">
        <f>AD82*AF82</f>
        <v/>
      </c>
      <c r="AH82" s="37" t="n">
        <v>0.722310126582278</v>
      </c>
      <c r="AI82" s="37" t="n">
        <v>0.489319620253165</v>
      </c>
      <c r="AJ82" s="75" t="n">
        <v>0.6050455354338951</v>
      </c>
      <c r="AK82" s="38" t="n">
        <v>0.136710980843714</v>
      </c>
      <c r="AL82" s="38" t="n">
        <v>0.0214592274678112</v>
      </c>
      <c r="AM82" s="39" t="n">
        <v>0.352350047105621</v>
      </c>
    </row>
    <row customHeight="1" ht="16.05" outlineLevel="1" r="83" s="96">
      <c r="A83" s="25" t="n">
        <v>43424</v>
      </c>
      <c r="B83" s="97" t="inlineStr">
        <is>
          <t>iOS</t>
        </is>
      </c>
      <c r="C83" s="73" t="n">
        <v>2671</v>
      </c>
      <c r="D83" s="73" t="n">
        <v>9674</v>
      </c>
      <c r="E83" s="74">
        <f>D83/C83</f>
        <v/>
      </c>
      <c r="F83" s="75">
        <f>3.3*M83*G83/1000+AB83/D83*3.3*0.7</f>
        <v/>
      </c>
      <c r="G83" s="100" t="n">
        <v>16.48</v>
      </c>
      <c r="H83" s="100" t="n">
        <v>25</v>
      </c>
      <c r="I83" s="31" t="n">
        <v>0.435</v>
      </c>
      <c r="J83" s="31" t="n">
        <v>0.214</v>
      </c>
      <c r="K83" s="31" t="n">
        <v>0.119</v>
      </c>
      <c r="L83" s="75" t="n">
        <v>9.305044449038659</v>
      </c>
      <c r="M83" s="77" t="n">
        <v>8.93084556543312</v>
      </c>
      <c r="N83" s="75" t="n">
        <v>14.1866995073892</v>
      </c>
      <c r="O83" s="78">
        <f>M83/N83</f>
        <v/>
      </c>
      <c r="P83" s="75" t="n">
        <v>1.97619047619048</v>
      </c>
      <c r="Q83" s="75" t="n">
        <v>2.2247947454844</v>
      </c>
      <c r="R83" s="75" t="n">
        <v>1.38686371100164</v>
      </c>
      <c r="S83" s="75" t="n">
        <v>4.34022988505747</v>
      </c>
      <c r="T83" s="75" t="n">
        <v>1.21330049261084</v>
      </c>
      <c r="U83" s="75" t="n">
        <v>0.551724137931034</v>
      </c>
      <c r="V83" s="75" t="n">
        <v>1.75944170771757</v>
      </c>
      <c r="W83" s="75" t="n">
        <v>0.734154351395731</v>
      </c>
      <c r="X83" s="75" t="n">
        <v>0.0152987388877403</v>
      </c>
      <c r="Y83" s="74">
        <f>X83+M83</f>
        <v/>
      </c>
      <c r="Z83" s="79" t="n">
        <v>132</v>
      </c>
      <c r="AA83" s="79" t="n">
        <v>94</v>
      </c>
      <c r="AB83" s="75" t="n">
        <v>768.6799999999999</v>
      </c>
      <c r="AC83" s="98" t="n"/>
      <c r="AD83" s="80">
        <f>Z83/D83</f>
        <v/>
      </c>
      <c r="AE83" s="31">
        <f>AA83/D83</f>
        <v/>
      </c>
      <c r="AF83" s="75">
        <f>AB83/Z83</f>
        <v/>
      </c>
      <c r="AG83" s="81">
        <f>AD83*AF83</f>
        <v/>
      </c>
      <c r="AH83" s="37" t="n">
        <v>0.70685136652939</v>
      </c>
      <c r="AI83" s="37" t="n">
        <v>0.494196929988768</v>
      </c>
      <c r="AJ83" s="75" t="n">
        <v>0.677796154641307</v>
      </c>
      <c r="AK83" s="38" t="n">
        <v>0.15391771759355</v>
      </c>
      <c r="AL83" s="38" t="n">
        <v>0.0233615877610089</v>
      </c>
      <c r="AM83" s="39" t="n">
        <v>0.278581765557164</v>
      </c>
    </row>
    <row customHeight="1" ht="16.05" outlineLevel="1" r="84" s="96">
      <c r="A84" s="25" t="n">
        <v>43425</v>
      </c>
      <c r="B84" s="72" t="inlineStr">
        <is>
          <t>iOS</t>
        </is>
      </c>
      <c r="C84" s="73" t="n">
        <v>2446</v>
      </c>
      <c r="D84" s="73" t="n">
        <v>9408</v>
      </c>
      <c r="E84" s="74">
        <f>D84/C84</f>
        <v/>
      </c>
      <c r="F84" s="75">
        <f>3.3*M84*G84/1000+AB84/D84*3.3*0.7</f>
        <v/>
      </c>
      <c r="G84" s="100" t="n">
        <v>16.6</v>
      </c>
      <c r="H84" s="100" t="n">
        <v>24.53</v>
      </c>
      <c r="I84" s="31" t="n">
        <v>0.449</v>
      </c>
      <c r="J84" s="31" t="n">
        <v>0.222</v>
      </c>
      <c r="K84" s="31" t="n">
        <v>0.117</v>
      </c>
      <c r="L84" s="75" t="n">
        <v>9.40019132653061</v>
      </c>
      <c r="M84" s="77" t="n">
        <v>8.5233843537415</v>
      </c>
      <c r="N84" s="75" t="n">
        <v>13.5110362257793</v>
      </c>
      <c r="O84" s="78">
        <f>M84/N84</f>
        <v/>
      </c>
      <c r="P84" s="75" t="n">
        <v>1.76596461668071</v>
      </c>
      <c r="Q84" s="75" t="n">
        <v>1.95770850884583</v>
      </c>
      <c r="R84" s="75" t="n">
        <v>1.2636899747262</v>
      </c>
      <c r="S84" s="75" t="n">
        <v>4.64060657118787</v>
      </c>
      <c r="T84" s="75" t="n">
        <v>1.08896377422072</v>
      </c>
      <c r="U84" s="75" t="n">
        <v>0.5765796124684081</v>
      </c>
      <c r="V84" s="75" t="n">
        <v>1.53192923336142</v>
      </c>
      <c r="W84" s="75" t="n">
        <v>0.685593934288121</v>
      </c>
      <c r="X84" s="75" t="n">
        <v>0.0124362244897959</v>
      </c>
      <c r="Y84" s="74">
        <f>X84+M84</f>
        <v/>
      </c>
      <c r="Z84" s="79" t="n">
        <v>64</v>
      </c>
      <c r="AA84" s="79" t="n">
        <v>77</v>
      </c>
      <c r="AB84" s="75" t="n">
        <v>273.36</v>
      </c>
      <c r="AC84" s="98" t="n"/>
      <c r="AD84" s="80">
        <f>Z84/D84</f>
        <v/>
      </c>
      <c r="AE84" s="31">
        <f>AA84/D84</f>
        <v/>
      </c>
      <c r="AF84" s="75">
        <f>AB84/Z84</f>
        <v/>
      </c>
      <c r="AG84" s="81">
        <f>AD84*AF84</f>
        <v/>
      </c>
      <c r="AH84" s="37" t="n">
        <v>0.764104660670482</v>
      </c>
      <c r="AI84" s="37" t="n">
        <v>0.563368765331153</v>
      </c>
      <c r="AJ84" s="75" t="n">
        <v>0.7892219387755099</v>
      </c>
      <c r="AK84" s="38" t="n">
        <v>0.186862244897959</v>
      </c>
      <c r="AL84" s="38" t="n">
        <v>0.0271045918367347</v>
      </c>
      <c r="AM84" s="39" t="n">
        <v>0</v>
      </c>
    </row>
    <row customHeight="1" ht="16.05" outlineLevel="1" r="85" s="96">
      <c r="A85" s="25" t="n">
        <v>43426</v>
      </c>
      <c r="B85" s="72" t="inlineStr">
        <is>
          <t>iOS</t>
        </is>
      </c>
      <c r="C85" s="73" t="n">
        <v>2194</v>
      </c>
      <c r="D85" s="73" t="n">
        <v>9086</v>
      </c>
      <c r="E85" s="74">
        <f>D85/C85</f>
        <v/>
      </c>
      <c r="F85" s="75">
        <f>3.3*M85*G85/1000+AB85/D85*3.3*0.7</f>
        <v/>
      </c>
      <c r="G85" s="100" t="n">
        <v>17.84</v>
      </c>
      <c r="H85" s="100" t="n">
        <v>26.42</v>
      </c>
      <c r="I85" s="31" t="n">
        <v>0.443</v>
      </c>
      <c r="J85" s="31" t="n">
        <v>0.211</v>
      </c>
      <c r="K85" s="31" t="n">
        <v>0.112</v>
      </c>
      <c r="L85" s="75" t="n">
        <v>8.78912612810918</v>
      </c>
      <c r="M85" s="77" t="n">
        <v>7.85769315430332</v>
      </c>
      <c r="N85" s="75" t="n">
        <v>12.6429962812113</v>
      </c>
      <c r="O85" s="78">
        <f>M85/N85</f>
        <v/>
      </c>
      <c r="P85" s="75" t="n">
        <v>1.7614662652736</v>
      </c>
      <c r="Q85" s="75" t="n">
        <v>1.89428014875155</v>
      </c>
      <c r="R85" s="75" t="n">
        <v>1.15583495661413</v>
      </c>
      <c r="S85" s="75" t="n">
        <v>4.12679298742695</v>
      </c>
      <c r="T85" s="75" t="n">
        <v>1.0885425889853</v>
      </c>
      <c r="U85" s="75" t="n">
        <v>0.548078625819019</v>
      </c>
      <c r="V85" s="75" t="n">
        <v>1.42748361962104</v>
      </c>
      <c r="W85" s="75" t="n">
        <v>0.6405170887196741</v>
      </c>
      <c r="X85" s="75" t="n">
        <v>0.0191503411842395</v>
      </c>
      <c r="Y85" s="74">
        <f>X85+M85</f>
        <v/>
      </c>
      <c r="Z85" s="79" t="n">
        <v>82</v>
      </c>
      <c r="AA85" s="79" t="n">
        <v>56</v>
      </c>
      <c r="AB85" s="75" t="n">
        <v>585.1799999999999</v>
      </c>
      <c r="AC85" s="98" t="n"/>
      <c r="AD85" s="80">
        <f>Z85/D85</f>
        <v/>
      </c>
      <c r="AE85" s="31">
        <f>AA85/D85</f>
        <v/>
      </c>
      <c r="AF85" s="75">
        <f>AB85/Z85</f>
        <v/>
      </c>
      <c r="AG85" s="81">
        <f>AD85*AF85</f>
        <v/>
      </c>
      <c r="AH85" s="37" t="n">
        <v>0.730173199635369</v>
      </c>
      <c r="AI85" s="37" t="n">
        <v>0.54102096627165</v>
      </c>
      <c r="AJ85" s="75" t="n">
        <v>0.730904688531807</v>
      </c>
      <c r="AK85" s="38" t="n">
        <v>0.203940127668941</v>
      </c>
      <c r="AL85" s="38" t="n">
        <v>0.0269645608628659</v>
      </c>
      <c r="AM85" s="39" t="n">
        <v>0</v>
      </c>
    </row>
    <row customHeight="1" ht="16.05" outlineLevel="1" r="86" s="96">
      <c r="A86" s="25" t="n">
        <v>43427</v>
      </c>
      <c r="B86" s="72" t="inlineStr">
        <is>
          <t>iOS</t>
        </is>
      </c>
      <c r="C86" s="73" t="n">
        <v>1969</v>
      </c>
      <c r="D86" s="73" t="n">
        <v>8745</v>
      </c>
      <c r="E86" s="74">
        <f>D86/C86</f>
        <v/>
      </c>
      <c r="F86" s="75">
        <f>3.3*M86*G86/1000+AB86/D86*3.3*0.7</f>
        <v/>
      </c>
      <c r="G86" s="100" t="n">
        <v>19.26</v>
      </c>
      <c r="H86" s="100" t="n">
        <v>27.66</v>
      </c>
      <c r="I86" s="31" t="n">
        <v>0.42</v>
      </c>
      <c r="J86" s="31" t="n">
        <v>0.197</v>
      </c>
      <c r="K86" s="31" t="n">
        <v>0.098</v>
      </c>
      <c r="L86" s="75" t="n">
        <v>8.676729559748431</v>
      </c>
      <c r="M86" s="77" t="n">
        <v>7.57026872498571</v>
      </c>
      <c r="N86" s="75" t="n">
        <v>12.2869339272457</v>
      </c>
      <c r="O86" s="78">
        <f>M86/N86</f>
        <v/>
      </c>
      <c r="P86" s="75" t="n">
        <v>1.71213808463252</v>
      </c>
      <c r="Q86" s="75" t="n">
        <v>1.84910913140312</v>
      </c>
      <c r="R86" s="75" t="n">
        <v>1.13177431328879</v>
      </c>
      <c r="S86" s="75" t="n">
        <v>4.05122494432071</v>
      </c>
      <c r="T86" s="75" t="n">
        <v>1.00092798812175</v>
      </c>
      <c r="U86" s="75" t="n">
        <v>0.540274684484039</v>
      </c>
      <c r="V86" s="75" t="n">
        <v>1.37899034892353</v>
      </c>
      <c r="W86" s="75" t="n">
        <v>0.62249443207127</v>
      </c>
      <c r="X86" s="75" t="n">
        <v>0.0105202973127501</v>
      </c>
      <c r="Y86" s="74">
        <f>X86+M86</f>
        <v/>
      </c>
      <c r="Z86" s="79" t="n">
        <v>80</v>
      </c>
      <c r="AA86" s="79" t="n">
        <v>60</v>
      </c>
      <c r="AB86" s="75" t="n">
        <v>492.2</v>
      </c>
      <c r="AC86" s="98" t="n"/>
      <c r="AD86" s="80">
        <f>Z86/D86</f>
        <v/>
      </c>
      <c r="AE86" s="31">
        <f>AA86/D86</f>
        <v/>
      </c>
      <c r="AF86" s="75">
        <f>AB86/Z86</f>
        <v/>
      </c>
      <c r="AG86" s="81">
        <f>AD86*AF86</f>
        <v/>
      </c>
      <c r="AH86" s="37" t="n">
        <v>0.725749111223972</v>
      </c>
      <c r="AI86" s="37" t="n">
        <v>0.552564753682072</v>
      </c>
      <c r="AJ86" s="75" t="n">
        <v>0.7531160663236131</v>
      </c>
      <c r="AK86" s="38" t="n">
        <v>0.23156089193825</v>
      </c>
      <c r="AL86" s="38" t="n">
        <v>0.0331618067467124</v>
      </c>
      <c r="AM86" s="39" t="n">
        <v>0</v>
      </c>
    </row>
    <row customHeight="1" ht="16.05" outlineLevel="1" r="87" s="96">
      <c r="A87" s="25" t="n">
        <v>43428</v>
      </c>
      <c r="B87" s="97" t="inlineStr">
        <is>
          <t>iOS</t>
        </is>
      </c>
      <c r="C87" s="73" t="n">
        <v>2098</v>
      </c>
      <c r="D87" s="73" t="n">
        <v>8658</v>
      </c>
      <c r="E87" s="74">
        <f>D87/C87</f>
        <v/>
      </c>
      <c r="F87" s="75">
        <f>3.3*M87*G87/1000+AB87/D87*3.3*0.7</f>
        <v/>
      </c>
      <c r="G87" s="100" t="n">
        <v>18.29</v>
      </c>
      <c r="H87" s="100" t="n">
        <v>24.43</v>
      </c>
      <c r="I87" s="31" t="n">
        <v>0.424</v>
      </c>
      <c r="J87" s="31" t="n">
        <v>0.187</v>
      </c>
      <c r="K87" s="31" t="n">
        <v>0.115</v>
      </c>
      <c r="L87" s="75" t="n">
        <v>9.9991914991915</v>
      </c>
      <c r="M87" s="77" t="n">
        <v>9.184453684453681</v>
      </c>
      <c r="N87" s="75" t="n">
        <v>15.1695917588707</v>
      </c>
      <c r="O87" s="78">
        <f>M87/N87</f>
        <v/>
      </c>
      <c r="P87" s="75" t="n">
        <v>2.09996184662343</v>
      </c>
      <c r="Q87" s="75" t="n">
        <v>2.23159099580313</v>
      </c>
      <c r="R87" s="75" t="n">
        <v>1.33231590995803</v>
      </c>
      <c r="S87" s="75" t="n">
        <v>5.19114841663487</v>
      </c>
      <c r="T87" s="75" t="n">
        <v>1.26287676459367</v>
      </c>
      <c r="U87" s="75" t="n">
        <v>0.466043494849294</v>
      </c>
      <c r="V87" s="75" t="n">
        <v>1.82640213658909</v>
      </c>
      <c r="W87" s="75" t="n">
        <v>0.759252193819153</v>
      </c>
      <c r="X87" s="75" t="n">
        <v>0.0265650265650266</v>
      </c>
      <c r="Y87" s="74">
        <f>X87+M87</f>
        <v/>
      </c>
      <c r="Z87" s="79" t="n">
        <v>105</v>
      </c>
      <c r="AA87" s="79" t="n">
        <v>70</v>
      </c>
      <c r="AB87" s="75" t="n">
        <v>894.95</v>
      </c>
      <c r="AC87" s="98" t="n"/>
      <c r="AD87" s="80">
        <f>Z87/D87</f>
        <v/>
      </c>
      <c r="AE87" s="31">
        <f>AA87/D87</f>
        <v/>
      </c>
      <c r="AF87" s="75">
        <f>AB87/Z87</f>
        <v/>
      </c>
      <c r="AG87" s="81">
        <f>AD87*AF87</f>
        <v/>
      </c>
      <c r="AH87" s="37" t="n">
        <v>0.718303145853194</v>
      </c>
      <c r="AI87" s="37" t="n">
        <v>0.482364156339371</v>
      </c>
      <c r="AJ87" s="75" t="n">
        <v>0.577154077154077</v>
      </c>
      <c r="AK87" s="38" t="n">
        <v>0.214945714945715</v>
      </c>
      <c r="AL87" s="38" t="n">
        <v>0.0287595287595288</v>
      </c>
      <c r="AM87" s="39" t="n">
        <v>0.413259413259413</v>
      </c>
    </row>
    <row customHeight="1" ht="16.05" outlineLevel="1" r="88" s="96">
      <c r="A88" s="25" t="n">
        <v>43429</v>
      </c>
      <c r="B88" s="97" t="inlineStr">
        <is>
          <t>iOS</t>
        </is>
      </c>
      <c r="C88" s="73" t="n">
        <v>2214</v>
      </c>
      <c r="D88" s="73" t="n">
        <v>8817</v>
      </c>
      <c r="E88" s="74">
        <f>D88/C88</f>
        <v/>
      </c>
      <c r="F88" s="75">
        <f>3.3*M88*G88/1000+AB88/D88*3.3*0.7</f>
        <v/>
      </c>
      <c r="G88" s="100" t="n">
        <v>17.02</v>
      </c>
      <c r="H88" s="100" t="n">
        <v>24.01</v>
      </c>
      <c r="I88" s="31" t="n">
        <v>0.395</v>
      </c>
      <c r="J88" s="31" t="n">
        <v>0.194</v>
      </c>
      <c r="K88" s="31" t="n">
        <v>0.115</v>
      </c>
      <c r="L88" s="75" t="n">
        <v>9.37779290007939</v>
      </c>
      <c r="M88" s="77" t="n">
        <v>9.44062606328683</v>
      </c>
      <c r="N88" s="75" t="n">
        <v>15.1894160583942</v>
      </c>
      <c r="O88" s="78">
        <f>M88/N88</f>
        <v/>
      </c>
      <c r="P88" s="75" t="n">
        <v>2.04233576642336</v>
      </c>
      <c r="Q88" s="75" t="n">
        <v>2.2713503649635</v>
      </c>
      <c r="R88" s="75" t="n">
        <v>1.44051094890511</v>
      </c>
      <c r="S88" s="75" t="n">
        <v>5.21624087591241</v>
      </c>
      <c r="T88" s="75" t="n">
        <v>1.23813868613139</v>
      </c>
      <c r="U88" s="75" t="n">
        <v>0.508211678832117</v>
      </c>
      <c r="V88" s="75" t="n">
        <v>1.76441605839416</v>
      </c>
      <c r="W88" s="75" t="n">
        <v>0.708211678832117</v>
      </c>
      <c r="X88" s="75" t="n">
        <v>0.0401497107859816</v>
      </c>
      <c r="Y88" s="74">
        <f>X88+M88</f>
        <v/>
      </c>
      <c r="Z88" s="79" t="n">
        <v>77</v>
      </c>
      <c r="AA88" s="79" t="n">
        <v>61</v>
      </c>
      <c r="AB88" s="75" t="n">
        <v>479.23</v>
      </c>
      <c r="AC88" s="98" t="n"/>
      <c r="AD88" s="80">
        <f>Z88/D88</f>
        <v/>
      </c>
      <c r="AE88" s="31">
        <f>AA88/D88</f>
        <v/>
      </c>
      <c r="AF88" s="75">
        <f>AB88/Z88</f>
        <v/>
      </c>
      <c r="AG88" s="81">
        <f>AD88*AF88</f>
        <v/>
      </c>
      <c r="AH88" s="37" t="n">
        <v>0.7154471544715451</v>
      </c>
      <c r="AI88" s="37" t="n">
        <v>0.524841915085818</v>
      </c>
      <c r="AJ88" s="75" t="n">
        <v>0.618010661222638</v>
      </c>
      <c r="AK88" s="38" t="n">
        <v>0.22036974027447</v>
      </c>
      <c r="AL88" s="38" t="n">
        <v>0.0288079845752524</v>
      </c>
      <c r="AM88" s="39" t="n">
        <v>0.361801066122264</v>
      </c>
    </row>
    <row customHeight="1" ht="16.05" outlineLevel="1" r="89" s="96">
      <c r="A89" s="25" t="n">
        <v>43430</v>
      </c>
      <c r="B89" s="97" t="inlineStr">
        <is>
          <t>iOS</t>
        </is>
      </c>
      <c r="C89" s="73" t="n">
        <v>2002</v>
      </c>
      <c r="D89" s="73" t="n">
        <v>8670</v>
      </c>
      <c r="E89" s="74" t="n">
        <v>4.33066933066933</v>
      </c>
      <c r="F89" s="75" t="n">
        <v>0.628659325259516</v>
      </c>
      <c r="G89" s="100" t="n">
        <v>17.01</v>
      </c>
      <c r="H89" s="100" t="n">
        <v>24.29</v>
      </c>
      <c r="I89" s="31" t="n">
        <v>0.423</v>
      </c>
      <c r="J89" s="31" t="n">
        <v>0.212</v>
      </c>
      <c r="K89" s="31" t="n">
        <v>0.115</v>
      </c>
      <c r="L89" s="75" t="n">
        <v>9.27116493656286</v>
      </c>
      <c r="M89" s="77" t="n">
        <v>9.041522491349481</v>
      </c>
      <c r="N89" s="75" t="n">
        <v>14.4604316546763</v>
      </c>
      <c r="O89" s="78">
        <f>M89/N89</f>
        <v/>
      </c>
      <c r="P89" s="75" t="n">
        <v>1.98948533480908</v>
      </c>
      <c r="Q89" s="75" t="n">
        <v>2.18852610219517</v>
      </c>
      <c r="R89" s="75" t="n">
        <v>1.35602287400849</v>
      </c>
      <c r="S89" s="75" t="n">
        <v>4.81405644714997</v>
      </c>
      <c r="T89" s="75" t="n">
        <v>1.22966242390703</v>
      </c>
      <c r="U89" s="75" t="n">
        <v>0.497694152370411</v>
      </c>
      <c r="V89" s="75" t="n">
        <v>1.69802619442907</v>
      </c>
      <c r="W89" s="75" t="n">
        <v>0.686958125807047</v>
      </c>
      <c r="X89" s="75" t="n">
        <v>0.0274509803921569</v>
      </c>
      <c r="Y89" s="74">
        <f>X89+M89</f>
        <v/>
      </c>
      <c r="Z89" s="79" t="n">
        <v>85</v>
      </c>
      <c r="AA89" s="79" t="n">
        <v>67</v>
      </c>
      <c r="AB89" s="75" t="n">
        <v>506.15</v>
      </c>
      <c r="AC89" s="98" t="n"/>
      <c r="AD89" s="80" t="n">
        <v>0.009803921568627451</v>
      </c>
      <c r="AE89" s="31">
        <f>AA89/D89</f>
        <v/>
      </c>
      <c r="AF89" s="75" t="n">
        <v>5.95470588235294</v>
      </c>
      <c r="AG89" s="81" t="n">
        <v>0.0583794694348328</v>
      </c>
      <c r="AH89" s="37" t="n">
        <v>0.726773226773227</v>
      </c>
      <c r="AI89" s="37" t="n">
        <v>0.486013986013986</v>
      </c>
      <c r="AJ89" s="75" t="n">
        <v>0.633217993079585</v>
      </c>
      <c r="AK89" s="38" t="n">
        <v>0.225259515570934</v>
      </c>
      <c r="AL89" s="38" t="n">
        <v>0.0295271049596309</v>
      </c>
      <c r="AM89" s="39" t="n">
        <v>0.343598615916955</v>
      </c>
    </row>
    <row customHeight="1" ht="16.05" outlineLevel="1" r="90" s="96">
      <c r="A90" s="25" t="n">
        <v>43431</v>
      </c>
      <c r="B90" s="97" t="inlineStr">
        <is>
          <t>iOS</t>
        </is>
      </c>
      <c r="C90" s="73" t="n">
        <v>2036</v>
      </c>
      <c r="D90" s="73" t="n">
        <v>8504</v>
      </c>
      <c r="E90" s="74" t="n">
        <v>4.17681728880157</v>
      </c>
      <c r="F90" s="75" t="n">
        <v>0.691370489181562</v>
      </c>
      <c r="G90" s="100" t="n">
        <v>18.69</v>
      </c>
      <c r="H90" s="100" t="n">
        <v>27.63</v>
      </c>
      <c r="I90" s="31" t="n">
        <v>0.444</v>
      </c>
      <c r="J90" s="31" t="n">
        <v>0.218</v>
      </c>
      <c r="K90" s="31" t="n">
        <v>0.102</v>
      </c>
      <c r="L90" s="75" t="n">
        <v>9.286100658513639</v>
      </c>
      <c r="M90" s="77" t="n">
        <v>8.96001881467545</v>
      </c>
      <c r="N90" s="75" t="n">
        <v>14.3630537229029</v>
      </c>
      <c r="O90" s="78">
        <f>M90/N90</f>
        <v/>
      </c>
      <c r="P90" s="75" t="n">
        <v>1.90329877474081</v>
      </c>
      <c r="Q90" s="75" t="n">
        <v>2.13459000942507</v>
      </c>
      <c r="R90" s="75" t="n">
        <v>1.36154571159284</v>
      </c>
      <c r="S90" s="75" t="n">
        <v>4.80603204524034</v>
      </c>
      <c r="T90" s="75" t="n">
        <v>1.16116870876532</v>
      </c>
      <c r="U90" s="75" t="n">
        <v>0.529877474081056</v>
      </c>
      <c r="V90" s="75" t="n">
        <v>1.75607917059378</v>
      </c>
      <c r="W90" s="75" t="n">
        <v>0.710461828463714</v>
      </c>
      <c r="X90" s="75" t="n">
        <v>0.0108184383819379</v>
      </c>
      <c r="Y90" s="74">
        <f>X90+M90</f>
        <v/>
      </c>
      <c r="Z90" s="79" t="n">
        <v>78</v>
      </c>
      <c r="AA90" s="79" t="n">
        <v>59</v>
      </c>
      <c r="AB90" s="75" t="n">
        <v>553.22</v>
      </c>
      <c r="AC90" s="98" t="n"/>
      <c r="AD90" s="80" t="n">
        <v>0.00917215428033866</v>
      </c>
      <c r="AE90" s="31">
        <f>AA90/D90</f>
        <v/>
      </c>
      <c r="AF90" s="75" t="n">
        <v>7.0925641025641</v>
      </c>
      <c r="AG90" s="81" t="n">
        <v>0.0650540921919097</v>
      </c>
      <c r="AH90" s="37" t="n">
        <v>0.74852652259332</v>
      </c>
      <c r="AI90" s="37" t="n">
        <v>0.526031434184676</v>
      </c>
      <c r="AJ90" s="75" t="n">
        <v>0.690380997177799</v>
      </c>
      <c r="AK90" s="38" t="n">
        <v>0.247412982126058</v>
      </c>
      <c r="AL90" s="38" t="n">
        <v>0.0377469426152399</v>
      </c>
      <c r="AM90" s="39" t="n">
        <v>0.262699905926623</v>
      </c>
    </row>
    <row customFormat="1" customHeight="1" ht="16.05" outlineLevel="1" r="91" s="102">
      <c r="A91" s="49" t="n">
        <v>43432</v>
      </c>
      <c r="B91" s="103" t="inlineStr">
        <is>
          <t>iOS</t>
        </is>
      </c>
      <c r="C91" s="104" t="n">
        <v>2125</v>
      </c>
      <c r="D91" s="104" t="n">
        <v>8464</v>
      </c>
      <c r="E91" s="105" t="n">
        <v>3.98305882352941</v>
      </c>
      <c r="F91" s="102" t="n">
        <v>0.62473987039225</v>
      </c>
      <c r="G91" s="106" t="n">
        <v>18.83</v>
      </c>
      <c r="H91" s="106" t="n">
        <v>27.4</v>
      </c>
      <c r="I91" s="54" t="n">
        <v>0.472</v>
      </c>
      <c r="J91" s="54" t="n">
        <v>0.213</v>
      </c>
      <c r="K91" s="54" t="n">
        <v>0.118</v>
      </c>
      <c r="L91" s="102" t="n">
        <v>9.2437381852552</v>
      </c>
      <c r="M91" s="107" t="n">
        <v>8.19080812854442</v>
      </c>
      <c r="N91" s="102" t="n">
        <v>13.0682375117813</v>
      </c>
      <c r="O91" s="108">
        <f>M91/N91</f>
        <v/>
      </c>
      <c r="P91" s="102" t="n">
        <v>1.78454288407163</v>
      </c>
      <c r="Q91" s="102" t="n">
        <v>1.92365692742696</v>
      </c>
      <c r="R91" s="102" t="n">
        <v>1.21470311027333</v>
      </c>
      <c r="S91" s="102" t="n">
        <v>4.14703110273327</v>
      </c>
      <c r="T91" s="102" t="n">
        <v>1.06277097078228</v>
      </c>
      <c r="U91" s="102" t="n">
        <v>0.560414703110273</v>
      </c>
      <c r="V91" s="102" t="n">
        <v>1.5990574929312</v>
      </c>
      <c r="W91" s="102" t="n">
        <v>0.776060320452403</v>
      </c>
      <c r="X91" s="102" t="n">
        <v>0.0126417769376181</v>
      </c>
      <c r="Y91" s="105">
        <f>X91+M91</f>
        <v/>
      </c>
      <c r="Z91" s="101" t="n">
        <v>71</v>
      </c>
      <c r="AA91" s="101" t="n">
        <v>48</v>
      </c>
      <c r="AB91" s="102" t="n">
        <v>414.29</v>
      </c>
      <c r="AC91" s="109" t="n"/>
      <c r="AD91" s="110" t="n">
        <v>0.008388468809073721</v>
      </c>
      <c r="AE91" s="54">
        <f>AA91/D91</f>
        <v/>
      </c>
      <c r="AF91" s="102" t="n">
        <v>5.83507042253521</v>
      </c>
      <c r="AG91" s="111" t="n">
        <v>0.0489473062381853</v>
      </c>
      <c r="AH91" s="60" t="n">
        <v>0.722352941176471</v>
      </c>
      <c r="AI91" s="60" t="n">
        <v>0.518588235294118</v>
      </c>
      <c r="AJ91" s="102" t="n">
        <v>0.762878071833648</v>
      </c>
      <c r="AK91" s="61" t="n">
        <v>0.250827032136106</v>
      </c>
      <c r="AL91" s="61" t="n">
        <v>0.0396975425330813</v>
      </c>
      <c r="AM91" s="62" t="n">
        <v>0</v>
      </c>
    </row>
    <row customHeight="1" ht="16.05" outlineLevel="1" r="92" s="96">
      <c r="A92" s="25" t="n">
        <v>43433</v>
      </c>
      <c r="B92" s="72" t="inlineStr">
        <is>
          <t>iOS</t>
        </is>
      </c>
      <c r="C92" s="73" t="n">
        <v>2543</v>
      </c>
      <c r="D92" s="73" t="n">
        <v>9066</v>
      </c>
      <c r="E92" s="74" t="n">
        <v>3.56508061344868</v>
      </c>
      <c r="F92" s="75" t="n">
        <v>0.569652522832561</v>
      </c>
      <c r="G92" s="100" t="n">
        <v>18.29</v>
      </c>
      <c r="H92" s="100" t="n">
        <v>26.56</v>
      </c>
      <c r="I92" s="31" t="n">
        <v>0.433</v>
      </c>
      <c r="J92" s="31" t="n">
        <v>0.22</v>
      </c>
      <c r="K92" s="31" t="n">
        <v>0.105</v>
      </c>
      <c r="L92" s="75" t="n">
        <v>8.53662033973086</v>
      </c>
      <c r="M92" s="77" t="n">
        <v>7.71906022501655</v>
      </c>
      <c r="N92" s="75" t="n">
        <v>12.6823124320406</v>
      </c>
      <c r="O92" s="78">
        <f>M92/N92</f>
        <v/>
      </c>
      <c r="P92" s="75" t="n">
        <v>1.79884015947807</v>
      </c>
      <c r="Q92" s="75" t="n">
        <v>1.84577745559986</v>
      </c>
      <c r="R92" s="75" t="n">
        <v>1.18503080826386</v>
      </c>
      <c r="S92" s="75" t="n">
        <v>4.00235592606017</v>
      </c>
      <c r="T92" s="75" t="n">
        <v>1.08916274012323</v>
      </c>
      <c r="U92" s="75" t="n">
        <v>0.557448350851758</v>
      </c>
      <c r="V92" s="75" t="n">
        <v>1.51776005799203</v>
      </c>
      <c r="W92" s="75" t="n">
        <v>0.68593693367162</v>
      </c>
      <c r="X92" s="75" t="n">
        <v>0.0104787116699757</v>
      </c>
      <c r="Y92" s="74">
        <f>X92+M92</f>
        <v/>
      </c>
      <c r="Z92" s="79" t="n">
        <v>82</v>
      </c>
      <c r="AA92" s="79" t="n">
        <v>58</v>
      </c>
      <c r="AB92" s="75" t="n">
        <v>472.18</v>
      </c>
      <c r="AC92" s="98" t="n"/>
      <c r="AD92" s="80" t="n">
        <v>0.00904478270461063</v>
      </c>
      <c r="AE92" s="31">
        <f>AA92/D92</f>
        <v/>
      </c>
      <c r="AF92" s="75" t="n">
        <v>5.75829268292683</v>
      </c>
      <c r="AG92" s="81" t="n">
        <v>0.0520825060666225</v>
      </c>
      <c r="AH92" s="37" t="n">
        <v>0.679119150609516</v>
      </c>
      <c r="AI92" s="37" t="n">
        <v>0.480141565080613</v>
      </c>
      <c r="AJ92" s="75" t="n">
        <v>0.724685638649901</v>
      </c>
      <c r="AK92" s="38" t="n">
        <v>0.250716964482683</v>
      </c>
      <c r="AL92" s="38" t="n">
        <v>0.0391572909772777</v>
      </c>
      <c r="AM92" s="39" t="n">
        <v>0</v>
      </c>
    </row>
    <row customHeight="1" ht="16.05" outlineLevel="1" r="93" s="96">
      <c r="A93" s="25" t="n">
        <v>43434</v>
      </c>
      <c r="B93" s="72" t="inlineStr">
        <is>
          <t>iOS</t>
        </is>
      </c>
      <c r="C93" s="73" t="n">
        <v>3145</v>
      </c>
      <c r="D93" s="73" t="n">
        <v>9766</v>
      </c>
      <c r="E93" s="74" t="n">
        <v>3.10524642289348</v>
      </c>
      <c r="F93" s="75" t="n">
        <v>0.0776827974605775</v>
      </c>
      <c r="G93" s="100" t="n">
        <v>18.37</v>
      </c>
      <c r="H93" s="100" t="n">
        <v>24.8</v>
      </c>
      <c r="I93" s="31" t="n">
        <v>0.398</v>
      </c>
      <c r="J93" s="31" t="n">
        <v>0.193</v>
      </c>
      <c r="K93" s="31" t="n">
        <v>0.092</v>
      </c>
      <c r="L93" s="75" t="n">
        <v>6.90968666803195</v>
      </c>
      <c r="M93" s="77" t="n">
        <v>7.01884087651034</v>
      </c>
      <c r="N93" s="75" t="n">
        <v>11.7292950034223</v>
      </c>
      <c r="O93" s="78">
        <f>M93/N93</f>
        <v/>
      </c>
      <c r="P93" s="75" t="n">
        <v>1.77310061601643</v>
      </c>
      <c r="Q93" s="75" t="n">
        <v>1.80578370978782</v>
      </c>
      <c r="R93" s="75" t="n">
        <v>1.04243668720055</v>
      </c>
      <c r="S93" s="75" t="n">
        <v>3.48203285420945</v>
      </c>
      <c r="T93" s="75" t="n">
        <v>0.988021902806297</v>
      </c>
      <c r="U93" s="75" t="n">
        <v>0.564852840520192</v>
      </c>
      <c r="V93" s="75" t="n">
        <v>1.4356605065024</v>
      </c>
      <c r="W93" s="75" t="n">
        <v>0.637405886379192</v>
      </c>
      <c r="X93" s="75" t="n">
        <v>0.0126971124308827</v>
      </c>
      <c r="Y93" s="74">
        <f>X93+M93</f>
        <v/>
      </c>
      <c r="Z93" s="79" t="n">
        <v>58</v>
      </c>
      <c r="AA93" s="79" t="n">
        <v>48</v>
      </c>
      <c r="AB93" s="75" t="n">
        <v>328.42</v>
      </c>
      <c r="AC93" s="98" t="n"/>
      <c r="AD93" s="80" t="n">
        <v>0.00593897194347737</v>
      </c>
      <c r="AE93" s="31">
        <f>AA93/D93</f>
        <v/>
      </c>
      <c r="AF93" s="75" t="n">
        <v>5.66241379310345</v>
      </c>
      <c r="AG93" s="81" t="n">
        <v>0.0336289166496007</v>
      </c>
      <c r="AH93" s="37" t="n">
        <v>0.6728139904610489</v>
      </c>
      <c r="AI93" s="37" t="n">
        <v>0.446740858505564</v>
      </c>
      <c r="AJ93" s="75" t="n">
        <v>0.64181855416752</v>
      </c>
      <c r="AK93" s="38" t="n">
        <v>0.229981568707762</v>
      </c>
      <c r="AL93" s="38" t="n">
        <v>0.0345074749129633</v>
      </c>
      <c r="AM93" s="39" t="n">
        <v>0</v>
      </c>
    </row>
    <row customHeight="1" ht="16.05" r="94" s="96">
      <c r="A94" s="25" t="n">
        <v>43435</v>
      </c>
      <c r="B94" s="97" t="inlineStr">
        <is>
          <t>iOS</t>
        </is>
      </c>
      <c r="C94" s="73" t="n">
        <v>3520</v>
      </c>
      <c r="D94" s="73" t="n">
        <v>10498</v>
      </c>
      <c r="E94" s="74" t="n">
        <v>2.98238636363636</v>
      </c>
      <c r="F94" s="75" t="n">
        <v>0.137072909125548</v>
      </c>
      <c r="G94" s="100" t="n">
        <v>15.48</v>
      </c>
      <c r="H94" s="100" t="n">
        <v>22.89</v>
      </c>
      <c r="I94" s="31" t="n">
        <v>0.391</v>
      </c>
      <c r="J94" s="31" t="n">
        <v>0.18</v>
      </c>
      <c r="K94" s="31" t="n">
        <v>0.096</v>
      </c>
      <c r="L94" s="75" t="n">
        <v>10.064488473995</v>
      </c>
      <c r="M94" s="77" t="n">
        <v>9.593636883215851</v>
      </c>
      <c r="N94" s="75" t="n">
        <v>15.4659090909091</v>
      </c>
      <c r="O94" s="78">
        <f>M94/N94</f>
        <v/>
      </c>
      <c r="P94" s="75" t="n">
        <v>2.07785626535627</v>
      </c>
      <c r="Q94" s="75" t="n">
        <v>2.15601965601966</v>
      </c>
      <c r="R94" s="75" t="n">
        <v>1.19840294840295</v>
      </c>
      <c r="S94" s="75" t="n">
        <v>5.24508599508599</v>
      </c>
      <c r="T94" s="75" t="n">
        <v>1.20362407862408</v>
      </c>
      <c r="U94" s="75" t="n">
        <v>0.499078624078624</v>
      </c>
      <c r="V94" s="75" t="n">
        <v>2.19394963144963</v>
      </c>
      <c r="W94" s="75" t="n">
        <v>0.891891891891892</v>
      </c>
      <c r="X94" s="75" t="n">
        <v>0.0138121546961326</v>
      </c>
      <c r="Y94" s="74">
        <f>X94+M94</f>
        <v/>
      </c>
      <c r="Z94" s="79" t="n">
        <v>106</v>
      </c>
      <c r="AA94" s="79" t="n">
        <v>68</v>
      </c>
      <c r="AB94" s="75" t="n">
        <v>622.9400000000001</v>
      </c>
      <c r="AC94" s="98" t="n"/>
      <c r="AD94" s="80" t="n">
        <v>0.0100971613640693</v>
      </c>
      <c r="AE94" s="31">
        <f>AA94/D94</f>
        <v/>
      </c>
      <c r="AF94" s="75" t="n">
        <v>5.87679245283019</v>
      </c>
      <c r="AG94" s="81" t="n">
        <v>0.0593389216993713</v>
      </c>
      <c r="AH94" s="37" t="n">
        <v>0.693181818181818</v>
      </c>
      <c r="AI94" s="37" t="n">
        <v>0.460227272727273</v>
      </c>
      <c r="AJ94" s="75" t="n">
        <v>0.5606782244237</v>
      </c>
      <c r="AK94" s="38" t="n">
        <v>0.204229377024195</v>
      </c>
      <c r="AL94" s="38" t="n">
        <v>0.0269575157172795</v>
      </c>
      <c r="AM94" s="39" t="n">
        <v>0.395503905505811</v>
      </c>
    </row>
    <row customHeight="1" ht="16.05" outlineLevel="1" r="95" s="96">
      <c r="A95" s="25" t="n">
        <v>43436</v>
      </c>
      <c r="B95" s="97" t="inlineStr">
        <is>
          <t>iOS</t>
        </is>
      </c>
      <c r="C95" s="73" t="n">
        <v>4117</v>
      </c>
      <c r="D95" s="73" t="n">
        <v>11445</v>
      </c>
      <c r="E95" s="74" t="n">
        <v>2.77993684721885</v>
      </c>
      <c r="F95" s="75" t="n">
        <v>0.631087478899083</v>
      </c>
      <c r="G95" s="100" t="n">
        <v>14.57</v>
      </c>
      <c r="H95" s="100" t="n">
        <v>20.66</v>
      </c>
      <c r="I95" s="31" t="n">
        <v>0.375</v>
      </c>
      <c r="J95" s="31" t="n">
        <v>0.176</v>
      </c>
      <c r="K95" s="31" t="n">
        <v>0.094</v>
      </c>
      <c r="L95" s="75" t="n">
        <v>9.29183049366536</v>
      </c>
      <c r="M95" s="77" t="n">
        <v>8.883529925731761</v>
      </c>
      <c r="N95" s="75" t="n">
        <v>14.6480334245786</v>
      </c>
      <c r="O95" s="78">
        <f>M95/N95</f>
        <v/>
      </c>
      <c r="P95" s="75" t="n">
        <v>2.01426307448494</v>
      </c>
      <c r="Q95" s="75" t="n">
        <v>2.2462181241896</v>
      </c>
      <c r="R95" s="75" t="n">
        <v>1.30528742256159</v>
      </c>
      <c r="S95" s="75" t="n">
        <v>4.95202420400519</v>
      </c>
      <c r="T95" s="75" t="n">
        <v>1.15012246074053</v>
      </c>
      <c r="U95" s="75" t="n">
        <v>0.516928396484656</v>
      </c>
      <c r="V95" s="75" t="n">
        <v>1.7455698026221</v>
      </c>
      <c r="W95" s="75" t="n">
        <v>0.717619939489987</v>
      </c>
      <c r="X95" s="75" t="n">
        <v>0.0158147662734819</v>
      </c>
      <c r="Y95" s="74">
        <f>X95+M95</f>
        <v/>
      </c>
      <c r="Z95" s="79" t="n">
        <v>119</v>
      </c>
      <c r="AA95" s="79" t="n">
        <v>76</v>
      </c>
      <c r="AB95" s="75" t="n">
        <v>1062.81</v>
      </c>
      <c r="AC95" s="98" t="n"/>
      <c r="AD95" s="80" t="n">
        <v>0.0103975535168196</v>
      </c>
      <c r="AE95" s="31">
        <f>AA95/D95</f>
        <v/>
      </c>
      <c r="AF95" s="75" t="n">
        <v>8.931176470588239</v>
      </c>
      <c r="AG95" s="81" t="n">
        <v>0.0928623853211009</v>
      </c>
      <c r="AH95" s="37" t="n">
        <v>0.650959436482876</v>
      </c>
      <c r="AI95" s="37" t="n">
        <v>0.410978868107846</v>
      </c>
      <c r="AJ95" s="75" t="n">
        <v>0.547487986020096</v>
      </c>
      <c r="AK95" s="38" t="n">
        <v>0.191437308868502</v>
      </c>
      <c r="AL95" s="38" t="n">
        <v>0.0228920926168633</v>
      </c>
      <c r="AM95" s="39" t="n">
        <v>0.33822629969419</v>
      </c>
    </row>
    <row customHeight="1" ht="16.05" outlineLevel="1" r="96" s="96">
      <c r="A96" s="25" t="n">
        <v>43437</v>
      </c>
      <c r="B96" s="97" t="inlineStr">
        <is>
          <t>iOS</t>
        </is>
      </c>
      <c r="C96" s="73" t="n">
        <v>5500</v>
      </c>
      <c r="D96" s="73" t="n">
        <v>13280</v>
      </c>
      <c r="E96" s="74" t="n">
        <v>2.41454545454545</v>
      </c>
      <c r="F96" s="75" t="n">
        <v>0.548658044728916</v>
      </c>
      <c r="G96" s="100" t="n">
        <v>16.07</v>
      </c>
      <c r="H96" s="100" t="n">
        <v>23.84</v>
      </c>
      <c r="I96" s="31" t="n">
        <v>0.374</v>
      </c>
      <c r="J96" s="31" t="n">
        <v>0.191</v>
      </c>
      <c r="K96" s="31" t="n">
        <v>0.101</v>
      </c>
      <c r="L96" s="75" t="n">
        <v>9.513177710843371</v>
      </c>
      <c r="M96" s="77" t="n">
        <v>8.189909638554219</v>
      </c>
      <c r="N96" s="75" t="n">
        <v>13.6824757831174</v>
      </c>
      <c r="O96" s="78">
        <f>M96/N96</f>
        <v/>
      </c>
      <c r="P96" s="75" t="n">
        <v>2.01006415901371</v>
      </c>
      <c r="Q96" s="75" t="n">
        <v>2.11183796703988</v>
      </c>
      <c r="R96" s="75" t="n">
        <v>1.18178387218518</v>
      </c>
      <c r="S96" s="75" t="n">
        <v>4.32444332620455</v>
      </c>
      <c r="T96" s="75" t="n">
        <v>1.12290854195496</v>
      </c>
      <c r="U96" s="75" t="n">
        <v>0.556170587495282</v>
      </c>
      <c r="V96" s="75" t="n">
        <v>1.67140520820229</v>
      </c>
      <c r="W96" s="75" t="n">
        <v>0.703862121021512</v>
      </c>
      <c r="X96" s="75" t="n">
        <v>0.0151355421686747</v>
      </c>
      <c r="Y96" s="74">
        <f>X96+M96</f>
        <v/>
      </c>
      <c r="Z96" s="79" t="n">
        <v>117</v>
      </c>
      <c r="AA96" s="79" t="n">
        <v>81</v>
      </c>
      <c r="AB96" s="75" t="n">
        <v>700.83</v>
      </c>
      <c r="AC96" s="98" t="n"/>
      <c r="AD96" s="80" t="n">
        <v>0.00881024096385542</v>
      </c>
      <c r="AE96" s="31">
        <f>AA96/D96</f>
        <v/>
      </c>
      <c r="AF96" s="75" t="n">
        <v>5.99</v>
      </c>
      <c r="AG96" s="81" t="n">
        <v>0.052773343373494</v>
      </c>
      <c r="AH96" s="37" t="n">
        <v>0.612909090909091</v>
      </c>
      <c r="AI96" s="37" t="n">
        <v>0.38</v>
      </c>
      <c r="AJ96" s="75" t="n">
        <v>0.560617469879518</v>
      </c>
      <c r="AK96" s="38" t="n">
        <v>0.180647590361446</v>
      </c>
      <c r="AL96" s="38" t="n">
        <v>0.0237951807228916</v>
      </c>
      <c r="AM96" s="39" t="n">
        <v>0.305496987951807</v>
      </c>
      <c r="AN96" s="63" t="n"/>
    </row>
    <row customHeight="1" ht="16.05" outlineLevel="1" r="97" s="96">
      <c r="A97" s="25" t="n">
        <v>43438</v>
      </c>
      <c r="B97" s="97" t="inlineStr">
        <is>
          <t>iOS</t>
        </is>
      </c>
      <c r="C97" s="73" t="n">
        <v>3977</v>
      </c>
      <c r="D97" s="73" t="n">
        <v>12470</v>
      </c>
      <c r="E97" s="74" t="n">
        <v>3.13552929343726</v>
      </c>
      <c r="F97" s="75" t="n">
        <v>0.59231361531676</v>
      </c>
      <c r="G97" s="100" t="n">
        <v>17.73</v>
      </c>
      <c r="H97" s="100" t="n">
        <v>24.24</v>
      </c>
      <c r="I97" s="31" t="n">
        <v>0.403</v>
      </c>
      <c r="J97" s="31" t="n">
        <v>0.198</v>
      </c>
      <c r="K97" s="31" t="n">
        <v>0.109</v>
      </c>
      <c r="L97" s="75" t="n">
        <v>9.404891740176421</v>
      </c>
      <c r="M97" s="77" t="n">
        <v>8.10914194065758</v>
      </c>
      <c r="N97" s="75" t="n">
        <v>13.1942849686848</v>
      </c>
      <c r="O97" s="78">
        <f>M97/N97</f>
        <v/>
      </c>
      <c r="P97" s="75" t="n">
        <v>1.86273486430063</v>
      </c>
      <c r="Q97" s="75" t="n">
        <v>2.03562108559499</v>
      </c>
      <c r="R97" s="75" t="n">
        <v>1.18867432150313</v>
      </c>
      <c r="S97" s="75" t="n">
        <v>4.16114300626305</v>
      </c>
      <c r="T97" s="75" t="n">
        <v>1.07633089770355</v>
      </c>
      <c r="U97" s="75" t="n">
        <v>0.565762004175365</v>
      </c>
      <c r="V97" s="75" t="n">
        <v>1.60882045929019</v>
      </c>
      <c r="W97" s="75" t="n">
        <v>0.695198329853862</v>
      </c>
      <c r="X97" s="75" t="n">
        <v>0.0270248596631917</v>
      </c>
      <c r="Y97" s="74">
        <f>X97+M97</f>
        <v/>
      </c>
      <c r="Z97" s="79" t="n">
        <v>111</v>
      </c>
      <c r="AA97" s="79" t="n">
        <v>80</v>
      </c>
      <c r="AB97" s="75" t="n">
        <v>696.89</v>
      </c>
      <c r="AC97" s="98" t="n"/>
      <c r="AD97" s="80" t="n">
        <v>0.008901363271852449</v>
      </c>
      <c r="AE97" s="31">
        <f>AA97/D97</f>
        <v/>
      </c>
      <c r="AF97" s="75" t="n">
        <v>6.27828828828829</v>
      </c>
      <c r="AG97" s="81" t="n">
        <v>0.0558853247794707</v>
      </c>
      <c r="AH97" s="37" t="n">
        <v>0.6487301986421929</v>
      </c>
      <c r="AI97" s="37" t="n">
        <v>0.494091023384461</v>
      </c>
      <c r="AJ97" s="75" t="n">
        <v>0.629109863672815</v>
      </c>
      <c r="AK97" s="38" t="n">
        <v>0.211708099438653</v>
      </c>
      <c r="AL97" s="38" t="n">
        <v>0.0283079390537289</v>
      </c>
      <c r="AM97" s="39" t="n">
        <v>0.25364875701684</v>
      </c>
      <c r="AN97" s="64" t="n"/>
    </row>
    <row customFormat="1" customHeight="1" ht="16.05" outlineLevel="1" r="98" s="102">
      <c r="A98" s="49" t="n">
        <v>43439</v>
      </c>
      <c r="B98" s="103" t="inlineStr">
        <is>
          <t>iOS</t>
        </is>
      </c>
      <c r="C98" s="104" t="n">
        <v>3419</v>
      </c>
      <c r="D98" s="104" t="n">
        <v>11928</v>
      </c>
      <c r="E98" s="105" t="n">
        <v>3.48873939748464</v>
      </c>
      <c r="F98" s="102" t="n">
        <v>0.520418844818913</v>
      </c>
      <c r="G98" s="106" t="n">
        <v>17.58</v>
      </c>
      <c r="H98" s="106" t="n">
        <v>26.21</v>
      </c>
      <c r="I98" s="54" t="n">
        <v>0.415</v>
      </c>
      <c r="J98" s="54" t="n">
        <v>0.198</v>
      </c>
      <c r="K98" s="54" t="n">
        <v>0.107</v>
      </c>
      <c r="L98" s="102" t="n">
        <v>8.821680080482899</v>
      </c>
      <c r="M98" s="107" t="n">
        <v>7.4021629778672</v>
      </c>
      <c r="N98" s="102" t="n">
        <v>12.141501650165</v>
      </c>
      <c r="O98" s="108">
        <f>M98/N98</f>
        <v/>
      </c>
      <c r="P98" s="102" t="n">
        <v>1.77255225522552</v>
      </c>
      <c r="Q98" s="102" t="n">
        <v>1.88971397139714</v>
      </c>
      <c r="R98" s="102" t="n">
        <v>1.08140814081408</v>
      </c>
      <c r="S98" s="102" t="n">
        <v>3.64617711771177</v>
      </c>
      <c r="T98" s="102" t="n">
        <v>1.004400440044</v>
      </c>
      <c r="U98" s="102" t="n">
        <v>0.59020902090209</v>
      </c>
      <c r="V98" s="102" t="n">
        <v>1.47029702970297</v>
      </c>
      <c r="W98" s="102" t="n">
        <v>0.686743674367437</v>
      </c>
      <c r="X98" s="102" t="n">
        <v>0.0279175050301811</v>
      </c>
      <c r="Y98" s="105">
        <f>X98+M98</f>
        <v/>
      </c>
      <c r="Z98" s="101" t="n">
        <v>81</v>
      </c>
      <c r="AA98" s="101" t="n">
        <v>64</v>
      </c>
      <c r="AB98" s="102" t="n">
        <v>481.19</v>
      </c>
      <c r="AC98" s="109" t="n"/>
      <c r="AD98" s="110" t="n">
        <v>0.00679074446680081</v>
      </c>
      <c r="AE98" s="54" t="n">
        <v>0.00536552649228706</v>
      </c>
      <c r="AF98" s="102" t="n">
        <v>5.94061728395062</v>
      </c>
      <c r="AG98" s="111" t="n">
        <v>0.0403412139503689</v>
      </c>
      <c r="AH98" s="60" t="n">
        <v>0.691722725943258</v>
      </c>
      <c r="AI98" s="60" t="n">
        <v>0.50394852295993</v>
      </c>
      <c r="AJ98" s="102" t="n">
        <v>0.706237424547284</v>
      </c>
      <c r="AK98" s="61" t="n">
        <v>0.242790073775989</v>
      </c>
      <c r="AL98" s="61" t="n">
        <v>0.0313547954393025</v>
      </c>
      <c r="AM98" s="62" t="n">
        <v>0</v>
      </c>
      <c r="AN98" s="65" t="n"/>
    </row>
    <row customHeight="1" ht="16.05" outlineLevel="1" r="99" s="96">
      <c r="A99" s="25" t="n">
        <v>43440</v>
      </c>
      <c r="B99" s="72" t="inlineStr">
        <is>
          <t>iOS</t>
        </is>
      </c>
      <c r="C99" s="73" t="n">
        <v>3199</v>
      </c>
      <c r="D99" s="73" t="n">
        <v>11669</v>
      </c>
      <c r="E99" s="74" t="n">
        <v>3.64770240700219</v>
      </c>
      <c r="F99" s="75" t="n">
        <v>0.552179636472705</v>
      </c>
      <c r="G99" s="100" t="n">
        <v>17.75</v>
      </c>
      <c r="H99" s="100" t="n">
        <v>27.2</v>
      </c>
      <c r="I99" s="31" t="n">
        <v>0.393</v>
      </c>
      <c r="J99" s="31" t="n">
        <v>0.198</v>
      </c>
      <c r="K99" s="31" t="n">
        <v>0.098</v>
      </c>
      <c r="L99" s="75" t="n">
        <v>8.788499442968551</v>
      </c>
      <c r="M99" s="77" t="n">
        <v>7.44682492073014</v>
      </c>
      <c r="N99" s="75" t="n">
        <v>12.1670400448054</v>
      </c>
      <c r="O99" s="78">
        <f>M99/N99</f>
        <v/>
      </c>
      <c r="P99" s="75" t="n">
        <v>1.79067488098572</v>
      </c>
      <c r="Q99" s="75" t="n">
        <v>1.90702884346122</v>
      </c>
      <c r="R99" s="75" t="n">
        <v>1.09871184542145</v>
      </c>
      <c r="S99" s="75" t="n">
        <v>3.66914029683562</v>
      </c>
      <c r="T99" s="75" t="n">
        <v>1.01344161299356</v>
      </c>
      <c r="U99" s="75" t="n">
        <v>0.5715485858303</v>
      </c>
      <c r="V99" s="75" t="n">
        <v>1.44343321198544</v>
      </c>
      <c r="W99" s="75" t="n">
        <v>0.673060767292075</v>
      </c>
      <c r="X99" s="75" t="n">
        <v>0.0163681549404405</v>
      </c>
      <c r="Y99" s="74">
        <f>X99+M99</f>
        <v/>
      </c>
      <c r="Z99" s="79" t="n">
        <v>84</v>
      </c>
      <c r="AA99" s="79" t="n">
        <v>66</v>
      </c>
      <c r="AB99" s="75" t="n">
        <v>582.16</v>
      </c>
      <c r="AC99" s="98" t="n"/>
      <c r="AD99" s="80" t="n">
        <v>0.00719856028794241</v>
      </c>
      <c r="AE99" s="31" t="n">
        <v>0.00565601165481189</v>
      </c>
      <c r="AF99" s="75" t="n">
        <v>6.93047619047619</v>
      </c>
      <c r="AG99" s="81" t="n">
        <v>0.0498894506812923</v>
      </c>
      <c r="AH99" s="37" t="n">
        <v>0.667396061269147</v>
      </c>
      <c r="AI99" s="37" t="n">
        <v>0.495779931228509</v>
      </c>
      <c r="AJ99" s="75" t="n">
        <v>0.700831262318965</v>
      </c>
      <c r="AK99" s="38" t="n">
        <v>0.244322564058617</v>
      </c>
      <c r="AL99" s="38" t="n">
        <v>0.0311937612477504</v>
      </c>
      <c r="AM99" s="39" t="n">
        <v>0</v>
      </c>
      <c r="AN99" s="64" t="n"/>
    </row>
    <row customHeight="1" ht="16.05" outlineLevel="1" r="100" s="96">
      <c r="A100" s="25" t="n">
        <v>43441</v>
      </c>
      <c r="B100" s="72" t="inlineStr">
        <is>
          <t>iOS</t>
        </is>
      </c>
      <c r="C100" s="73" t="n">
        <v>3016</v>
      </c>
      <c r="D100" s="73" t="n">
        <v>11312</v>
      </c>
      <c r="E100" s="74" t="n">
        <v>3.75066312997347</v>
      </c>
      <c r="F100" s="75" t="n">
        <v>0.528185823373409</v>
      </c>
      <c r="G100" s="100" t="n">
        <v>17.35</v>
      </c>
      <c r="H100" s="100" t="n">
        <v>23.81</v>
      </c>
      <c r="I100" s="31" t="n">
        <v>0.361</v>
      </c>
      <c r="J100" s="31" t="n">
        <v>0.175</v>
      </c>
      <c r="K100" s="31" t="n">
        <v>0.08400000000000001</v>
      </c>
      <c r="L100" s="75" t="n">
        <v>8.317185289957569</v>
      </c>
      <c r="M100" s="77" t="n">
        <v>7.08795968882603</v>
      </c>
      <c r="N100" s="75" t="n">
        <v>11.7392386530015</v>
      </c>
      <c r="O100" s="78">
        <f>M100/N100</f>
        <v/>
      </c>
      <c r="P100" s="75" t="n">
        <v>1.73308931185944</v>
      </c>
      <c r="Q100" s="75" t="n">
        <v>1.82635431918009</v>
      </c>
      <c r="R100" s="75" t="n">
        <v>1.03836017569546</v>
      </c>
      <c r="S100" s="75" t="n">
        <v>3.45622254758419</v>
      </c>
      <c r="T100" s="75" t="n">
        <v>0.993265007320644</v>
      </c>
      <c r="U100" s="75" t="n">
        <v>0.561200585651537</v>
      </c>
      <c r="V100" s="75" t="n">
        <v>1.48945827232797</v>
      </c>
      <c r="W100" s="75" t="n">
        <v>0.641288433382138</v>
      </c>
      <c r="X100" s="75" t="n">
        <v>0.0131718528995757</v>
      </c>
      <c r="Y100" s="74">
        <f>X100+M100</f>
        <v/>
      </c>
      <c r="Z100" s="79" t="n">
        <v>71</v>
      </c>
      <c r="AA100" s="79" t="n">
        <v>57</v>
      </c>
      <c r="AB100" s="75" t="n">
        <v>568.29</v>
      </c>
      <c r="AC100" s="98" t="n"/>
      <c r="AD100" s="80" t="n">
        <v>0.00627652050919378</v>
      </c>
      <c r="AE100" s="31" t="n">
        <v>0.00503889674681754</v>
      </c>
      <c r="AF100" s="75" t="n">
        <v>8.004084507042251</v>
      </c>
      <c r="AG100" s="81" t="n">
        <v>0.0502378005657709</v>
      </c>
      <c r="AH100" s="37" t="n">
        <v>0.595490716180371</v>
      </c>
      <c r="AI100" s="37" t="n">
        <v>0.449270557029178</v>
      </c>
      <c r="AJ100" s="75" t="n">
        <v>0.643652758132956</v>
      </c>
      <c r="AK100" s="38" t="n">
        <v>0.242574257425743</v>
      </c>
      <c r="AL100" s="38" t="n">
        <v>0.0316478076379067</v>
      </c>
      <c r="AM100" s="39" t="n">
        <v>0</v>
      </c>
      <c r="AN100" s="64" t="n"/>
    </row>
    <row customHeight="1" ht="16.05" outlineLevel="1" r="101" s="96">
      <c r="A101" s="25" t="n">
        <v>43442</v>
      </c>
      <c r="B101" s="97" t="inlineStr">
        <is>
          <t>iOS</t>
        </is>
      </c>
      <c r="C101" s="73" t="n">
        <v>4225</v>
      </c>
      <c r="D101" s="73" t="n">
        <v>12377</v>
      </c>
      <c r="E101" s="74" t="n">
        <v>2.9294674556213</v>
      </c>
      <c r="F101" s="75" t="n">
        <v>0.658638513371576</v>
      </c>
      <c r="G101" s="100" t="n">
        <v>17.59</v>
      </c>
      <c r="H101" s="100" t="n">
        <v>23.84</v>
      </c>
      <c r="I101" s="31" t="n">
        <v>0.293</v>
      </c>
      <c r="J101" s="31" t="n">
        <v>0.132</v>
      </c>
      <c r="K101" s="31" t="n">
        <v>0.07099999999999999</v>
      </c>
      <c r="L101" s="75" t="n">
        <v>8.86749616223641</v>
      </c>
      <c r="M101" s="77" t="n">
        <v>8.367051789609761</v>
      </c>
      <c r="N101" s="75" t="n">
        <v>14.3652378970731</v>
      </c>
      <c r="O101" s="78">
        <f>M101/N101</f>
        <v/>
      </c>
      <c r="P101" s="75" t="n">
        <v>2.03537245110279</v>
      </c>
      <c r="Q101" s="75" t="n">
        <v>2.1284505479262</v>
      </c>
      <c r="R101" s="75" t="n">
        <v>1.11790817034263</v>
      </c>
      <c r="S101" s="75" t="n">
        <v>4.96795672076571</v>
      </c>
      <c r="T101" s="75" t="n">
        <v>1.15688722430295</v>
      </c>
      <c r="U101" s="75" t="n">
        <v>0.458038562907477</v>
      </c>
      <c r="V101" s="75" t="n">
        <v>1.80191427382439</v>
      </c>
      <c r="W101" s="75" t="n">
        <v>0.698709945900957</v>
      </c>
      <c r="X101" s="75" t="n">
        <v>0.0206835258948049</v>
      </c>
      <c r="Y101" s="74">
        <f>X101+M101</f>
        <v/>
      </c>
      <c r="Z101" s="79" t="n">
        <v>119</v>
      </c>
      <c r="AA101" s="79" t="n">
        <v>82</v>
      </c>
      <c r="AB101" s="75" t="n">
        <v>954.8099999999999</v>
      </c>
      <c r="AC101" s="98" t="n"/>
      <c r="AD101" s="80" t="n">
        <v>0.009614607740163209</v>
      </c>
      <c r="AE101" s="31" t="n">
        <v>0.00662519188817969</v>
      </c>
      <c r="AF101" s="75" t="n">
        <v>8.02361344537815</v>
      </c>
      <c r="AG101" s="81" t="n">
        <v>0.0771438959360104</v>
      </c>
      <c r="AH101" s="37" t="n">
        <v>0.475502958579882</v>
      </c>
      <c r="AI101" s="37" t="n">
        <v>0.29585798816568</v>
      </c>
      <c r="AJ101" s="75" t="n">
        <v>0.462389916781126</v>
      </c>
      <c r="AK101" s="38" t="n">
        <v>0.190514664296679</v>
      </c>
      <c r="AL101" s="38" t="n">
        <v>0.0222186313323099</v>
      </c>
      <c r="AM101" s="39" t="n">
        <v>0.37060677062293</v>
      </c>
      <c r="AN101" s="64" t="n"/>
    </row>
    <row customHeight="1" ht="16.05" outlineLevel="1" r="102" s="96">
      <c r="A102" s="25" t="n">
        <v>43443</v>
      </c>
      <c r="B102" s="97" t="inlineStr">
        <is>
          <t>iOS</t>
        </is>
      </c>
      <c r="C102" s="73" t="n">
        <v>4649</v>
      </c>
      <c r="D102" s="73" t="n">
        <v>12991</v>
      </c>
      <c r="E102" s="74" t="n">
        <v>2.79436437943644</v>
      </c>
      <c r="F102" s="75" t="n">
        <v>0.627678553767993</v>
      </c>
      <c r="G102" s="100" t="n">
        <v>17.2</v>
      </c>
      <c r="H102" s="100" t="n">
        <v>24.93</v>
      </c>
      <c r="I102" s="31" t="n">
        <v>0.286</v>
      </c>
      <c r="J102" s="31" t="n">
        <v>0.139</v>
      </c>
      <c r="K102" s="31" t="n">
        <v>0.089</v>
      </c>
      <c r="L102" s="75" t="n">
        <v>8.42190747440536</v>
      </c>
      <c r="M102" s="77" t="n">
        <v>8.338696020321761</v>
      </c>
      <c r="N102" s="75" t="n">
        <v>14.5211796246649</v>
      </c>
      <c r="O102" s="78">
        <f>M102/N102</f>
        <v/>
      </c>
      <c r="P102" s="75" t="n">
        <v>2.01233243967828</v>
      </c>
      <c r="Q102" s="75" t="n">
        <v>2.2357908847185</v>
      </c>
      <c r="R102" s="75" t="n">
        <v>1.17506702412869</v>
      </c>
      <c r="S102" s="75" t="n">
        <v>5.01729222520107</v>
      </c>
      <c r="T102" s="75" t="n">
        <v>1.12882037533512</v>
      </c>
      <c r="U102" s="75" t="n">
        <v>0.485388739946381</v>
      </c>
      <c r="V102" s="75" t="n">
        <v>1.73847184986595</v>
      </c>
      <c r="W102" s="75" t="n">
        <v>0.7280160857908849</v>
      </c>
      <c r="X102" s="75" t="n">
        <v>0.0128550534985759</v>
      </c>
      <c r="Y102" s="74">
        <f>X102+M102</f>
        <v/>
      </c>
      <c r="Z102" s="79" t="n">
        <v>157</v>
      </c>
      <c r="AA102" s="79" t="n">
        <v>101</v>
      </c>
      <c r="AB102" s="75" t="n">
        <v>925.4299999999999</v>
      </c>
      <c r="AC102" s="98" t="n"/>
      <c r="AD102" s="80" t="n">
        <v>0.0120852898160265</v>
      </c>
      <c r="AE102" s="31" t="n">
        <v>0.00777461319374952</v>
      </c>
      <c r="AF102" s="75" t="n">
        <v>5.89445859872611</v>
      </c>
      <c r="AG102" s="81" t="n">
        <v>0.0712362404741744</v>
      </c>
      <c r="AH102" s="37" t="n">
        <v>0.468918046891805</v>
      </c>
      <c r="AI102" s="37" t="n">
        <v>0.304366530436653</v>
      </c>
      <c r="AJ102" s="75" t="n">
        <v>0.478331152336233</v>
      </c>
      <c r="AK102" s="38" t="n">
        <v>0.185667000230929</v>
      </c>
      <c r="AL102" s="38" t="n">
        <v>0.0240166268955431</v>
      </c>
      <c r="AM102" s="39" t="n">
        <v>0.313062889692864</v>
      </c>
      <c r="AN102" s="64" t="n"/>
    </row>
    <row customHeight="1" ht="16.05" outlineLevel="1" r="103" s="96">
      <c r="A103" s="25" t="n">
        <v>43444</v>
      </c>
      <c r="B103" s="97" t="inlineStr">
        <is>
          <t>iOS</t>
        </is>
      </c>
      <c r="C103" s="73" t="n">
        <v>4512</v>
      </c>
      <c r="D103" s="73" t="n">
        <v>13059</v>
      </c>
      <c r="E103" s="74" t="n">
        <v>2.89428191489362</v>
      </c>
      <c r="F103" s="75" t="n">
        <v>0.652450634045486</v>
      </c>
      <c r="G103" s="100" t="n">
        <v>18.73</v>
      </c>
      <c r="H103" s="100" t="n">
        <v>26.1</v>
      </c>
      <c r="I103" s="31" t="n">
        <v>0.28</v>
      </c>
      <c r="J103" s="31" t="n">
        <v>0.136</v>
      </c>
      <c r="K103" s="31" t="n">
        <v>0.09</v>
      </c>
      <c r="L103" s="75" t="n">
        <v>8.373765219388931</v>
      </c>
      <c r="M103" s="77" t="n">
        <v>8.25132092809557</v>
      </c>
      <c r="N103" s="75" t="n">
        <v>14.0781290828325</v>
      </c>
      <c r="O103" s="78">
        <f>M103/N103</f>
        <v/>
      </c>
      <c r="P103" s="75" t="n">
        <v>1.99425137183172</v>
      </c>
      <c r="Q103" s="75" t="n">
        <v>2.32283773190489</v>
      </c>
      <c r="R103" s="75" t="n">
        <v>1.18931277763261</v>
      </c>
      <c r="S103" s="75" t="n">
        <v>4.65678076822576</v>
      </c>
      <c r="T103" s="75" t="n">
        <v>1.1299973869872</v>
      </c>
      <c r="U103" s="75" t="n">
        <v>0.487457538541939</v>
      </c>
      <c r="V103" s="75" t="n">
        <v>1.60883198327672</v>
      </c>
      <c r="W103" s="75" t="n">
        <v>0.68865952443167</v>
      </c>
      <c r="X103" s="75" t="n">
        <v>0.0129412665594609</v>
      </c>
      <c r="Y103" s="74" t="n">
        <v>8.26426219465503</v>
      </c>
      <c r="Z103" s="79" t="n">
        <v>141</v>
      </c>
      <c r="AA103" s="79" t="n">
        <v>91</v>
      </c>
      <c r="AB103" s="75" t="n">
        <v>817.59</v>
      </c>
      <c r="AC103" s="98" t="n"/>
      <c r="AD103" s="80" t="n">
        <v>0.0107971513898461</v>
      </c>
      <c r="AE103" s="31" t="n">
        <v>0.00773412971896776</v>
      </c>
      <c r="AF103" s="75" t="n">
        <v>5.79851063829787</v>
      </c>
      <c r="AG103" s="81" t="n">
        <v>0.0626073971973352</v>
      </c>
      <c r="AH103" s="37" t="n">
        <v>0.434175531914894</v>
      </c>
      <c r="AI103" s="37" t="n">
        <v>0.309175531914894</v>
      </c>
      <c r="AJ103" s="75" t="n">
        <v>0.490772647216479</v>
      </c>
      <c r="AK103" s="38" t="n">
        <v>0.191209127804579</v>
      </c>
      <c r="AL103" s="38" t="n">
        <v>0.0243510222834827</v>
      </c>
      <c r="AM103" s="39" t="n">
        <v>0.292288842943564</v>
      </c>
      <c r="AN103" s="64" t="n"/>
    </row>
    <row customHeight="1" ht="16.05" outlineLevel="1" r="104" s="96">
      <c r="A104" s="25" t="n">
        <v>43445</v>
      </c>
      <c r="B104" s="97" t="inlineStr">
        <is>
          <t>iOS</t>
        </is>
      </c>
      <c r="C104" s="73" t="n">
        <v>4245</v>
      </c>
      <c r="D104" s="73" t="n">
        <v>12786</v>
      </c>
      <c r="E104" s="74" t="n">
        <v>3.01201413427562</v>
      </c>
      <c r="F104" s="75" t="n">
        <v>0.755333923510089</v>
      </c>
      <c r="G104" s="100" t="n">
        <v>21.46</v>
      </c>
      <c r="H104" s="100" t="n">
        <v>31.94</v>
      </c>
      <c r="I104" s="31" t="n">
        <v>0.294</v>
      </c>
      <c r="J104" s="31" t="n">
        <v>0.148</v>
      </c>
      <c r="K104" s="31" t="n">
        <v>0.08500000000000001</v>
      </c>
      <c r="L104" s="75" t="n">
        <v>8.7196934146723</v>
      </c>
      <c r="M104" s="77" t="n">
        <v>8.16416392929767</v>
      </c>
      <c r="N104" s="75" t="n">
        <v>14.194587979331</v>
      </c>
      <c r="O104" s="78">
        <f>M104/N104</f>
        <v/>
      </c>
      <c r="P104" s="75" t="n">
        <v>1.97810715257003</v>
      </c>
      <c r="Q104" s="75" t="n">
        <v>2.30391623606201</v>
      </c>
      <c r="R104" s="75" t="n">
        <v>1.19485994016862</v>
      </c>
      <c r="S104" s="75" t="n">
        <v>4.68452542833832</v>
      </c>
      <c r="T104" s="75" t="n">
        <v>1.09137884144683</v>
      </c>
      <c r="U104" s="75" t="n">
        <v>0.519037258634756</v>
      </c>
      <c r="V104" s="75" t="n">
        <v>1.65066630405222</v>
      </c>
      <c r="W104" s="75" t="n">
        <v>0.7720968180582</v>
      </c>
      <c r="X104" s="75" t="n">
        <v>0.00570936962302518</v>
      </c>
      <c r="Y104" s="74" t="n">
        <v>8.169873298920701</v>
      </c>
      <c r="Z104" s="79" t="n">
        <v>156</v>
      </c>
      <c r="AA104" s="79" t="n">
        <v>109</v>
      </c>
      <c r="AB104" s="75" t="n">
        <v>1010.44</v>
      </c>
      <c r="AC104" s="98" t="n"/>
      <c r="AD104" s="80" t="n">
        <v>0.012200844673862</v>
      </c>
      <c r="AE104" s="31" t="n">
        <v>0.008524949163147191</v>
      </c>
      <c r="AF104" s="75" t="n">
        <v>6.47717948717949</v>
      </c>
      <c r="AG104" s="81" t="n">
        <v>0.0790270608478023</v>
      </c>
      <c r="AH104" s="37" t="n">
        <v>0.43133097762073</v>
      </c>
      <c r="AI104" s="37" t="n">
        <v>0.303180212014134</v>
      </c>
      <c r="AJ104" s="75" t="n">
        <v>0.555685906460191</v>
      </c>
      <c r="AK104" s="38" t="n">
        <v>0.223134678554669</v>
      </c>
      <c r="AL104" s="38" t="n">
        <v>0.0321445330830596</v>
      </c>
      <c r="AM104" s="39" t="n">
        <v>0.225559205380885</v>
      </c>
      <c r="AN104" s="64" t="n"/>
    </row>
    <row customFormat="1" customHeight="1" ht="16.05" outlineLevel="1" r="105" s="102">
      <c r="A105" s="49" t="n">
        <v>43446</v>
      </c>
      <c r="B105" s="103" t="inlineStr">
        <is>
          <t>iOS</t>
        </is>
      </c>
      <c r="C105" s="104" t="n">
        <v>4003</v>
      </c>
      <c r="D105" s="104" t="n">
        <v>12465</v>
      </c>
      <c r="E105" s="105" t="n">
        <v>3.11391456407694</v>
      </c>
      <c r="F105" s="102" t="n">
        <v>0.761276708784597</v>
      </c>
      <c r="G105" s="106" t="n">
        <v>19.11</v>
      </c>
      <c r="H105" s="106" t="n">
        <v>25.99</v>
      </c>
      <c r="I105" s="54" t="n">
        <v>0.292</v>
      </c>
      <c r="J105" s="54" t="n">
        <v>0.149</v>
      </c>
      <c r="K105" s="54" t="n">
        <v>0.08500000000000001</v>
      </c>
      <c r="L105" s="102" t="n">
        <v>8.25070196550341</v>
      </c>
      <c r="M105" s="107" t="n">
        <v>7.44283995186522</v>
      </c>
      <c r="N105" s="102" t="n">
        <v>13.2271171941831</v>
      </c>
      <c r="O105" s="108">
        <f>M105/N105</f>
        <v/>
      </c>
      <c r="P105" s="102" t="n">
        <v>1.91745081266039</v>
      </c>
      <c r="Q105" s="102" t="n">
        <v>2.14599372683205</v>
      </c>
      <c r="R105" s="102" t="n">
        <v>1.09865982321072</v>
      </c>
      <c r="S105" s="102" t="n">
        <v>4.29854576561163</v>
      </c>
      <c r="T105" s="102" t="n">
        <v>1.0604505275164</v>
      </c>
      <c r="U105" s="102" t="n">
        <v>0.522668947818648</v>
      </c>
      <c r="V105" s="102" t="n">
        <v>1.50513259195894</v>
      </c>
      <c r="W105" s="102" t="n">
        <v>0.67821499857428</v>
      </c>
      <c r="X105" s="102" t="n">
        <v>0.0103489771359807</v>
      </c>
      <c r="Y105" s="105" t="n">
        <v>7.4531889290012</v>
      </c>
      <c r="Z105" s="101" t="n">
        <v>169</v>
      </c>
      <c r="AA105" s="101" t="n">
        <v>116</v>
      </c>
      <c r="AB105" s="102" t="n">
        <v>1164.31</v>
      </c>
      <c r="AC105" s="109" t="n"/>
      <c r="AD105" s="110" t="n">
        <v>0.0135579622944244</v>
      </c>
      <c r="AE105" s="54" t="n">
        <v>0.00930605695948656</v>
      </c>
      <c r="AF105" s="102" t="n">
        <v>6.88940828402367</v>
      </c>
      <c r="AG105" s="111" t="n">
        <v>0.09340633774568791</v>
      </c>
      <c r="AH105" s="60" t="n">
        <v>0.434673994504122</v>
      </c>
      <c r="AI105" s="60" t="n">
        <v>0.324506620034974</v>
      </c>
      <c r="AJ105" s="102" t="n">
        <v>0.613317288407541</v>
      </c>
      <c r="AK105" s="61" t="n">
        <v>0.252627356598476</v>
      </c>
      <c r="AL105" s="61" t="n">
        <v>0.0377858002406739</v>
      </c>
      <c r="AM105" s="62" t="n">
        <v>0</v>
      </c>
    </row>
    <row customHeight="1" ht="16.05" outlineLevel="1" r="106" s="96">
      <c r="A106" s="25" t="n">
        <v>43447</v>
      </c>
      <c r="B106" s="72" t="inlineStr">
        <is>
          <t>iOS</t>
        </is>
      </c>
      <c r="C106" s="73" t="n">
        <v>4009</v>
      </c>
      <c r="D106" s="73" t="n">
        <v>12405</v>
      </c>
      <c r="E106" s="74" t="n">
        <v>3.09428785233225</v>
      </c>
      <c r="F106" s="75" t="n">
        <v>0.702673205804111</v>
      </c>
      <c r="G106" s="100" t="n">
        <v>22.96</v>
      </c>
      <c r="H106" s="100" t="n">
        <v>33.23</v>
      </c>
      <c r="I106" s="31" t="n">
        <v>0.284</v>
      </c>
      <c r="J106" s="31" t="n">
        <v>0.143</v>
      </c>
      <c r="K106" s="31" t="n">
        <v>0.083</v>
      </c>
      <c r="L106" s="75" t="n">
        <v>8.15074566706973</v>
      </c>
      <c r="M106" s="77" t="n">
        <v>7.10673115679162</v>
      </c>
      <c r="N106" s="75" t="n">
        <v>12.7489515545915</v>
      </c>
      <c r="O106" s="78">
        <f>M106/N106</f>
        <v/>
      </c>
      <c r="P106" s="75" t="n">
        <v>1.88792480115691</v>
      </c>
      <c r="Q106" s="75" t="n">
        <v>2.12769342010123</v>
      </c>
      <c r="R106" s="75" t="n">
        <v>1.03383947939262</v>
      </c>
      <c r="S106" s="75" t="n">
        <v>4.02718727404194</v>
      </c>
      <c r="T106" s="75" t="n">
        <v>1.01475054229935</v>
      </c>
      <c r="U106" s="75" t="n">
        <v>0.525958062183659</v>
      </c>
      <c r="V106" s="75" t="n">
        <v>1.46565437454808</v>
      </c>
      <c r="W106" s="75" t="n">
        <v>0.665943600867679</v>
      </c>
      <c r="X106" s="75" t="n">
        <v>0.00515920999596937</v>
      </c>
      <c r="Y106" s="74" t="n">
        <v>7.11189036678759</v>
      </c>
      <c r="Z106" s="79" t="n">
        <v>165</v>
      </c>
      <c r="AA106" s="79" t="n">
        <v>111</v>
      </c>
      <c r="AB106" s="75" t="n">
        <v>884.35</v>
      </c>
      <c r="AC106" s="98" t="n"/>
      <c r="AD106" s="80" t="n">
        <v>0.0133010882708585</v>
      </c>
      <c r="AE106" s="31" t="n">
        <v>0.008948004836759371</v>
      </c>
      <c r="AF106" s="75" t="n">
        <v>5.35969696969697</v>
      </c>
      <c r="AG106" s="81" t="n">
        <v>0.07128980249899231</v>
      </c>
      <c r="AH106" s="37" t="n">
        <v>0.415564978797705</v>
      </c>
      <c r="AI106" s="37" t="n">
        <v>0.305313045647294</v>
      </c>
      <c r="AJ106" s="75" t="n">
        <v>0.592261185006046</v>
      </c>
      <c r="AK106" s="38" t="n">
        <v>0.262474808544942</v>
      </c>
      <c r="AL106" s="38" t="n">
        <v>0.0391777509068924</v>
      </c>
      <c r="AM106" s="39" t="n">
        <v>0</v>
      </c>
    </row>
    <row customHeight="1" ht="16.05" outlineLevel="1" r="107" s="96">
      <c r="A107" s="25" t="n">
        <v>43448</v>
      </c>
      <c r="B107" s="72" t="inlineStr">
        <is>
          <t>iOS</t>
        </is>
      </c>
      <c r="C107" s="73" t="n">
        <v>4536</v>
      </c>
      <c r="D107" s="73" t="n">
        <v>12977</v>
      </c>
      <c r="E107" s="74" t="n">
        <v>2.86089065255732</v>
      </c>
      <c r="F107" s="75" t="n">
        <v>0.663244065038144</v>
      </c>
      <c r="G107" s="100" t="n">
        <v>18.57</v>
      </c>
      <c r="H107" s="100" t="n">
        <v>25.95</v>
      </c>
      <c r="I107" s="31" t="n">
        <v>0.28</v>
      </c>
      <c r="J107" s="31" t="n">
        <v>0.151</v>
      </c>
      <c r="K107" s="31" t="n">
        <v>0.09</v>
      </c>
      <c r="L107" s="75" t="n">
        <v>8.18409493719658</v>
      </c>
      <c r="M107" s="77" t="n">
        <v>6.85797950219619</v>
      </c>
      <c r="N107" s="75" t="n">
        <v>12.6110245146663</v>
      </c>
      <c r="O107" s="78">
        <f>M107/N107</f>
        <v/>
      </c>
      <c r="P107" s="75" t="n">
        <v>1.88323650276321</v>
      </c>
      <c r="Q107" s="75" t="n">
        <v>2.07156015303953</v>
      </c>
      <c r="R107" s="75" t="n">
        <v>0.977894289358084</v>
      </c>
      <c r="S107" s="75" t="n">
        <v>3.93439138444098</v>
      </c>
      <c r="T107" s="75" t="n">
        <v>0.971517642057532</v>
      </c>
      <c r="U107" s="75" t="n">
        <v>0.517216947711492</v>
      </c>
      <c r="V107" s="75" t="n">
        <v>1.48377497520193</v>
      </c>
      <c r="W107" s="75" t="n">
        <v>0.771432620093524</v>
      </c>
      <c r="X107" s="75" t="n">
        <v>0.0129459813516221</v>
      </c>
      <c r="Y107" s="74" t="n">
        <v>6.87092548354782</v>
      </c>
      <c r="Z107" s="79" t="n">
        <v>167</v>
      </c>
      <c r="AA107" s="79" t="n">
        <v>108</v>
      </c>
      <c r="AB107" s="75" t="n">
        <v>1057.33</v>
      </c>
      <c r="AC107" s="98" t="n"/>
      <c r="AD107" s="80" t="n">
        <v>0.0128689219388148</v>
      </c>
      <c r="AE107" s="31" t="n">
        <v>0.00832241658318564</v>
      </c>
      <c r="AF107" s="75" t="n">
        <v>6.33131736526946</v>
      </c>
      <c r="AG107" s="81" t="n">
        <v>0.0814772289435154</v>
      </c>
      <c r="AH107" s="37" t="n">
        <v>0.410934744268078</v>
      </c>
      <c r="AI107" s="37" t="n">
        <v>0.274911816578483</v>
      </c>
      <c r="AJ107" s="75" t="n">
        <v>0.578639130769824</v>
      </c>
      <c r="AK107" s="38" t="n">
        <v>0.240579486784311</v>
      </c>
      <c r="AL107" s="38" t="n">
        <v>0.0362949834322262</v>
      </c>
      <c r="AM107" s="39" t="n">
        <v>0</v>
      </c>
    </row>
    <row customHeight="1" ht="16.05" outlineLevel="1" r="108" s="96">
      <c r="A108" s="25" t="n">
        <v>43449</v>
      </c>
      <c r="B108" s="97" t="inlineStr">
        <is>
          <t>iOS</t>
        </is>
      </c>
      <c r="C108" s="73" t="n">
        <v>5484</v>
      </c>
      <c r="D108" s="73" t="n">
        <v>14083</v>
      </c>
      <c r="E108" s="74" t="n">
        <v>2.56801604668125</v>
      </c>
      <c r="F108" s="75" t="n">
        <v>0.883121775473976</v>
      </c>
      <c r="G108" s="100" t="n">
        <v>18.27</v>
      </c>
      <c r="H108" s="100" t="n">
        <v>25.22</v>
      </c>
      <c r="I108" s="31" t="n">
        <v>0.281</v>
      </c>
      <c r="J108" s="31" t="n">
        <v>0.151</v>
      </c>
      <c r="K108" s="31" t="n">
        <v>0.08699999999999999</v>
      </c>
      <c r="L108" s="75" t="n">
        <v>9.59184832777107</v>
      </c>
      <c r="M108" s="77" t="n">
        <v>8.76631399559753</v>
      </c>
      <c r="N108" s="75" t="n">
        <v>16.2186022070415</v>
      </c>
      <c r="O108" s="78">
        <f>M108/N108</f>
        <v/>
      </c>
      <c r="P108" s="75" t="n">
        <v>2.22766684182869</v>
      </c>
      <c r="Q108" s="75" t="n">
        <v>2.5026274303731</v>
      </c>
      <c r="R108" s="75" t="n">
        <v>1.09064634787178</v>
      </c>
      <c r="S108" s="75" t="n">
        <v>5.94022595901209</v>
      </c>
      <c r="T108" s="75" t="n">
        <v>1.24566473988439</v>
      </c>
      <c r="U108" s="75" t="n">
        <v>0.44613767735155</v>
      </c>
      <c r="V108" s="75" t="n">
        <v>1.98699421965318</v>
      </c>
      <c r="W108" s="75" t="n">
        <v>0.778638991066737</v>
      </c>
      <c r="X108" s="75" t="n">
        <v>0.0157636867144784</v>
      </c>
      <c r="Y108" s="74" t="n">
        <v>8.782077682312011</v>
      </c>
      <c r="Z108" s="79" t="n">
        <v>235</v>
      </c>
      <c r="AA108" s="79" t="n">
        <v>153</v>
      </c>
      <c r="AB108" s="75" t="n">
        <v>1692.65</v>
      </c>
      <c r="AC108" s="98" t="n"/>
      <c r="AD108" s="80" t="n">
        <v>0.016686785486047</v>
      </c>
      <c r="AE108" s="31" t="n">
        <v>0.0108641624653838</v>
      </c>
      <c r="AF108" s="75" t="n">
        <v>7.20276595744681</v>
      </c>
      <c r="AG108" s="81" t="n">
        <v>0.120191010438117</v>
      </c>
      <c r="AH108" s="37" t="n">
        <v>0.389679066374909</v>
      </c>
      <c r="AI108" s="37" t="n">
        <v>0.263129102844639</v>
      </c>
      <c r="AJ108" s="75" t="n">
        <v>0.462330469360222</v>
      </c>
      <c r="AK108" s="38" t="n">
        <v>0.20109351700632</v>
      </c>
      <c r="AL108" s="38" t="n">
        <v>0.0276929631470567</v>
      </c>
      <c r="AM108" s="39" t="n">
        <v>0.314066605126749</v>
      </c>
    </row>
    <row customHeight="1" ht="16.05" outlineLevel="1" r="109" s="96">
      <c r="A109" s="25" t="n">
        <v>43450</v>
      </c>
      <c r="B109" s="97" t="inlineStr">
        <is>
          <t>iOS</t>
        </is>
      </c>
      <c r="C109" s="73" t="n">
        <v>6547</v>
      </c>
      <c r="D109" s="73" t="n">
        <v>15880</v>
      </c>
      <c r="E109" s="74" t="n">
        <v>2.42553841454101</v>
      </c>
      <c r="F109" s="75" t="n">
        <v>0.90990243324937</v>
      </c>
      <c r="G109" s="100" t="n">
        <v>18.26</v>
      </c>
      <c r="H109" s="100" t="n">
        <v>25.77</v>
      </c>
      <c r="I109" s="31" t="n">
        <v>0.265</v>
      </c>
      <c r="J109" s="31" t="n">
        <v>0.136</v>
      </c>
      <c r="K109" s="31" t="n">
        <v>0.08500000000000001</v>
      </c>
      <c r="L109" s="75" t="n">
        <v>9.15818639798489</v>
      </c>
      <c r="M109" s="77" t="n">
        <v>8.58419395465995</v>
      </c>
      <c r="N109" s="75" t="n">
        <v>16.1992869875223</v>
      </c>
      <c r="O109" s="78">
        <f>M109/N109</f>
        <v/>
      </c>
      <c r="P109" s="75" t="n">
        <v>2.27843137254902</v>
      </c>
      <c r="Q109" s="75" t="n">
        <v>2.73273915626857</v>
      </c>
      <c r="R109" s="75" t="n">
        <v>1.14236482471777</v>
      </c>
      <c r="S109" s="75" t="n">
        <v>5.66322043969103</v>
      </c>
      <c r="T109" s="75" t="n">
        <v>1.20439691027926</v>
      </c>
      <c r="U109" s="75" t="n">
        <v>0.469994058229352</v>
      </c>
      <c r="V109" s="75" t="n">
        <v>1.89637551990493</v>
      </c>
      <c r="W109" s="75" t="n">
        <v>0.8117647058823531</v>
      </c>
      <c r="X109" s="75" t="n">
        <v>0.0103904282115869</v>
      </c>
      <c r="Y109" s="74" t="n">
        <v>8.59458438287154</v>
      </c>
      <c r="Z109" s="79" t="n">
        <v>258</v>
      </c>
      <c r="AA109" s="79" t="n">
        <v>168</v>
      </c>
      <c r="AB109" s="75" t="n">
        <v>2282.42</v>
      </c>
      <c r="AC109" s="98" t="n"/>
      <c r="AD109" s="80" t="n">
        <v>0.0162468513853904</v>
      </c>
      <c r="AE109" s="31" t="n">
        <v>0.0105793450881612</v>
      </c>
      <c r="AF109" s="75" t="n">
        <v>8.846589147286821</v>
      </c>
      <c r="AG109" s="81" t="n">
        <v>0.143729219143577</v>
      </c>
      <c r="AH109" s="37" t="n">
        <v>0.402168932335421</v>
      </c>
      <c r="AI109" s="37" t="n">
        <v>0.267756224224836</v>
      </c>
      <c r="AJ109" s="75" t="n">
        <v>0.472858942065491</v>
      </c>
      <c r="AK109" s="38" t="n">
        <v>0.197544080604534</v>
      </c>
      <c r="AL109" s="38" t="n">
        <v>0.0271410579345088</v>
      </c>
      <c r="AM109" s="39" t="n">
        <v>0.282115869017632</v>
      </c>
    </row>
    <row customHeight="1" ht="16.05" outlineLevel="1" r="110" s="96">
      <c r="A110" s="25" t="n">
        <v>43451</v>
      </c>
      <c r="B110" s="97" t="inlineStr">
        <is>
          <t>iOS</t>
        </is>
      </c>
      <c r="C110" s="73" t="n">
        <v>6569</v>
      </c>
      <c r="D110" s="73" t="n">
        <v>16913</v>
      </c>
      <c r="E110" s="74" t="n">
        <v>2.57466889937586</v>
      </c>
      <c r="F110" s="75" t="n">
        <v>0.987956185301247</v>
      </c>
      <c r="G110" s="100" t="n">
        <v>19.51</v>
      </c>
      <c r="H110" s="100" t="n">
        <v>27.91</v>
      </c>
      <c r="I110" s="31" t="n">
        <v>0.267</v>
      </c>
      <c r="J110" s="31" t="n">
        <v>0.141</v>
      </c>
      <c r="K110" s="31" t="n">
        <v>0.09</v>
      </c>
      <c r="L110" s="75" t="n">
        <v>9.319281026429371</v>
      </c>
      <c r="M110" s="77" t="n">
        <v>8.962691420800571</v>
      </c>
      <c r="N110" s="75" t="n">
        <v>16.4107394175598</v>
      </c>
      <c r="O110" s="78">
        <f>M110/N110</f>
        <v/>
      </c>
      <c r="P110" s="75" t="n">
        <v>2.25451986575728</v>
      </c>
      <c r="Q110" s="75" t="n">
        <v>2.84670347515427</v>
      </c>
      <c r="R110" s="75" t="n">
        <v>1.21435531016564</v>
      </c>
      <c r="S110" s="75" t="n">
        <v>5.70325863375555</v>
      </c>
      <c r="T110" s="75" t="n">
        <v>1.21078272166288</v>
      </c>
      <c r="U110" s="75" t="n">
        <v>0.467684313088665</v>
      </c>
      <c r="V110" s="75" t="n">
        <v>1.9109018079463</v>
      </c>
      <c r="W110" s="75" t="n">
        <v>0.80253329002923</v>
      </c>
      <c r="X110" s="75" t="n">
        <v>0.0114113403890498</v>
      </c>
      <c r="Y110" s="74" t="n">
        <v>8.97410276118962</v>
      </c>
      <c r="Z110" s="79" t="n">
        <v>295</v>
      </c>
      <c r="AA110" s="79" t="n">
        <v>186</v>
      </c>
      <c r="AB110" s="75" t="n">
        <v>2688.05</v>
      </c>
      <c r="AC110" s="98" t="n"/>
      <c r="AD110" s="80" t="n">
        <v>0.0174422042216047</v>
      </c>
      <c r="AE110" s="31" t="n">
        <v>0.0109974575770118</v>
      </c>
      <c r="AF110" s="75" t="n">
        <v>9.11203389830508</v>
      </c>
      <c r="AG110" s="81" t="n">
        <v>0.158933956128422</v>
      </c>
      <c r="AH110" s="37" t="n">
        <v>0.396559598112346</v>
      </c>
      <c r="AI110" s="37" t="n">
        <v>0.278124524280712</v>
      </c>
      <c r="AJ110" s="75" t="n">
        <v>0.5357417371252881</v>
      </c>
      <c r="AK110" s="38" t="n">
        <v>0.215632945071838</v>
      </c>
      <c r="AL110" s="38" t="n">
        <v>0.0318098504109265</v>
      </c>
      <c r="AM110" s="39" t="n">
        <v>0.27511381777331</v>
      </c>
    </row>
    <row customHeight="1" ht="16.05" outlineLevel="1" r="111" s="96">
      <c r="A111" s="25" t="n">
        <v>43452</v>
      </c>
      <c r="B111" s="97" t="inlineStr">
        <is>
          <t>iOS</t>
        </is>
      </c>
      <c r="C111" s="73" t="n">
        <v>6106</v>
      </c>
      <c r="D111" s="73" t="n">
        <v>16796</v>
      </c>
      <c r="E111" s="74" t="n">
        <v>2.75073698001965</v>
      </c>
      <c r="F111" s="75" t="n">
        <v>0.917829846808764</v>
      </c>
      <c r="G111" s="100" t="n">
        <v>22.99</v>
      </c>
      <c r="H111" s="100" t="n">
        <v>33.74</v>
      </c>
      <c r="I111" s="31" t="n">
        <v>0.281</v>
      </c>
      <c r="J111" s="31" t="n">
        <v>0.154</v>
      </c>
      <c r="K111" s="31" t="n">
        <v>0.08699999999999999</v>
      </c>
      <c r="L111" s="75" t="n">
        <v>9.35794236723029</v>
      </c>
      <c r="M111" s="77" t="n">
        <v>8.366337223148371</v>
      </c>
      <c r="N111" s="75" t="n">
        <v>15.2210788561525</v>
      </c>
      <c r="O111" s="78">
        <f>M111/N111</f>
        <v/>
      </c>
      <c r="P111" s="75" t="n">
        <v>2.12629982668977</v>
      </c>
      <c r="Q111" s="75" t="n">
        <v>2.64948006932409</v>
      </c>
      <c r="R111" s="75" t="n">
        <v>1.18067590987868</v>
      </c>
      <c r="S111" s="75" t="n">
        <v>5.09575389948007</v>
      </c>
      <c r="T111" s="75" t="n">
        <v>1.12673310225303</v>
      </c>
      <c r="U111" s="75" t="n">
        <v>0.507690641247834</v>
      </c>
      <c r="V111" s="75" t="n">
        <v>1.76451473136915</v>
      </c>
      <c r="W111" s="75" t="n">
        <v>0.769930675909879</v>
      </c>
      <c r="X111" s="75" t="n">
        <v>0.0135746606334842</v>
      </c>
      <c r="Y111" s="74" t="n">
        <v>8.379911883781849</v>
      </c>
      <c r="Z111" s="79" t="n">
        <v>283</v>
      </c>
      <c r="AA111" s="79" t="n">
        <v>197</v>
      </c>
      <c r="AB111" s="75" t="n">
        <v>2259.17</v>
      </c>
      <c r="AC111" s="98" t="n"/>
      <c r="AD111" s="80" t="n">
        <v>0.016849249821386</v>
      </c>
      <c r="AE111" s="31" t="n">
        <v>0.0117289830912122</v>
      </c>
      <c r="AF111" s="75" t="n">
        <v>7.98293286219081</v>
      </c>
      <c r="AG111" s="81" t="n">
        <v>0.134506430102405</v>
      </c>
      <c r="AH111" s="37" t="n">
        <v>0.401572224041926</v>
      </c>
      <c r="AI111" s="37" t="n">
        <v>0.296921061251228</v>
      </c>
      <c r="AJ111" s="75" t="n">
        <v>0.61336032388664</v>
      </c>
      <c r="AK111" s="38" t="n">
        <v>0.236544415336985</v>
      </c>
      <c r="AL111" s="38" t="n">
        <v>0.0334603477018338</v>
      </c>
      <c r="AM111" s="39" t="n">
        <v>0.233984281971898</v>
      </c>
    </row>
    <row customFormat="1" customHeight="1" ht="16.05" outlineLevel="1" r="112" s="102">
      <c r="A112" s="49" t="n">
        <v>43453</v>
      </c>
      <c r="B112" s="103" t="inlineStr">
        <is>
          <t>iOS</t>
        </is>
      </c>
      <c r="C112" s="104" t="n">
        <v>5804</v>
      </c>
      <c r="D112" s="104" t="n">
        <v>16482</v>
      </c>
      <c r="E112" s="105" t="n">
        <v>2.83976567884218</v>
      </c>
      <c r="F112" s="102" t="n">
        <v>0.8576710010921</v>
      </c>
      <c r="G112" s="106" t="n">
        <v>23.84</v>
      </c>
      <c r="H112" s="106" t="n">
        <v>32.61</v>
      </c>
      <c r="I112" s="54" t="n">
        <v>0.291</v>
      </c>
      <c r="J112" s="54" t="n">
        <v>0.155</v>
      </c>
      <c r="K112" s="54" t="n">
        <v>0.089</v>
      </c>
      <c r="L112" s="102" t="n">
        <v>9.27338915180197</v>
      </c>
      <c r="M112" s="107" t="n">
        <v>7.12340735347652</v>
      </c>
      <c r="N112" s="102" t="n">
        <v>13.7126839523476</v>
      </c>
      <c r="O112" s="108">
        <f>M112/N112</f>
        <v/>
      </c>
      <c r="P112" s="102" t="n">
        <v>1.98049521139921</v>
      </c>
      <c r="Q112" s="102" t="n">
        <v>2.3225881803317</v>
      </c>
      <c r="R112" s="102" t="n">
        <v>1.04543330997431</v>
      </c>
      <c r="S112" s="102" t="n">
        <v>4.47710815230086</v>
      </c>
      <c r="T112" s="102" t="n">
        <v>1.04438215370241</v>
      </c>
      <c r="U112" s="102" t="n">
        <v>0.531184302733006</v>
      </c>
      <c r="V112" s="102" t="n">
        <v>1.58654519971969</v>
      </c>
      <c r="W112" s="102" t="n">
        <v>0.7249474421864051</v>
      </c>
      <c r="X112" s="102" t="n">
        <v>0.0129231889333819</v>
      </c>
      <c r="Y112" s="105" t="n">
        <v>7.1363305424099</v>
      </c>
      <c r="Z112" s="101" t="n">
        <v>272</v>
      </c>
      <c r="AA112" s="101" t="n">
        <v>171</v>
      </c>
      <c r="AB112" s="102" t="n">
        <v>2119.28</v>
      </c>
      <c r="AC112" s="109" t="n"/>
      <c r="AD112" s="110" t="n">
        <v>0.0165028515956801</v>
      </c>
      <c r="AE112" s="54" t="n">
        <v>0.0103749544958136</v>
      </c>
      <c r="AF112" s="102" t="n">
        <v>7.79147058823529</v>
      </c>
      <c r="AG112" s="111" t="n">
        <v>0.128581482829754</v>
      </c>
      <c r="AH112" s="60" t="n">
        <v>0.422294968986906</v>
      </c>
      <c r="AI112" s="60" t="n">
        <v>0.303928325292901</v>
      </c>
      <c r="AJ112" s="102" t="n">
        <v>0.674311369979371</v>
      </c>
      <c r="AK112" s="61" t="n">
        <v>0.268778060914937</v>
      </c>
      <c r="AL112" s="61" t="n">
        <v>0.0370707438417668</v>
      </c>
      <c r="AM112" s="62" t="n">
        <v>0</v>
      </c>
    </row>
    <row customHeight="1" ht="16.05" outlineLevel="1" r="113" s="96">
      <c r="A113" s="25" t="n">
        <v>43454</v>
      </c>
      <c r="B113" s="72" t="inlineStr">
        <is>
          <t>iOS</t>
        </is>
      </c>
      <c r="C113" s="73" t="n">
        <v>5226</v>
      </c>
      <c r="D113" s="73" t="n">
        <v>15961</v>
      </c>
      <c r="E113" s="74" t="n">
        <v>3.05415231534635</v>
      </c>
      <c r="F113" s="75" t="n">
        <v>0.961060761543763</v>
      </c>
      <c r="G113" s="100" t="n">
        <v>21.74</v>
      </c>
      <c r="H113" s="100" t="n">
        <v>29.22</v>
      </c>
      <c r="I113" s="31" t="n">
        <v>0.28</v>
      </c>
      <c r="J113" s="31" t="n">
        <v>0.152</v>
      </c>
      <c r="K113" s="31" t="n">
        <v>0.092</v>
      </c>
      <c r="L113" s="75" t="n">
        <v>9.04091222354489</v>
      </c>
      <c r="M113" s="77" t="n">
        <v>8.15819810788798</v>
      </c>
      <c r="N113" s="75" t="n">
        <v>14.6372526978417</v>
      </c>
      <c r="O113" s="78">
        <f>M113/N113</f>
        <v/>
      </c>
      <c r="P113" s="75" t="n">
        <v>2.06823291366906</v>
      </c>
      <c r="Q113" s="75" t="n">
        <v>2.4576214028777</v>
      </c>
      <c r="R113" s="75" t="n">
        <v>1.11083633093525</v>
      </c>
      <c r="S113" s="75" t="n">
        <v>4.83655575539568</v>
      </c>
      <c r="T113" s="75" t="n">
        <v>1.09903327338129</v>
      </c>
      <c r="U113" s="75" t="n">
        <v>0.544626798561151</v>
      </c>
      <c r="V113" s="75" t="n">
        <v>1.72684352517986</v>
      </c>
      <c r="W113" s="75" t="n">
        <v>0.793502697841727</v>
      </c>
      <c r="X113" s="75" t="n">
        <v>0.0112774888791429</v>
      </c>
      <c r="Y113" s="74" t="n">
        <v>8.16947559676712</v>
      </c>
      <c r="Z113" s="79" t="n">
        <v>308</v>
      </c>
      <c r="AA113" s="79" t="n">
        <v>200</v>
      </c>
      <c r="AB113" s="75" t="n">
        <v>2110.92</v>
      </c>
      <c r="AC113" s="98" t="n"/>
      <c r="AD113" s="80" t="n">
        <v>0.0192970365265334</v>
      </c>
      <c r="AE113" s="31" t="n">
        <v>0.0125305431990477</v>
      </c>
      <c r="AF113" s="75" t="n">
        <v>6.85363636363636</v>
      </c>
      <c r="AG113" s="81" t="n">
        <v>0.132254871248669</v>
      </c>
      <c r="AH113" s="37" t="n">
        <v>0.416762342135476</v>
      </c>
      <c r="AI113" s="37" t="n">
        <v>0.314006888633754</v>
      </c>
      <c r="AJ113" s="75" t="n">
        <v>0.719629095921308</v>
      </c>
      <c r="AK113" s="38" t="n">
        <v>0.277175615562935</v>
      </c>
      <c r="AL113" s="38" t="n">
        <v>0.0368397970052002</v>
      </c>
      <c r="AM113" s="39" t="n">
        <v>0</v>
      </c>
    </row>
    <row customHeight="1" ht="16.05" outlineLevel="1" r="114" s="96">
      <c r="A114" s="25" t="n">
        <v>43455</v>
      </c>
      <c r="B114" s="72" t="inlineStr">
        <is>
          <t>iOS</t>
        </is>
      </c>
      <c r="C114" s="73" t="n">
        <v>5245</v>
      </c>
      <c r="D114" s="73" t="n">
        <v>15874</v>
      </c>
      <c r="E114" s="74" t="n">
        <v>3.02650142993327</v>
      </c>
      <c r="F114" s="75" t="n">
        <v>0.891897691886103</v>
      </c>
      <c r="G114" s="100" t="n">
        <v>20.87</v>
      </c>
      <c r="H114" s="100" t="n">
        <v>27.9</v>
      </c>
      <c r="I114" s="31" t="n">
        <v>0.281</v>
      </c>
      <c r="J114" s="31" t="n">
        <v>0.14</v>
      </c>
      <c r="K114" s="31" t="n">
        <v>0.078</v>
      </c>
      <c r="L114" s="75" t="n">
        <v>8.431271261181809</v>
      </c>
      <c r="M114" s="77" t="n">
        <v>7.60154970391836</v>
      </c>
      <c r="N114" s="75" t="n">
        <v>13.8157774215709</v>
      </c>
      <c r="O114" s="78">
        <f>M114/N114</f>
        <v/>
      </c>
      <c r="P114" s="75" t="n">
        <v>1.97595603389054</v>
      </c>
      <c r="Q114" s="75" t="n">
        <v>2.38813831005267</v>
      </c>
      <c r="R114" s="75" t="n">
        <v>1.00595374398901</v>
      </c>
      <c r="S114" s="75" t="n">
        <v>4.5488893977559</v>
      </c>
      <c r="T114" s="75" t="n">
        <v>1.0245019464163</v>
      </c>
      <c r="U114" s="75" t="n">
        <v>0.5164872910464851</v>
      </c>
      <c r="V114" s="75" t="n">
        <v>1.59663384474468</v>
      </c>
      <c r="W114" s="75" t="n">
        <v>0.759216853675292</v>
      </c>
      <c r="X114" s="75" t="n">
        <v>0.009386418042081389</v>
      </c>
      <c r="Y114" s="74" t="n">
        <v>7.61093612196044</v>
      </c>
      <c r="Z114" s="79" t="n">
        <v>269</v>
      </c>
      <c r="AA114" s="79" t="n">
        <v>182</v>
      </c>
      <c r="AB114" s="75" t="n">
        <v>2076.31</v>
      </c>
      <c r="AC114" s="98" t="n"/>
      <c r="AD114" s="80" t="n">
        <v>0.0169459493511402</v>
      </c>
      <c r="AE114" s="31">
        <f>AA114/D114</f>
        <v/>
      </c>
      <c r="AF114" s="75">
        <f>AB114/Z114</f>
        <v/>
      </c>
      <c r="AG114" s="81">
        <f>AD114*AF114</f>
        <v/>
      </c>
      <c r="AH114" s="37" t="n">
        <v>0.391039084842707</v>
      </c>
      <c r="AI114" s="37" t="n">
        <v>0.269399428026692</v>
      </c>
      <c r="AJ114" s="75" t="n">
        <v>0.629456973667633</v>
      </c>
      <c r="AK114" s="38" t="n">
        <v>0.272143127126118</v>
      </c>
      <c r="AL114" s="38" t="n">
        <v>0.0347108479274285</v>
      </c>
      <c r="AM114" s="39" t="n">
        <v>0</v>
      </c>
    </row>
    <row customHeight="1" ht="16.05" outlineLevel="1" r="115" s="96">
      <c r="A115" s="25" t="n">
        <v>43456</v>
      </c>
      <c r="B115" s="97" t="inlineStr">
        <is>
          <t>iOS</t>
        </is>
      </c>
      <c r="C115" s="73" t="n">
        <v>8766</v>
      </c>
      <c r="D115" s="73" t="n">
        <v>19411</v>
      </c>
      <c r="E115" s="74" t="n">
        <v>2.21435090120922</v>
      </c>
      <c r="F115" s="75" t="n">
        <v>0.941623608263356</v>
      </c>
      <c r="G115" s="100" t="n">
        <v>19.76</v>
      </c>
      <c r="H115" s="100" t="n">
        <v>26.75</v>
      </c>
      <c r="I115" s="31" t="n">
        <v>0.276</v>
      </c>
      <c r="J115" s="31" t="n">
        <v>0.133</v>
      </c>
      <c r="K115" s="31" t="n">
        <v>0.073</v>
      </c>
      <c r="L115" s="75" t="n">
        <v>8.880171037040849</v>
      </c>
      <c r="M115" s="77" t="n">
        <v>7.65622585132142</v>
      </c>
      <c r="N115" s="75" t="n">
        <v>14.7391649310721</v>
      </c>
      <c r="O115" s="78">
        <f>M115/N115</f>
        <v/>
      </c>
      <c r="P115" s="75" t="n">
        <v>2.21055241495587</v>
      </c>
      <c r="Q115" s="75" t="n">
        <v>2.48547059406923</v>
      </c>
      <c r="R115" s="75" t="n">
        <v>1.09947436278885</v>
      </c>
      <c r="S115" s="75" t="n">
        <v>5.02905881186155</v>
      </c>
      <c r="T115" s="75" t="n">
        <v>0.947733809382128</v>
      </c>
      <c r="U115" s="75" t="n">
        <v>0.455519190717048</v>
      </c>
      <c r="V115" s="75" t="n">
        <v>1.76931468808886</v>
      </c>
      <c r="W115" s="75" t="n">
        <v>0.742041059208569</v>
      </c>
      <c r="X115" s="75" t="n">
        <v>0.00911854103343465</v>
      </c>
      <c r="Y115" s="74" t="n">
        <v>7.66534439235485</v>
      </c>
      <c r="Z115" s="79" t="n">
        <v>325</v>
      </c>
      <c r="AA115" s="79" t="n">
        <v>212</v>
      </c>
      <c r="AB115" s="75" t="n">
        <v>3224.75</v>
      </c>
      <c r="AC115" s="98" t="n"/>
      <c r="AD115" s="80">
        <f>Z115/D115</f>
        <v/>
      </c>
      <c r="AE115" s="31">
        <f>AA115/D115</f>
        <v/>
      </c>
      <c r="AF115" s="75">
        <f>AB115/Z115</f>
        <v/>
      </c>
      <c r="AG115" s="81">
        <f>AD115*AF115</f>
        <v/>
      </c>
      <c r="AH115" s="37" t="n">
        <v>0.397900981063199</v>
      </c>
      <c r="AI115" s="37" t="n">
        <v>0.208418891170431</v>
      </c>
      <c r="AJ115" s="75" t="n">
        <v>0.40992220905672</v>
      </c>
      <c r="AK115" s="38" t="n">
        <v>0.188501365205296</v>
      </c>
      <c r="AL115" s="38" t="n">
        <v>0.0219978362783988</v>
      </c>
      <c r="AM115" s="39" t="n">
        <v>0.259852660862398</v>
      </c>
    </row>
    <row customHeight="1" ht="16.05" outlineLevel="1" r="116" s="96">
      <c r="A116" s="25" t="n">
        <v>43457</v>
      </c>
      <c r="B116" s="97" t="inlineStr">
        <is>
          <t>iOS</t>
        </is>
      </c>
      <c r="C116" s="73" t="n">
        <v>7364</v>
      </c>
      <c r="D116" s="73" t="n">
        <v>19333</v>
      </c>
      <c r="E116" s="74" t="n">
        <v>2.62533948940793</v>
      </c>
      <c r="F116" s="75" t="n">
        <v>0.923099801375886</v>
      </c>
      <c r="G116" s="100" t="n">
        <v>19.48</v>
      </c>
      <c r="H116" s="100" t="n">
        <v>26.5</v>
      </c>
      <c r="I116" s="31" t="n">
        <v>0.282</v>
      </c>
      <c r="J116" s="31" t="n">
        <v>0.138</v>
      </c>
      <c r="K116" s="31" t="n">
        <v>0.08699999999999999</v>
      </c>
      <c r="L116" s="75" t="n">
        <v>8.85118708943258</v>
      </c>
      <c r="M116" s="77" t="n">
        <v>8.294625769409819</v>
      </c>
      <c r="N116" s="75" t="n">
        <v>15.3307839388145</v>
      </c>
      <c r="O116" s="78">
        <f>M116/N116</f>
        <v/>
      </c>
      <c r="P116" s="75" t="n">
        <v>2.20611854684512</v>
      </c>
      <c r="Q116" s="75" t="n">
        <v>2.68135755258126</v>
      </c>
      <c r="R116" s="75" t="n">
        <v>1.19416826003824</v>
      </c>
      <c r="S116" s="75" t="n">
        <v>5.17695984703633</v>
      </c>
      <c r="T116" s="75" t="n">
        <v>0.943977055449331</v>
      </c>
      <c r="U116" s="75" t="n">
        <v>0.476768642447419</v>
      </c>
      <c r="V116" s="75" t="n">
        <v>1.85133843212237</v>
      </c>
      <c r="W116" s="75" t="n">
        <v>0.800095602294455</v>
      </c>
      <c r="X116" s="75" t="n">
        <v>0.0112760564837325</v>
      </c>
      <c r="Y116" s="74" t="n">
        <v>8.30590182589355</v>
      </c>
      <c r="Z116" s="79" t="n">
        <v>317</v>
      </c>
      <c r="AA116" s="79" t="n">
        <v>212</v>
      </c>
      <c r="AB116" s="75" t="n">
        <v>2898.83</v>
      </c>
      <c r="AC116" s="98" t="n"/>
      <c r="AD116" s="80">
        <f>Z116/D116</f>
        <v/>
      </c>
      <c r="AE116" s="31">
        <f>AA116/D116</f>
        <v/>
      </c>
      <c r="AF116" s="75">
        <f>AB116/Z116</f>
        <v/>
      </c>
      <c r="AG116" s="81">
        <f>AD116*AF116</f>
        <v/>
      </c>
      <c r="AH116" s="37" t="n">
        <v>0.433731667571972</v>
      </c>
      <c r="AI116" s="37" t="n">
        <v>0.284899511135253</v>
      </c>
      <c r="AJ116" s="75" t="n">
        <v>0.472766771840894</v>
      </c>
      <c r="AK116" s="38" t="n">
        <v>0.201365540785186</v>
      </c>
      <c r="AL116" s="38" t="n">
        <v>0.0230693632648839</v>
      </c>
      <c r="AM116" s="39" t="n">
        <v>0.272332281591062</v>
      </c>
    </row>
    <row customHeight="1" ht="16.05" outlineLevel="1" r="117" s="96">
      <c r="A117" s="25" t="n">
        <v>43458</v>
      </c>
      <c r="B117" s="97" t="inlineStr">
        <is>
          <t>iOS</t>
        </is>
      </c>
      <c r="C117" s="73" t="n">
        <v>7689</v>
      </c>
      <c r="D117" s="73" t="n">
        <v>20242</v>
      </c>
      <c r="E117" s="74" t="n">
        <v>2.63259201456626</v>
      </c>
      <c r="F117" s="75" t="n">
        <v>0.9318619231301249</v>
      </c>
      <c r="G117" s="100" t="n">
        <v>19.09</v>
      </c>
      <c r="H117" s="100" t="n">
        <v>25.83</v>
      </c>
      <c r="I117" s="31" t="n">
        <v>0.275</v>
      </c>
      <c r="J117" s="31" t="n">
        <v>0.145</v>
      </c>
      <c r="K117" s="31" t="n">
        <v>0.091</v>
      </c>
      <c r="L117" s="75" t="n">
        <v>8.614662582748741</v>
      </c>
      <c r="M117" s="77" t="n">
        <v>8.14702104535125</v>
      </c>
      <c r="N117" s="75" t="n">
        <v>14.8918186743724</v>
      </c>
      <c r="O117" s="78">
        <f>M117/N117</f>
        <v/>
      </c>
      <c r="P117" s="75" t="n">
        <v>2.12985371139606</v>
      </c>
      <c r="Q117" s="75" t="n">
        <v>2.648455842514</v>
      </c>
      <c r="R117" s="75" t="n">
        <v>1.12705436156764</v>
      </c>
      <c r="S117" s="75" t="n">
        <v>5.04569261332852</v>
      </c>
      <c r="T117" s="75" t="n">
        <v>0.8813436879176449</v>
      </c>
      <c r="U117" s="75" t="n">
        <v>0.465324182770453</v>
      </c>
      <c r="V117" s="75" t="n">
        <v>1.79140328697851</v>
      </c>
      <c r="W117" s="75" t="n">
        <v>0.802690987899584</v>
      </c>
      <c r="X117" s="75" t="n">
        <v>0.0102756644600336</v>
      </c>
      <c r="Y117" s="74" t="n">
        <v>8.157296709811281</v>
      </c>
      <c r="Z117" s="79" t="n">
        <v>350</v>
      </c>
      <c r="AA117" s="79" t="n">
        <v>221</v>
      </c>
      <c r="AB117" s="75" t="n">
        <v>3305.5</v>
      </c>
      <c r="AC117" s="98" t="n"/>
      <c r="AD117" s="80">
        <f>Z117/D117</f>
        <v/>
      </c>
      <c r="AE117" s="31">
        <f>AA117/D117</f>
        <v/>
      </c>
      <c r="AF117" s="75">
        <f>AB117/Z117</f>
        <v/>
      </c>
      <c r="AG117" s="81">
        <f>AD117*AF117</f>
        <v/>
      </c>
      <c r="AH117" s="37" t="n">
        <v>0.40343347639485</v>
      </c>
      <c r="AI117" s="37" t="n">
        <v>0.273117440499415</v>
      </c>
      <c r="AJ117" s="75" t="n">
        <v>0.476484537101077</v>
      </c>
      <c r="AK117" s="38" t="n">
        <v>0.195929256002371</v>
      </c>
      <c r="AL117" s="38" t="n">
        <v>0.0234660606659421</v>
      </c>
      <c r="AM117" s="39" t="n">
        <v>0.260893192372295</v>
      </c>
    </row>
    <row customHeight="1" ht="16.05" outlineLevel="1" r="118" s="96">
      <c r="A118" s="25" t="n">
        <v>43459</v>
      </c>
      <c r="B118" s="97" t="inlineStr">
        <is>
          <t>iOS</t>
        </is>
      </c>
      <c r="C118" s="73" t="n">
        <v>8527</v>
      </c>
      <c r="D118" s="73" t="n">
        <v>20821</v>
      </c>
      <c r="E118" s="74" t="n">
        <v>2.44177319104023</v>
      </c>
      <c r="F118" s="75" t="n">
        <v>0.802820741366889</v>
      </c>
      <c r="G118" s="100" t="n">
        <v>18.72</v>
      </c>
      <c r="H118" s="100" t="n">
        <v>25.37</v>
      </c>
      <c r="I118" s="31" t="n">
        <v>0.252</v>
      </c>
      <c r="J118" s="31" t="n">
        <v>0.135</v>
      </c>
      <c r="K118" s="31" t="n">
        <v>0.077</v>
      </c>
      <c r="L118" s="75" t="n">
        <v>8.0774698621584</v>
      </c>
      <c r="M118" s="77" t="n">
        <v>7.27957350751645</v>
      </c>
      <c r="N118" s="75" t="n">
        <v>14.0003694808794</v>
      </c>
      <c r="O118" s="78">
        <f>M118/N118</f>
        <v/>
      </c>
      <c r="P118" s="75" t="n">
        <v>2.07555883983004</v>
      </c>
      <c r="Q118" s="75" t="n">
        <v>2.5956955477554</v>
      </c>
      <c r="R118" s="75" t="n">
        <v>1.00581932384999</v>
      </c>
      <c r="S118" s="75" t="n">
        <v>4.62617772030297</v>
      </c>
      <c r="T118" s="75" t="n">
        <v>0.83308701274709</v>
      </c>
      <c r="U118" s="75" t="n">
        <v>0.459449473489747</v>
      </c>
      <c r="V118" s="75" t="n">
        <v>1.65102530944024</v>
      </c>
      <c r="W118" s="75" t="n">
        <v>0.753556253463883</v>
      </c>
      <c r="X118" s="75" t="n">
        <v>0.008789203208299311</v>
      </c>
      <c r="Y118" s="74" t="n">
        <v>7.28836271072475</v>
      </c>
      <c r="Z118" s="79" t="n">
        <v>332</v>
      </c>
      <c r="AA118" s="79" t="n">
        <v>208</v>
      </c>
      <c r="AB118" s="75" t="n">
        <v>2853.68</v>
      </c>
      <c r="AC118" s="98" t="n"/>
      <c r="AD118" s="80">
        <f>Z118/D118</f>
        <v/>
      </c>
      <c r="AE118" s="31">
        <f>AA118/D118</f>
        <v/>
      </c>
      <c r="AF118" s="75">
        <f>AB118/Z118</f>
        <v/>
      </c>
      <c r="AG118" s="81">
        <f>AD118*AF118</f>
        <v/>
      </c>
      <c r="AH118" s="37" t="n">
        <v>0.367890231030843</v>
      </c>
      <c r="AI118" s="37" t="n">
        <v>0.237480942887299</v>
      </c>
      <c r="AJ118" s="75" t="n">
        <v>0.41400509101388</v>
      </c>
      <c r="AK118" s="38" t="n">
        <v>0.181739589837184</v>
      </c>
      <c r="AL118" s="38" t="n">
        <v>0.0209403967148552</v>
      </c>
      <c r="AM118" s="39" t="n">
        <v>0.23298592766918</v>
      </c>
    </row>
    <row customFormat="1" customHeight="1" ht="16.05" outlineLevel="1" r="119" s="102">
      <c r="A119" s="49" t="n">
        <v>43460</v>
      </c>
      <c r="B119" s="97" t="inlineStr">
        <is>
          <t>iOS</t>
        </is>
      </c>
      <c r="C119" s="104" t="n">
        <v>9959</v>
      </c>
      <c r="D119" s="104" t="n">
        <v>22582</v>
      </c>
      <c r="E119" s="105" t="n">
        <v>2.26749673662014</v>
      </c>
      <c r="F119" s="102" t="n">
        <v>0.848404053892481</v>
      </c>
      <c r="G119" s="106" t="n">
        <v>19.61</v>
      </c>
      <c r="H119" s="106" t="n">
        <v>25.73</v>
      </c>
      <c r="I119" s="54" t="n">
        <v>0.269</v>
      </c>
      <c r="J119" s="54" t="n">
        <v>0.137</v>
      </c>
      <c r="K119" s="54" t="n">
        <v>0.082</v>
      </c>
      <c r="L119" s="102" t="n">
        <v>8.62031706669028</v>
      </c>
      <c r="M119" s="107" t="n">
        <v>7.97320875033212</v>
      </c>
      <c r="N119" s="102" t="n">
        <v>15.024282376502</v>
      </c>
      <c r="O119" s="108">
        <f>M119/N119</f>
        <v/>
      </c>
      <c r="P119" s="102" t="n">
        <v>2.14544392523364</v>
      </c>
      <c r="Q119" s="102" t="n">
        <v>2.67598464619493</v>
      </c>
      <c r="R119" s="102" t="n">
        <v>1.0355473965287</v>
      </c>
      <c r="S119" s="102" t="n">
        <v>5.17823765020027</v>
      </c>
      <c r="T119" s="102" t="n">
        <v>0.895193591455274</v>
      </c>
      <c r="U119" s="102" t="n">
        <v>0.512767022696929</v>
      </c>
      <c r="V119" s="102" t="n">
        <v>1.76844125500668</v>
      </c>
      <c r="W119" s="102" t="n">
        <v>0.8126668891855811</v>
      </c>
      <c r="X119" s="102" t="n">
        <v>0.00960942343459392</v>
      </c>
      <c r="Y119" s="105" t="n">
        <v>7.98281817376672</v>
      </c>
      <c r="Z119" s="101" t="n">
        <v>354</v>
      </c>
      <c r="AA119" s="101" t="n">
        <v>251</v>
      </c>
      <c r="AB119" s="102" t="n">
        <v>2996.46</v>
      </c>
      <c r="AC119" s="109" t="n"/>
      <c r="AD119" s="110">
        <f>Z119/D119</f>
        <v/>
      </c>
      <c r="AE119" s="54">
        <f>AA119/D119</f>
        <v/>
      </c>
      <c r="AF119" s="102">
        <f>AB119/Z119</f>
        <v/>
      </c>
      <c r="AG119" s="111">
        <f>AD119*AF119</f>
        <v/>
      </c>
      <c r="AH119" s="60" t="n">
        <v>0.369113364795662</v>
      </c>
      <c r="AI119" s="60" t="n">
        <v>0.248217692539412</v>
      </c>
      <c r="AJ119" s="102" t="n">
        <v>0.490523425737313</v>
      </c>
      <c r="AK119" s="61" t="n">
        <v>0.189708617482951</v>
      </c>
      <c r="AL119" s="61" t="n">
        <v>0.0214772827916039</v>
      </c>
      <c r="AM119" s="62" t="n">
        <v>0.183597555575237</v>
      </c>
    </row>
    <row customHeight="1" ht="16.05" outlineLevel="1" r="120" s="96">
      <c r="A120" s="25" t="n">
        <v>43461</v>
      </c>
      <c r="B120" s="72" t="inlineStr">
        <is>
          <t>iOS</t>
        </is>
      </c>
      <c r="C120" s="73" t="n">
        <v>11176</v>
      </c>
      <c r="D120" s="73" t="n">
        <v>24703</v>
      </c>
      <c r="E120" s="74" t="n">
        <v>2.2103614889048</v>
      </c>
      <c r="F120" s="75" t="n">
        <v>0.814896194308383</v>
      </c>
      <c r="G120" s="100" t="n">
        <v>19.7</v>
      </c>
      <c r="H120" s="100" t="n">
        <v>26.06</v>
      </c>
      <c r="I120" s="31" t="n">
        <v>0.256</v>
      </c>
      <c r="J120" s="31" t="n">
        <v>0.137</v>
      </c>
      <c r="K120" s="31" t="n">
        <v>0.078</v>
      </c>
      <c r="L120" s="75" t="n">
        <v>8.61757681253289</v>
      </c>
      <c r="M120" s="77" t="n">
        <v>7.97668299396834</v>
      </c>
      <c r="N120" s="75" t="n">
        <v>15.3011337164156</v>
      </c>
      <c r="O120" s="78">
        <f>M120/N120</f>
        <v/>
      </c>
      <c r="P120" s="75" t="n">
        <v>2.11896257182792</v>
      </c>
      <c r="Q120" s="75" t="n">
        <v>2.65188693896568</v>
      </c>
      <c r="R120" s="75" t="n">
        <v>1.04340736139152</v>
      </c>
      <c r="S120" s="75" t="n">
        <v>5.38530827768287</v>
      </c>
      <c r="T120" s="75" t="n">
        <v>0.999611740953564</v>
      </c>
      <c r="U120" s="75" t="n">
        <v>0.527954651343376</v>
      </c>
      <c r="V120" s="75" t="n">
        <v>1.7636278925299</v>
      </c>
      <c r="W120" s="75" t="n">
        <v>0.810374281720764</v>
      </c>
      <c r="X120" s="75" t="n">
        <v>0.016678136258754</v>
      </c>
      <c r="Y120" s="74" t="n">
        <v>7.9933611302271</v>
      </c>
      <c r="Z120" s="79" t="n">
        <v>376</v>
      </c>
      <c r="AA120" s="79" t="n">
        <v>236</v>
      </c>
      <c r="AB120" s="75" t="n">
        <v>2887.24</v>
      </c>
      <c r="AC120" s="98" t="n"/>
      <c r="AD120" s="80">
        <f>Z120/D120</f>
        <v/>
      </c>
      <c r="AE120" s="31">
        <f>AA120/D120</f>
        <v/>
      </c>
      <c r="AF120" s="75">
        <f>AB120/Z120</f>
        <v/>
      </c>
      <c r="AG120" s="81">
        <f>AD120*AF120</f>
        <v/>
      </c>
      <c r="AH120" s="37" t="n">
        <v>0.353525411596278</v>
      </c>
      <c r="AI120" s="37" t="n">
        <v>0.234162491052255</v>
      </c>
      <c r="AJ120" s="75" t="n">
        <v>0.599522325223657</v>
      </c>
      <c r="AK120" s="38" t="n">
        <v>0.208031413188682</v>
      </c>
      <c r="AL120" s="38" t="n">
        <v>0.0225478686799174</v>
      </c>
      <c r="AM120" s="39" t="n">
        <v>0</v>
      </c>
    </row>
    <row customHeight="1" ht="16.05" outlineLevel="1" r="121" s="96">
      <c r="A121" s="25" t="n">
        <v>43462</v>
      </c>
      <c r="B121" s="72" t="inlineStr">
        <is>
          <t>iOS</t>
        </is>
      </c>
      <c r="C121" s="73" t="n">
        <v>10468</v>
      </c>
      <c r="D121" s="73" t="n">
        <v>24770</v>
      </c>
      <c r="E121" s="74" t="n">
        <v>2.36625907527703</v>
      </c>
      <c r="F121" s="75" t="n">
        <v>0.900177306661284</v>
      </c>
      <c r="G121" s="100" t="n">
        <v>21.7</v>
      </c>
      <c r="H121" s="100" t="n">
        <v>29.47</v>
      </c>
      <c r="I121" s="31" t="n">
        <v>0.273</v>
      </c>
      <c r="J121" s="31" t="n">
        <v>0.143</v>
      </c>
      <c r="K121" s="31" t="n">
        <v>0.077</v>
      </c>
      <c r="L121" s="75" t="n">
        <v>8.69382317319338</v>
      </c>
      <c r="M121" s="77" t="n">
        <v>8.21796528058135</v>
      </c>
      <c r="N121" s="75" t="n">
        <v>15.1955061212302</v>
      </c>
      <c r="O121" s="78">
        <f>M121/N121</f>
        <v/>
      </c>
      <c r="P121" s="75" t="n">
        <v>2.0993580173186</v>
      </c>
      <c r="Q121" s="75" t="n">
        <v>2.7001343684682</v>
      </c>
      <c r="R121" s="75" t="n">
        <v>0.973275604658107</v>
      </c>
      <c r="S121" s="75" t="n">
        <v>5.31718423409973</v>
      </c>
      <c r="T121" s="75" t="n">
        <v>1.00365780830099</v>
      </c>
      <c r="U121" s="75" t="n">
        <v>0.532248432367871</v>
      </c>
      <c r="V121" s="75" t="n">
        <v>1.750821140639</v>
      </c>
      <c r="W121" s="75" t="n">
        <v>0.818826515377725</v>
      </c>
      <c r="X121" s="75" t="n">
        <v>0.0174404521598708</v>
      </c>
      <c r="Y121" s="74" t="n">
        <v>8.235405732741221</v>
      </c>
      <c r="Z121" s="79" t="n">
        <v>413</v>
      </c>
      <c r="AA121" s="79" t="n">
        <v>279</v>
      </c>
      <c r="AB121" s="75" t="n">
        <v>3108.87</v>
      </c>
      <c r="AC121" s="98" t="n"/>
      <c r="AD121" s="80">
        <f>Z121/D121</f>
        <v/>
      </c>
      <c r="AE121" s="31">
        <f>AA121/D121</f>
        <v/>
      </c>
      <c r="AF121" s="75">
        <f>AB121/Z121</f>
        <v/>
      </c>
      <c r="AG121" s="81">
        <f>AD121*AF121</f>
        <v/>
      </c>
      <c r="AH121" s="37" t="n">
        <v>0.369029423003439</v>
      </c>
      <c r="AI121" s="37" t="n">
        <v>0.25019105846389</v>
      </c>
      <c r="AJ121" s="75" t="n">
        <v>0.590633831247477</v>
      </c>
      <c r="AK121" s="38" t="n">
        <v>0.22289059345983</v>
      </c>
      <c r="AL121" s="38" t="n">
        <v>0.0233750504642713</v>
      </c>
      <c r="AM121" s="39" t="n">
        <v>0</v>
      </c>
    </row>
    <row customHeight="1" ht="16.05" outlineLevel="1" r="122" s="96">
      <c r="A122" s="25" t="n">
        <v>43463</v>
      </c>
      <c r="B122" s="112" t="inlineStr">
        <is>
          <t>iOS</t>
        </is>
      </c>
      <c r="C122" s="73" t="n">
        <v>13307</v>
      </c>
      <c r="D122" s="73" t="n">
        <v>28163</v>
      </c>
      <c r="E122" s="74" t="n">
        <v>2.11640489967686</v>
      </c>
      <c r="F122" s="75" t="n">
        <v>0.791121260022015</v>
      </c>
      <c r="G122" s="100" t="n">
        <v>19.53</v>
      </c>
      <c r="H122" s="100" t="n">
        <v>27.6</v>
      </c>
      <c r="I122" s="31" t="n">
        <v>0.295</v>
      </c>
      <c r="J122" s="31" t="n">
        <v>0.15</v>
      </c>
      <c r="K122" s="31" t="n">
        <v>0.092</v>
      </c>
      <c r="L122" s="75" t="n">
        <v>8.918261548840681</v>
      </c>
      <c r="M122" s="77" t="n">
        <v>8.218336114760501</v>
      </c>
      <c r="N122" s="75" t="n">
        <v>15.2291748914331</v>
      </c>
      <c r="O122" s="78">
        <f>M122/N122</f>
        <v/>
      </c>
      <c r="P122" s="75" t="n">
        <v>2.1916041584419</v>
      </c>
      <c r="Q122" s="75" t="n">
        <v>2.67285169101198</v>
      </c>
      <c r="R122" s="75" t="n">
        <v>0.947624687458876</v>
      </c>
      <c r="S122" s="75" t="n">
        <v>5.20489538097118</v>
      </c>
      <c r="T122" s="75" t="n">
        <v>1.05599420976444</v>
      </c>
      <c r="U122" s="75" t="n">
        <v>0.556915383603106</v>
      </c>
      <c r="V122" s="75" t="n">
        <v>1.76095538886696</v>
      </c>
      <c r="W122" s="75" t="n">
        <v>0.838333991314647</v>
      </c>
      <c r="X122" s="75" t="n">
        <v>0.0215886091680574</v>
      </c>
      <c r="Y122" s="74" t="n">
        <v>8.23992472392856</v>
      </c>
      <c r="Z122" s="79" t="n">
        <v>478</v>
      </c>
      <c r="AA122" s="79" t="n">
        <v>313</v>
      </c>
      <c r="AB122" s="75" t="n">
        <v>3786.22</v>
      </c>
      <c r="AC122" s="98" t="n"/>
      <c r="AD122" s="80">
        <f>Z122/D122</f>
        <v/>
      </c>
      <c r="AE122" s="31">
        <f>AA122/D122</f>
        <v/>
      </c>
      <c r="AF122" s="75">
        <f>AB122/Z122</f>
        <v/>
      </c>
      <c r="AG122" s="81">
        <f>AD122*AF122</f>
        <v/>
      </c>
      <c r="AH122" s="37" t="n">
        <v>0.407379574659953</v>
      </c>
      <c r="AI122" s="37" t="n">
        <v>0.270609453671</v>
      </c>
      <c r="AJ122" s="75" t="n">
        <v>0.581756204949757</v>
      </c>
      <c r="AK122" s="38" t="n">
        <v>0.219578880090899</v>
      </c>
      <c r="AL122" s="38" t="n">
        <v>0.0198487377055001</v>
      </c>
      <c r="AM122" s="39" t="n">
        <v>0</v>
      </c>
    </row>
    <row customHeight="1" ht="16.05" outlineLevel="1" r="123" s="96">
      <c r="A123" s="25" t="n">
        <v>43464</v>
      </c>
      <c r="B123" s="97" t="inlineStr">
        <is>
          <t>iOS</t>
        </is>
      </c>
      <c r="C123" s="73" t="n">
        <v>16971</v>
      </c>
      <c r="D123" s="73" t="n">
        <v>33682</v>
      </c>
      <c r="E123" s="74" t="n">
        <v>1.98467974780508</v>
      </c>
      <c r="F123" s="75" t="n">
        <v>0.778761155780536</v>
      </c>
      <c r="G123" s="100" t="n">
        <v>18.4</v>
      </c>
      <c r="H123" s="100" t="n">
        <v>26.86</v>
      </c>
      <c r="I123" s="31" t="n">
        <v>0.294</v>
      </c>
      <c r="J123" s="31" t="n">
        <v>0.155</v>
      </c>
      <c r="K123" s="31" t="n">
        <v>0.091</v>
      </c>
      <c r="L123" s="75" t="n">
        <v>9.648476931298619</v>
      </c>
      <c r="M123" s="77" t="n">
        <v>9.235823288403299</v>
      </c>
      <c r="N123" s="75" t="n">
        <v>17.0595557992871</v>
      </c>
      <c r="O123" s="78">
        <f>M123/N123</f>
        <v/>
      </c>
      <c r="P123" s="75" t="n">
        <v>2.45182341650672</v>
      </c>
      <c r="Q123" s="75" t="n">
        <v>3.09350150808884</v>
      </c>
      <c r="R123" s="75" t="n">
        <v>0.959034823142309</v>
      </c>
      <c r="S123" s="75" t="n">
        <v>5.87063339731286</v>
      </c>
      <c r="T123" s="75" t="n">
        <v>1.18585138469975</v>
      </c>
      <c r="U123" s="75" t="n">
        <v>0.521195503153277</v>
      </c>
      <c r="V123" s="75" t="n">
        <v>2.04239100630655</v>
      </c>
      <c r="W123" s="75" t="n">
        <v>0.935124760076776</v>
      </c>
      <c r="X123" s="75" t="n">
        <v>0.0146665874948043</v>
      </c>
      <c r="Y123" s="74" t="n">
        <v>9.25048987589811</v>
      </c>
      <c r="Z123" s="79" t="n">
        <v>487</v>
      </c>
      <c r="AA123" s="79" t="n">
        <v>349</v>
      </c>
      <c r="AB123" s="75" t="n">
        <v>3751.13</v>
      </c>
      <c r="AC123" s="98" t="n"/>
      <c r="AD123" s="80">
        <f>Z123/D123</f>
        <v/>
      </c>
      <c r="AE123" s="31">
        <f>AA123/D123</f>
        <v/>
      </c>
      <c r="AF123" s="75">
        <f>AB123/Z123</f>
        <v/>
      </c>
      <c r="AG123" s="81">
        <f>AD123*AF123</f>
        <v/>
      </c>
      <c r="AH123" s="37" t="n">
        <v>0.415355606623063</v>
      </c>
      <c r="AI123" s="37" t="n">
        <v>0.276412704024512</v>
      </c>
      <c r="AJ123" s="75" t="n">
        <v>0.453179739920432</v>
      </c>
      <c r="AK123" s="38" t="n">
        <v>0.179235199809988</v>
      </c>
      <c r="AL123" s="38" t="n">
        <v>0.0146072085980642</v>
      </c>
      <c r="AM123" s="39" t="n">
        <v>0.257793480197138</v>
      </c>
    </row>
    <row customHeight="1" ht="16.05" outlineLevel="1" r="124" s="96">
      <c r="A124" s="25" t="n">
        <v>43465</v>
      </c>
      <c r="B124" s="97" t="inlineStr">
        <is>
          <t>iOS</t>
        </is>
      </c>
      <c r="C124" s="73" t="n">
        <v>17200</v>
      </c>
      <c r="D124" s="73" t="n">
        <v>36543</v>
      </c>
      <c r="E124" s="74" t="n">
        <v>2.12459302325581</v>
      </c>
      <c r="F124" s="75" t="n">
        <v>0.909580817831048</v>
      </c>
      <c r="G124" s="100" t="n">
        <v>19.03</v>
      </c>
      <c r="H124" s="100" t="n">
        <v>27.46</v>
      </c>
      <c r="I124" s="31" t="n">
        <v>0.279</v>
      </c>
      <c r="J124" s="31" t="n">
        <v>0.155</v>
      </c>
      <c r="K124" s="31" t="n">
        <v>0.093</v>
      </c>
      <c r="L124" s="75" t="n">
        <v>9.89434364994664</v>
      </c>
      <c r="M124" s="77" t="n">
        <v>9.21046438442383</v>
      </c>
      <c r="N124" s="75" t="n">
        <v>16.428055447091</v>
      </c>
      <c r="O124" s="78">
        <f>M124/N124</f>
        <v/>
      </c>
      <c r="P124" s="75" t="n">
        <v>2.33902772354549</v>
      </c>
      <c r="Q124" s="75" t="n">
        <v>3.10767278406872</v>
      </c>
      <c r="R124" s="75" t="n">
        <v>0.957389691526747</v>
      </c>
      <c r="S124" s="75" t="n">
        <v>5.52250097618118</v>
      </c>
      <c r="T124" s="75" t="n">
        <v>1.15057594689574</v>
      </c>
      <c r="U124" s="75" t="n">
        <v>0.528455681374463</v>
      </c>
      <c r="V124" s="75" t="n">
        <v>1.90604256149941</v>
      </c>
      <c r="W124" s="75" t="n">
        <v>0.916390081999219</v>
      </c>
      <c r="X124" s="75" t="n">
        <v>0.0192102454642476</v>
      </c>
      <c r="Y124" s="74" t="n">
        <v>9.229674629888081</v>
      </c>
      <c r="Z124" s="79" t="n">
        <v>561</v>
      </c>
      <c r="AA124" s="79" t="n">
        <v>368</v>
      </c>
      <c r="AB124" s="75" t="n">
        <v>4777.39</v>
      </c>
      <c r="AC124" s="98" t="n"/>
      <c r="AD124" s="80" t="n">
        <v>0.0153517773581808</v>
      </c>
      <c r="AE124" s="31" t="n">
        <v>0.0100703281066141</v>
      </c>
      <c r="AF124" s="75" t="n">
        <v>8.51584670231729</v>
      </c>
      <c r="AG124" s="81" t="n">
        <v>0.130733382590373</v>
      </c>
      <c r="AH124" s="37" t="n">
        <v>0.43453488372093</v>
      </c>
      <c r="AI124" s="37" t="n">
        <v>0.310639534883721</v>
      </c>
      <c r="AJ124" s="75" t="n">
        <v>0.490545384889035</v>
      </c>
      <c r="AK124" s="38" t="n">
        <v>0.190788933585092</v>
      </c>
      <c r="AL124" s="38" t="n">
        <v>0.0144213666092001</v>
      </c>
      <c r="AM124" s="39" t="n">
        <v>0.255726130859535</v>
      </c>
    </row>
    <row customHeight="1" ht="16.05" r="125" s="96">
      <c r="A125" s="25" t="n">
        <v>43466</v>
      </c>
      <c r="B125" s="97" t="inlineStr">
        <is>
          <t>iOS</t>
        </is>
      </c>
      <c r="C125" s="73" t="n">
        <v>17062</v>
      </c>
      <c r="D125" s="73" t="n">
        <v>36904</v>
      </c>
      <c r="E125" s="74" t="n">
        <v>2.16293517758762</v>
      </c>
      <c r="F125" s="75" t="n">
        <v>0.282611323975721</v>
      </c>
      <c r="G125" s="100" t="n">
        <v>18.57</v>
      </c>
      <c r="H125" s="100" t="n">
        <v>26.48</v>
      </c>
      <c r="I125" s="31" t="n">
        <v>0.297</v>
      </c>
      <c r="J125" s="31" t="n">
        <v>0.152</v>
      </c>
      <c r="K125" s="31" t="n">
        <v>0.09</v>
      </c>
      <c r="L125" s="75" t="n">
        <v>9.10272599176241</v>
      </c>
      <c r="M125" s="77" t="n">
        <v>8.03893886841535</v>
      </c>
      <c r="N125" s="75" t="n">
        <v>14.8758461615604</v>
      </c>
      <c r="O125" s="78">
        <f>M125/N125</f>
        <v/>
      </c>
      <c r="P125" s="75" t="n">
        <v>2.25231910946197</v>
      </c>
      <c r="Q125" s="75" t="n">
        <v>2.89525146668004</v>
      </c>
      <c r="R125" s="75" t="n">
        <v>0.804994233565662</v>
      </c>
      <c r="S125" s="75" t="n">
        <v>4.74662788948503</v>
      </c>
      <c r="T125" s="75" t="n">
        <v>1.07636764779622</v>
      </c>
      <c r="U125" s="75" t="n">
        <v>0.501629644486787</v>
      </c>
      <c r="V125" s="75" t="n">
        <v>1.74387002958432</v>
      </c>
      <c r="W125" s="75" t="n">
        <v>0.854786140500426</v>
      </c>
      <c r="X125" s="75" t="n">
        <v>0.0172880988510731</v>
      </c>
      <c r="Y125" s="74" t="n">
        <v>8.05622696726642</v>
      </c>
      <c r="Z125" s="79" t="n">
        <v>507</v>
      </c>
      <c r="AA125" s="79" t="n">
        <v>327</v>
      </c>
      <c r="AB125" s="75" t="n">
        <v>4514.93</v>
      </c>
      <c r="AC125" s="98" t="n"/>
      <c r="AD125" s="80" t="n">
        <v>0.0137383481465424</v>
      </c>
      <c r="AE125" s="31" t="n">
        <v>0.008860828094515501</v>
      </c>
      <c r="AF125" s="75" t="n">
        <v>8.90518737672584</v>
      </c>
      <c r="AG125" s="81" t="n">
        <v>0.122342564491654</v>
      </c>
      <c r="AH125" s="37" t="n">
        <v>0.419587387176181</v>
      </c>
      <c r="AI125" s="37" t="n">
        <v>0.281033876450592</v>
      </c>
      <c r="AJ125" s="75" t="n">
        <v>0.434126381964015</v>
      </c>
      <c r="AK125" s="38" t="n">
        <v>0.1814437459354</v>
      </c>
      <c r="AL125" s="38" t="n">
        <v>0.0133047908085844</v>
      </c>
      <c r="AM125" s="39" t="n">
        <v>0.227427921092564</v>
      </c>
    </row>
    <row customFormat="1" customHeight="1" ht="16.05" outlineLevel="1" r="126" s="102">
      <c r="A126" s="49" t="n">
        <v>43467</v>
      </c>
      <c r="B126" s="97" t="inlineStr">
        <is>
          <t>iOS</t>
        </is>
      </c>
      <c r="C126" s="104" t="n">
        <v>17319</v>
      </c>
      <c r="D126" s="104" t="n">
        <v>40318</v>
      </c>
      <c r="E126" s="105" t="n">
        <v>2.3279635082857</v>
      </c>
      <c r="F126" s="102" t="n">
        <v>0.335375698199315</v>
      </c>
      <c r="G126" s="106" t="n">
        <v>19.85</v>
      </c>
      <c r="H126" s="106" t="n">
        <v>29.62</v>
      </c>
      <c r="I126" s="54" t="n">
        <v>0.298</v>
      </c>
      <c r="J126" s="54" t="n">
        <v>0.166</v>
      </c>
      <c r="K126" s="54" t="n">
        <v>0.094</v>
      </c>
      <c r="L126" s="102" t="n">
        <v>10.0469269308993</v>
      </c>
      <c r="M126" s="107" t="n">
        <v>9.543305719529741</v>
      </c>
      <c r="N126" s="102" t="n">
        <v>16.4303954223247</v>
      </c>
      <c r="O126" s="108">
        <f>M126/N126</f>
        <v/>
      </c>
      <c r="P126" s="102" t="n">
        <v>2.28636091895123</v>
      </c>
      <c r="Q126" s="102" t="n">
        <v>3.0713553676659</v>
      </c>
      <c r="R126" s="102" t="n">
        <v>0.945042275172944</v>
      </c>
      <c r="S126" s="102" t="n">
        <v>5.50520966777692</v>
      </c>
      <c r="T126" s="102" t="n">
        <v>1.16807583909813</v>
      </c>
      <c r="U126" s="102" t="n">
        <v>0.565291655991118</v>
      </c>
      <c r="V126" s="102" t="n">
        <v>1.9512340934324</v>
      </c>
      <c r="W126" s="102" t="n">
        <v>0.937825604236058</v>
      </c>
      <c r="X126" s="102" t="n">
        <v>0.0133687186864428</v>
      </c>
      <c r="Y126" s="105" t="n">
        <v>9.556674438216181</v>
      </c>
      <c r="Z126" s="101" t="n">
        <v>746</v>
      </c>
      <c r="AA126" s="101" t="n">
        <v>432</v>
      </c>
      <c r="AB126" s="102" t="n">
        <v>5853.54</v>
      </c>
      <c r="AC126" s="109" t="n"/>
      <c r="AD126" s="110" t="n">
        <v>0.0185029019296592</v>
      </c>
      <c r="AE126" s="54" t="n">
        <v>0.0107148172032343</v>
      </c>
      <c r="AF126" s="102" t="n">
        <v>7.84656836461126</v>
      </c>
      <c r="AG126" s="111" t="n">
        <v>0.145184284934769</v>
      </c>
      <c r="AH126" s="60" t="n">
        <v>0.469137940989665</v>
      </c>
      <c r="AI126" s="60" t="n">
        <v>0.352214331081471</v>
      </c>
      <c r="AJ126" s="102" t="n">
        <v>0.570266382261025</v>
      </c>
      <c r="AK126" s="61" t="n">
        <v>0.219653752666303</v>
      </c>
      <c r="AL126" s="61" t="n">
        <v>0.0160722258048514</v>
      </c>
      <c r="AM126" s="62" t="n">
        <v>0.205863386080659</v>
      </c>
    </row>
    <row customHeight="1" ht="16.05" outlineLevel="1" r="127" s="96">
      <c r="A127" s="25" t="n">
        <v>43468</v>
      </c>
      <c r="B127" s="72" t="inlineStr">
        <is>
          <t>iOS</t>
        </is>
      </c>
      <c r="C127" s="73" t="n">
        <v>11352</v>
      </c>
      <c r="D127" s="73" t="n">
        <v>35293</v>
      </c>
      <c r="E127" s="74" t="n">
        <v>3.10896758280479</v>
      </c>
      <c r="F127" s="75" t="n">
        <v>0.284637319015102</v>
      </c>
      <c r="G127" s="100" t="n">
        <v>18.61</v>
      </c>
      <c r="H127" s="100" t="n">
        <v>26.36</v>
      </c>
      <c r="I127" s="31" t="n">
        <v>0.304</v>
      </c>
      <c r="J127" s="31" t="n">
        <v>0.166</v>
      </c>
      <c r="K127" s="31" t="n">
        <v>0.093</v>
      </c>
      <c r="L127" s="75" t="n">
        <v>10.3208851613634</v>
      </c>
      <c r="M127" s="77" t="n">
        <v>10.09752642167</v>
      </c>
      <c r="N127" s="75" t="n">
        <v>16.5208845208845</v>
      </c>
      <c r="O127" s="78">
        <f>M127/N127</f>
        <v/>
      </c>
      <c r="P127" s="75" t="n">
        <v>2.18427518427518</v>
      </c>
      <c r="Q127" s="75" t="n">
        <v>3.05122618330165</v>
      </c>
      <c r="R127" s="75" t="n">
        <v>0.9952714292336931</v>
      </c>
      <c r="S127" s="75" t="n">
        <v>5.66900004635854</v>
      </c>
      <c r="T127" s="75" t="n">
        <v>1.15020165963562</v>
      </c>
      <c r="U127" s="75" t="n">
        <v>0.568680172453757</v>
      </c>
      <c r="V127" s="75" t="n">
        <v>1.95447591674007</v>
      </c>
      <c r="W127" s="75" t="n">
        <v>0.947753928886004</v>
      </c>
      <c r="X127" s="75" t="n">
        <v>0.0186155894936673</v>
      </c>
      <c r="Y127" s="74" t="n">
        <v>10.1161420111637</v>
      </c>
      <c r="Z127" s="79" t="n">
        <v>621</v>
      </c>
      <c r="AA127" s="79" t="n">
        <v>418</v>
      </c>
      <c r="AB127" s="75" t="n">
        <v>4348.79</v>
      </c>
      <c r="AC127" s="98" t="n"/>
      <c r="AD127" s="80" t="n">
        <v>0.0175955571926444</v>
      </c>
      <c r="AE127" s="31" t="n">
        <v>0.0118437083840988</v>
      </c>
      <c r="AF127" s="75" t="n">
        <v>7.00288244766505</v>
      </c>
      <c r="AG127" s="81" t="n">
        <v>0.123219618621256</v>
      </c>
      <c r="AH127" s="37" t="n">
        <v>0.478946441155743</v>
      </c>
      <c r="AI127" s="37" t="n">
        <v>0.391032417195208</v>
      </c>
      <c r="AJ127" s="75" t="n">
        <v>0.69798543620548</v>
      </c>
      <c r="AK127" s="38" t="n">
        <v>0.290397529255093</v>
      </c>
      <c r="AL127" s="38" t="n">
        <v>0.0213923440908962</v>
      </c>
      <c r="AM127" s="39" t="n">
        <v>0</v>
      </c>
    </row>
    <row customHeight="1" ht="16.05" outlineLevel="1" r="128" s="96">
      <c r="A128" s="25" t="n">
        <v>43469</v>
      </c>
      <c r="B128" s="72" t="inlineStr">
        <is>
          <t>iOS</t>
        </is>
      </c>
      <c r="C128" s="73" t="n">
        <v>7154</v>
      </c>
      <c r="D128" s="73" t="n">
        <v>30537</v>
      </c>
      <c r="E128" s="74" t="n">
        <v>4.26852110707297</v>
      </c>
      <c r="F128" s="75" t="n">
        <v>0.286134541703507</v>
      </c>
      <c r="G128" s="100" t="n">
        <v>16.81</v>
      </c>
      <c r="H128" s="100" t="n">
        <v>23.07</v>
      </c>
      <c r="I128" s="31" t="n">
        <v>0.277</v>
      </c>
      <c r="J128" s="31" t="n">
        <v>0.15</v>
      </c>
      <c r="K128" s="31" t="n">
        <v>0.08599999999999999</v>
      </c>
      <c r="L128" s="75" t="n">
        <v>9.88355110194191</v>
      </c>
      <c r="M128" s="77" t="n">
        <v>10.3144709696434</v>
      </c>
      <c r="N128" s="75" t="n">
        <v>16.3809548574995</v>
      </c>
      <c r="O128" s="78">
        <f>M128/N128</f>
        <v/>
      </c>
      <c r="P128" s="75" t="n">
        <v>2.18935926773455</v>
      </c>
      <c r="Q128" s="75" t="n">
        <v>3.04269814853339</v>
      </c>
      <c r="R128" s="75" t="n">
        <v>1.00088412731433</v>
      </c>
      <c r="S128" s="75" t="n">
        <v>5.57265446224256</v>
      </c>
      <c r="T128" s="75" t="n">
        <v>1.15264198044518</v>
      </c>
      <c r="U128" s="75" t="n">
        <v>0.540461826503016</v>
      </c>
      <c r="V128" s="75" t="n">
        <v>1.92521323070522</v>
      </c>
      <c r="W128" s="75" t="n">
        <v>0.957041814021219</v>
      </c>
      <c r="X128" s="75" t="n">
        <v>0.0181746733470871</v>
      </c>
      <c r="Y128" s="74" t="n">
        <v>10.3326456429905</v>
      </c>
      <c r="Z128" s="79" t="n">
        <v>545</v>
      </c>
      <c r="AA128" s="79" t="n">
        <v>364</v>
      </c>
      <c r="AB128" s="75" t="n">
        <v>3782.55</v>
      </c>
      <c r="AC128" s="98" t="n"/>
      <c r="AD128" s="80" t="n">
        <v>0.0178472017552477</v>
      </c>
      <c r="AE128" s="31" t="n">
        <v>0.0119199659429544</v>
      </c>
      <c r="AF128" s="75" t="n">
        <v>6.94045871559633</v>
      </c>
      <c r="AG128" s="81" t="n">
        <v>0.123867766971215</v>
      </c>
      <c r="AH128" s="37" t="n">
        <v>0.471624266144814</v>
      </c>
      <c r="AI128" s="37" t="n">
        <v>0.416410399776349</v>
      </c>
      <c r="AJ128" s="75" t="n">
        <v>0.705275567344533</v>
      </c>
      <c r="AK128" s="38" t="n">
        <v>0.324950060582245</v>
      </c>
      <c r="AL128" s="38" t="n">
        <v>0.0248550938206111</v>
      </c>
      <c r="AM128" s="39" t="n">
        <v>0</v>
      </c>
    </row>
    <row customHeight="1" ht="16.05" outlineLevel="1" r="129" s="96">
      <c r="A129" s="25" t="n">
        <v>43470</v>
      </c>
      <c r="B129" s="97" t="inlineStr">
        <is>
          <t>iOS</t>
        </is>
      </c>
      <c r="C129" s="73" t="n">
        <v>4904</v>
      </c>
      <c r="D129" s="73" t="n">
        <v>26883</v>
      </c>
      <c r="E129" s="74" t="n">
        <v>5.4818515497553</v>
      </c>
      <c r="F129" s="75" t="n">
        <v>0.399744370047986</v>
      </c>
      <c r="G129" s="100" t="n">
        <v>15.38</v>
      </c>
      <c r="H129" s="100" t="n">
        <v>21.76</v>
      </c>
      <c r="I129" s="31" t="n">
        <v>0.283</v>
      </c>
      <c r="J129" s="31" t="n">
        <v>0.147</v>
      </c>
      <c r="K129" s="31" t="n">
        <v>0.089</v>
      </c>
      <c r="L129" s="75" t="n">
        <v>10.9910724249526</v>
      </c>
      <c r="M129" s="77" t="n">
        <v>12.7976044340289</v>
      </c>
      <c r="N129" s="75" t="n">
        <v>19.7461975549561</v>
      </c>
      <c r="O129" s="78">
        <f>M129/N129</f>
        <v/>
      </c>
      <c r="P129" s="75" t="n">
        <v>2.53928714917064</v>
      </c>
      <c r="Q129" s="75" t="n">
        <v>3.58853239970154</v>
      </c>
      <c r="R129" s="75" t="n">
        <v>1.12374447569305</v>
      </c>
      <c r="S129" s="75" t="n">
        <v>7.19313551053206</v>
      </c>
      <c r="T129" s="75" t="n">
        <v>1.36853584342536</v>
      </c>
      <c r="U129" s="75" t="n">
        <v>0.450668656373759</v>
      </c>
      <c r="V129" s="75" t="n">
        <v>2.41594444125581</v>
      </c>
      <c r="W129" s="75" t="n">
        <v>1.06634907880388</v>
      </c>
      <c r="X129" s="75" t="n">
        <v>0.018189934159134</v>
      </c>
      <c r="Y129" s="74" t="n">
        <v>12.8157943681881</v>
      </c>
      <c r="Z129" s="79" t="n">
        <v>591</v>
      </c>
      <c r="AA129" s="79" t="n">
        <v>391</v>
      </c>
      <c r="AB129" s="75" t="n">
        <v>4652.09</v>
      </c>
      <c r="AC129" s="98" t="n"/>
      <c r="AD129" s="80" t="n">
        <v>0.0219841535542908</v>
      </c>
      <c r="AE129" s="31" t="n">
        <v>0.0145445076814344</v>
      </c>
      <c r="AF129" s="75" t="n">
        <v>7.87155668358714</v>
      </c>
      <c r="AG129" s="81" t="n">
        <v>0.173049510843284</v>
      </c>
      <c r="AH129" s="37" t="n">
        <v>0.480424143556281</v>
      </c>
      <c r="AI129" s="37" t="n">
        <v>0.417822185970636</v>
      </c>
      <c r="AJ129" s="75" t="n">
        <v>0.59468809284678</v>
      </c>
      <c r="AK129" s="38" t="n">
        <v>0.309824052375107</v>
      </c>
      <c r="AL129" s="38" t="n">
        <v>0.0241788490867835</v>
      </c>
      <c r="AM129" s="39" t="n">
        <v>0.375032548450694</v>
      </c>
    </row>
    <row customHeight="1" ht="16.05" outlineLevel="1" r="130" s="96">
      <c r="A130" s="25" t="n">
        <v>43471</v>
      </c>
      <c r="B130" s="97" t="inlineStr">
        <is>
          <t>iOS</t>
        </is>
      </c>
      <c r="C130" s="73" t="n">
        <v>7214</v>
      </c>
      <c r="D130" s="73" t="n">
        <v>28232</v>
      </c>
      <c r="E130" s="74" t="n">
        <v>3.91350152481286</v>
      </c>
      <c r="F130" s="75" t="n">
        <v>0.376509053556248</v>
      </c>
      <c r="G130" s="100" t="n">
        <v>16.43</v>
      </c>
      <c r="H130" s="100" t="n">
        <v>22.5</v>
      </c>
      <c r="I130" s="31" t="n">
        <v>0.3</v>
      </c>
      <c r="J130" s="31" t="n">
        <v>0.15</v>
      </c>
      <c r="K130" s="31" t="n">
        <v>0.094</v>
      </c>
      <c r="L130" s="75" t="n">
        <v>9.79615330121848</v>
      </c>
      <c r="M130" s="77" t="n">
        <v>11.8830759421933</v>
      </c>
      <c r="N130" s="75" t="n">
        <v>19.0767087455931</v>
      </c>
      <c r="O130" s="78">
        <f>M130/N130</f>
        <v/>
      </c>
      <c r="P130" s="75" t="n">
        <v>2.50398043898556</v>
      </c>
      <c r="Q130" s="75" t="n">
        <v>3.41487546912317</v>
      </c>
      <c r="R130" s="75" t="n">
        <v>1.18691004207893</v>
      </c>
      <c r="S130" s="75" t="n">
        <v>6.82116456272034</v>
      </c>
      <c r="T130" s="75" t="n">
        <v>1.36910042078926</v>
      </c>
      <c r="U130" s="75" t="n">
        <v>0.465370180825657</v>
      </c>
      <c r="V130" s="75" t="n">
        <v>2.2631070169453</v>
      </c>
      <c r="W130" s="75" t="n">
        <v>1.05220061412487</v>
      </c>
      <c r="X130" s="75" t="n">
        <v>0.0191272315103429</v>
      </c>
      <c r="Y130" s="74" t="n">
        <v>11.9022031737036</v>
      </c>
      <c r="Z130" s="79" t="n">
        <v>544</v>
      </c>
      <c r="AA130" s="79" t="n">
        <v>351</v>
      </c>
      <c r="AB130" s="75" t="n">
        <v>4601.56</v>
      </c>
      <c r="AC130" s="98" t="n"/>
      <c r="AD130" s="80" t="n">
        <v>0.0192689147067158</v>
      </c>
      <c r="AE130" s="31" t="n">
        <v>0.0124327004817229</v>
      </c>
      <c r="AF130" s="75" t="n">
        <v>8.45875</v>
      </c>
      <c r="AG130" s="81" t="n">
        <v>0.162990932275432</v>
      </c>
      <c r="AH130" s="37" t="n">
        <v>0.427779317992792</v>
      </c>
      <c r="AI130" s="37" t="n">
        <v>0.298586082617133</v>
      </c>
      <c r="AJ130" s="75" t="n">
        <v>0.561313403230377</v>
      </c>
      <c r="AK130" s="38" t="n">
        <v>0.293213374893738</v>
      </c>
      <c r="AL130" s="38" t="n">
        <v>0.0250425049589119</v>
      </c>
      <c r="AM130" s="39" t="n">
        <v>0.326013034854066</v>
      </c>
    </row>
    <row customHeight="1" ht="16.05" outlineLevel="1" r="131" s="96">
      <c r="A131" s="25" t="n">
        <v>43472</v>
      </c>
      <c r="B131" s="97" t="inlineStr">
        <is>
          <t>iOS</t>
        </is>
      </c>
      <c r="C131" s="73" t="n">
        <v>12465</v>
      </c>
      <c r="D131" s="73" t="n">
        <v>33494</v>
      </c>
      <c r="E131" s="74" t="n">
        <v>2.68704372242278</v>
      </c>
      <c r="F131" s="75" t="n">
        <v>0.359058305965247</v>
      </c>
      <c r="G131" s="100" t="n">
        <v>17.95</v>
      </c>
      <c r="H131" s="76" t="n">
        <v>24.65</v>
      </c>
      <c r="I131" s="31" t="n">
        <v>0.306</v>
      </c>
      <c r="J131" s="31" t="n">
        <v>0.159</v>
      </c>
      <c r="K131" s="31" t="n">
        <v>0.095</v>
      </c>
      <c r="L131" s="75" t="n">
        <v>9.377590016122291</v>
      </c>
      <c r="M131" s="77" t="n">
        <v>10.4908640353496</v>
      </c>
      <c r="N131" s="75" t="n">
        <v>17.5374825314434</v>
      </c>
      <c r="O131" s="78">
        <f>M131/N131</f>
        <v/>
      </c>
      <c r="P131" s="75" t="n">
        <v>2.44674585745658</v>
      </c>
      <c r="Q131" s="75" t="n">
        <v>3.16914553803154</v>
      </c>
      <c r="R131" s="75" t="n">
        <v>1.05510081852665</v>
      </c>
      <c r="S131" s="75" t="n">
        <v>6.0285486124975</v>
      </c>
      <c r="T131" s="75" t="n">
        <v>1.28768217209024</v>
      </c>
      <c r="U131" s="75" t="n">
        <v>0.485476142942703</v>
      </c>
      <c r="V131" s="75" t="n">
        <v>2.08195248552605</v>
      </c>
      <c r="W131" s="75" t="n">
        <v>0.9828309043721301</v>
      </c>
      <c r="X131" s="75" t="n">
        <v>0.0149877590016122</v>
      </c>
      <c r="Y131" s="74" t="n">
        <v>10.5058517943512</v>
      </c>
      <c r="Z131" s="79" t="n">
        <v>581</v>
      </c>
      <c r="AA131" s="79" t="n">
        <v>376</v>
      </c>
      <c r="AB131" s="75" t="n">
        <v>5206.19</v>
      </c>
      <c r="AC131" s="98" t="n"/>
      <c r="AD131" s="80" t="n">
        <v>0.0173463903982803</v>
      </c>
      <c r="AE131" s="31" t="n">
        <v>0.0112258912043948</v>
      </c>
      <c r="AF131" s="75" t="n">
        <v>8.96074010327022</v>
      </c>
      <c r="AG131" s="81" t="n">
        <v>0.155436496088852</v>
      </c>
      <c r="AH131" s="37" t="n">
        <v>0.423826714801444</v>
      </c>
      <c r="AI131" s="37" t="n">
        <v>0.283273164861613</v>
      </c>
      <c r="AJ131" s="75" t="n">
        <v>0.505254672478653</v>
      </c>
      <c r="AK131" s="38" t="n">
        <v>0.24664118946677</v>
      </c>
      <c r="AL131" s="38" t="n">
        <v>0.0225114945960471</v>
      </c>
      <c r="AM131" s="39" t="n">
        <v>0.282707350570251</v>
      </c>
    </row>
    <row customHeight="1" ht="16.05" outlineLevel="1" r="132" s="96">
      <c r="A132" s="25" t="n">
        <v>43473</v>
      </c>
      <c r="B132" s="97" t="inlineStr">
        <is>
          <t>iOS</t>
        </is>
      </c>
      <c r="C132" s="73" t="n">
        <v>18781</v>
      </c>
      <c r="D132" s="73" t="n">
        <v>40517</v>
      </c>
      <c r="E132" s="74" t="n">
        <v>2.15733986475694</v>
      </c>
      <c r="F132" s="75" t="n">
        <v>0.892818897253005</v>
      </c>
      <c r="G132" s="100" t="n">
        <v>18.19</v>
      </c>
      <c r="H132" s="76" t="n">
        <v>25.14</v>
      </c>
      <c r="I132" s="31" t="n">
        <v>0.324</v>
      </c>
      <c r="J132" s="31" t="n">
        <v>0.174</v>
      </c>
      <c r="K132" s="31" t="n">
        <v>0.103</v>
      </c>
      <c r="L132" s="75" t="n">
        <v>9.617321124466271</v>
      </c>
      <c r="M132" s="77" t="n">
        <v>9.47306069057433</v>
      </c>
      <c r="N132" s="75" t="n">
        <v>16.0299031072503</v>
      </c>
      <c r="O132" s="78">
        <f>M132/N132</f>
        <v/>
      </c>
      <c r="P132" s="75" t="n">
        <v>2.34622452388907</v>
      </c>
      <c r="Q132" s="75" t="n">
        <v>2.85745907116605</v>
      </c>
      <c r="R132" s="75" t="n">
        <v>0.950760106916138</v>
      </c>
      <c r="S132" s="75" t="n">
        <v>5.30170397594387</v>
      </c>
      <c r="T132" s="75" t="n">
        <v>1.20618944203141</v>
      </c>
      <c r="U132" s="75" t="n">
        <v>0.549031072502506</v>
      </c>
      <c r="V132" s="75" t="n">
        <v>1.90603073838958</v>
      </c>
      <c r="W132" s="75" t="n">
        <v>0.912504176411627</v>
      </c>
      <c r="X132" s="75" t="n">
        <v>0.0137719969395562</v>
      </c>
      <c r="Y132" s="74" t="n">
        <v>9.48683268751388</v>
      </c>
      <c r="Z132" s="79" t="n">
        <v>606</v>
      </c>
      <c r="AA132" s="79" t="n">
        <v>398</v>
      </c>
      <c r="AB132" s="75" t="n">
        <v>5071.94</v>
      </c>
      <c r="AC132" s="98" t="n"/>
      <c r="AD132" s="80" t="n">
        <v>0.0149566848483353</v>
      </c>
      <c r="AE132" s="31" t="n">
        <v>0.009823037243626129</v>
      </c>
      <c r="AF132" s="75" t="n">
        <v>8.36953795379538</v>
      </c>
      <c r="AG132" s="81" t="n">
        <v>0.125180541501098</v>
      </c>
      <c r="AH132" s="37" t="n">
        <v>0.457270645865502</v>
      </c>
      <c r="AI132" s="37" t="n">
        <v>0.296842553644641</v>
      </c>
      <c r="AJ132" s="75" t="n">
        <v>0.521929066811462</v>
      </c>
      <c r="AK132" s="38" t="n">
        <v>0.230471160253721</v>
      </c>
      <c r="AL132" s="38" t="n">
        <v>0.022089493299109</v>
      </c>
      <c r="AM132" s="39" t="n">
        <v>0.211269343732261</v>
      </c>
    </row>
    <row customFormat="1" customHeight="1" ht="16.05" outlineLevel="1" r="133" s="102">
      <c r="A133" s="49" t="n">
        <v>43474</v>
      </c>
      <c r="B133" s="103" t="inlineStr">
        <is>
          <t>iOS</t>
        </is>
      </c>
      <c r="C133" s="104" t="n">
        <v>23218</v>
      </c>
      <c r="D133" s="104" t="n">
        <v>47930</v>
      </c>
      <c r="E133" s="105" t="n">
        <v>2.0643466276165</v>
      </c>
      <c r="F133" s="102" t="n">
        <v>0.193408641769247</v>
      </c>
      <c r="G133" s="106" t="n">
        <v>18.45</v>
      </c>
      <c r="H133" s="113" t="n">
        <v>25.64</v>
      </c>
      <c r="I133" s="54" t="n">
        <v>0.34</v>
      </c>
      <c r="J133" s="54" t="n">
        <v>0.181</v>
      </c>
      <c r="K133" s="54" t="n">
        <v>0.104</v>
      </c>
      <c r="L133" s="102" t="n">
        <v>9.675046943459209</v>
      </c>
      <c r="M133" s="107" t="n">
        <v>8.988942207385771</v>
      </c>
      <c r="N133" s="102" t="n">
        <v>15.2796396779799</v>
      </c>
      <c r="O133" s="108">
        <f>M133/N133</f>
        <v/>
      </c>
      <c r="P133" s="102" t="n">
        <v>2.193566691492</v>
      </c>
      <c r="Q133" s="102" t="n">
        <v>2.63517395467603</v>
      </c>
      <c r="R133" s="102" t="n">
        <v>0.931623931623932</v>
      </c>
      <c r="S133" s="102" t="n">
        <v>5.14217824591269</v>
      </c>
      <c r="T133" s="102" t="n">
        <v>1.11008263290421</v>
      </c>
      <c r="U133" s="102" t="n">
        <v>0.585452353087208</v>
      </c>
      <c r="V133" s="102" t="n">
        <v>1.80278043763521</v>
      </c>
      <c r="W133" s="102" t="n">
        <v>0.878781430648651</v>
      </c>
      <c r="X133" s="102" t="n">
        <v>0.0131650323388275</v>
      </c>
      <c r="Y133" s="105" t="n">
        <v>9.0021072397246</v>
      </c>
      <c r="Z133" s="101" t="n">
        <v>598</v>
      </c>
      <c r="AA133" s="101" t="n">
        <v>420</v>
      </c>
      <c r="AB133" s="102" t="n">
        <v>4013.02</v>
      </c>
      <c r="AC133" s="109" t="n"/>
      <c r="AD133" s="110" t="n">
        <v>0.0124765282703943</v>
      </c>
      <c r="AE133" s="54" t="n">
        <v>0.008762779052785309</v>
      </c>
      <c r="AF133" s="102" t="n">
        <v>6.71073578595318</v>
      </c>
      <c r="AG133" s="111" t="n">
        <v>0.0837266847485917</v>
      </c>
      <c r="AH133" s="60" t="n">
        <v>0.470066327849083</v>
      </c>
      <c r="AI133" s="60" t="n">
        <v>0.31553105349298</v>
      </c>
      <c r="AJ133" s="102" t="n">
        <v>0.601752555810557</v>
      </c>
      <c r="AK133" s="61" t="n">
        <v>0.246067181306071</v>
      </c>
      <c r="AL133" s="61" t="n">
        <v>0.020655122052994</v>
      </c>
      <c r="AM133" s="62" t="n">
        <v>0</v>
      </c>
    </row>
    <row customHeight="1" ht="16.05" outlineLevel="1" r="134" s="96">
      <c r="A134" s="25" t="n">
        <v>43475</v>
      </c>
      <c r="B134" s="72" t="inlineStr">
        <is>
          <t>iOS</t>
        </is>
      </c>
      <c r="C134" s="73" t="n">
        <v>26529</v>
      </c>
      <c r="D134" s="73" t="n">
        <v>55280</v>
      </c>
      <c r="E134" s="74" t="n">
        <v>2.08375739756493</v>
      </c>
      <c r="F134" s="75" t="n">
        <v>0.217154625542692</v>
      </c>
      <c r="G134" s="100" t="n">
        <v>19.42</v>
      </c>
      <c r="H134" s="76" t="n">
        <v>27.39</v>
      </c>
      <c r="I134" s="31" t="n">
        <v>0.344</v>
      </c>
      <c r="J134" s="31" t="n">
        <v>0.179</v>
      </c>
      <c r="K134" s="31" t="n">
        <v>0.105</v>
      </c>
      <c r="L134" s="75" t="n">
        <v>9.88840448625181</v>
      </c>
      <c r="M134" s="77" t="n">
        <v>9.169753979739509</v>
      </c>
      <c r="N134" s="75" t="n">
        <v>15.2077283091324</v>
      </c>
      <c r="O134" s="78">
        <f>M134/N134</f>
        <v/>
      </c>
      <c r="P134" s="75" t="n">
        <v>2.24564982599304</v>
      </c>
      <c r="Q134" s="75" t="n">
        <v>2.69827793111724</v>
      </c>
      <c r="R134" s="75" t="n">
        <v>0.887585503420137</v>
      </c>
      <c r="S134" s="75" t="n">
        <v>4.95994839793592</v>
      </c>
      <c r="T134" s="75" t="n">
        <v>1.12777511100444</v>
      </c>
      <c r="U134" s="75" t="n">
        <v>0.599573982959318</v>
      </c>
      <c r="V134" s="75" t="n">
        <v>1.79902196087844</v>
      </c>
      <c r="W134" s="75" t="n">
        <v>0.889895595823833</v>
      </c>
      <c r="X134" s="75" t="n">
        <v>0.0136034732272069</v>
      </c>
      <c r="Y134" s="74" t="n">
        <v>9.18335745296671</v>
      </c>
      <c r="Z134" s="79" t="n">
        <v>733</v>
      </c>
      <c r="AA134" s="79" t="n">
        <v>518</v>
      </c>
      <c r="AB134" s="75" t="n">
        <v>5196.67</v>
      </c>
      <c r="AC134" s="98" t="n"/>
      <c r="AD134" s="80" t="n">
        <v>0.0132597684515195</v>
      </c>
      <c r="AE134" s="31" t="n">
        <v>0.009370477568740959</v>
      </c>
      <c r="AF134" s="75" t="n">
        <v>7.08959072305593</v>
      </c>
      <c r="AG134" s="81" t="n">
        <v>0.0940063314037627</v>
      </c>
      <c r="AH134" s="37" t="n">
        <v>0.497794865995703</v>
      </c>
      <c r="AI134" s="37" t="n">
        <v>0.344754796637642</v>
      </c>
      <c r="AJ134" s="75" t="n">
        <v>0.591877713458755</v>
      </c>
      <c r="AK134" s="38" t="n">
        <v>0.248082489146165</v>
      </c>
      <c r="AL134" s="38" t="n">
        <v>0.0188314037626628</v>
      </c>
      <c r="AM134" s="39" t="n">
        <v>0</v>
      </c>
    </row>
    <row customHeight="1" ht="16.05" outlineLevel="1" r="135" s="96">
      <c r="A135" s="25" t="n">
        <v>43476</v>
      </c>
      <c r="B135" s="72" t="inlineStr">
        <is>
          <t>iOS</t>
        </is>
      </c>
      <c r="C135" s="73" t="n">
        <v>27207</v>
      </c>
      <c r="D135" s="73" t="n">
        <v>60488</v>
      </c>
      <c r="E135" s="74" t="n">
        <v>2.22325136913294</v>
      </c>
      <c r="F135" s="75" t="n">
        <v>0.243159884605211</v>
      </c>
      <c r="G135" s="100" t="n">
        <v>19.48</v>
      </c>
      <c r="H135" s="76" t="n">
        <v>28.38</v>
      </c>
      <c r="I135" s="31" t="n">
        <v>0.349</v>
      </c>
      <c r="J135" s="31" t="n">
        <v>0.193</v>
      </c>
      <c r="K135" s="31" t="n">
        <v>0.106</v>
      </c>
      <c r="L135" s="75" t="n">
        <v>9.87911651897897</v>
      </c>
      <c r="M135" s="77" t="n">
        <v>9.040470837190851</v>
      </c>
      <c r="N135" s="75" t="n">
        <v>14.747572815534</v>
      </c>
      <c r="O135" s="78">
        <f>M135/N135</f>
        <v/>
      </c>
      <c r="P135" s="75" t="n">
        <v>2.167071197411</v>
      </c>
      <c r="Q135" s="75" t="n">
        <v>2.68576051779935</v>
      </c>
      <c r="R135" s="75" t="n">
        <v>0.85811758360302</v>
      </c>
      <c r="S135" s="75" t="n">
        <v>4.7039644012945</v>
      </c>
      <c r="T135" s="75" t="n">
        <v>1.09924487594391</v>
      </c>
      <c r="U135" s="75" t="n">
        <v>0.593581445523193</v>
      </c>
      <c r="V135" s="75" t="n">
        <v>1.7618932038835</v>
      </c>
      <c r="W135" s="75" t="n">
        <v>0.877939590075512</v>
      </c>
      <c r="X135" s="75" t="n">
        <v>0.0160858352069832</v>
      </c>
      <c r="Y135" s="74" t="n">
        <v>9.05655667239783</v>
      </c>
      <c r="Z135" s="79" t="n">
        <v>879</v>
      </c>
      <c r="AA135" s="79" t="n">
        <v>605</v>
      </c>
      <c r="AB135" s="75" t="n">
        <v>6367.21</v>
      </c>
      <c r="AC135" s="98" t="n"/>
      <c r="AD135" s="80" t="n">
        <v>0.0145318079619098</v>
      </c>
      <c r="AE135" s="31" t="n">
        <v>0.0100019838645682</v>
      </c>
      <c r="AF135" s="75" t="n">
        <v>7.24369738339021</v>
      </c>
      <c r="AG135" s="81" t="n">
        <v>0.105264019309615</v>
      </c>
      <c r="AH135" s="37" t="n">
        <v>0.50556841989194</v>
      </c>
      <c r="AI135" s="37" t="n">
        <v>0.364428272135847</v>
      </c>
      <c r="AJ135" s="75" t="n">
        <v>0.5835702949345321</v>
      </c>
      <c r="AK135" s="38" t="n">
        <v>0.258927390556805</v>
      </c>
      <c r="AL135" s="38" t="n">
        <v>0.0175737336331173</v>
      </c>
      <c r="AM135" s="39" t="n">
        <v>0</v>
      </c>
    </row>
    <row customHeight="1" ht="16.05" outlineLevel="1" r="136" s="96">
      <c r="A136" s="25" t="n">
        <v>43477</v>
      </c>
      <c r="B136" s="97" t="inlineStr">
        <is>
          <t>iOS</t>
        </is>
      </c>
      <c r="C136" s="73" t="n">
        <v>30825</v>
      </c>
      <c r="D136" s="73" t="n">
        <v>67750</v>
      </c>
      <c r="E136" s="74" t="n">
        <v>2.19789132197891</v>
      </c>
      <c r="F136" s="75" t="n">
        <v>0.256825288560886</v>
      </c>
      <c r="G136" s="100" t="n">
        <v>20.29</v>
      </c>
      <c r="H136" s="76" t="n">
        <v>29.43</v>
      </c>
      <c r="I136" s="31" t="n">
        <v>0.356</v>
      </c>
      <c r="J136" s="31" t="n">
        <v>0.194</v>
      </c>
      <c r="K136" s="31" t="n">
        <v>0.109</v>
      </c>
      <c r="L136" s="75" t="n">
        <v>9.770066420664209</v>
      </c>
      <c r="M136" s="77" t="n">
        <v>9.08622878228782</v>
      </c>
      <c r="N136" s="75" t="n">
        <v>14.7327206586253</v>
      </c>
      <c r="O136" s="78">
        <f>M136/N136</f>
        <v/>
      </c>
      <c r="P136" s="75" t="n">
        <v>2.18418533409918</v>
      </c>
      <c r="Q136" s="75" t="n">
        <v>2.67351139192035</v>
      </c>
      <c r="R136" s="75" t="n">
        <v>0.851928968026039</v>
      </c>
      <c r="S136" s="75" t="n">
        <v>4.70814187248708</v>
      </c>
      <c r="T136" s="75" t="n">
        <v>1.08244782691939</v>
      </c>
      <c r="U136" s="75" t="n">
        <v>0.583381198544898</v>
      </c>
      <c r="V136" s="75" t="n">
        <v>1.76838024124067</v>
      </c>
      <c r="W136" s="75" t="n">
        <v>0.880743825387708</v>
      </c>
      <c r="X136" s="75" t="n">
        <v>0.0149815498154982</v>
      </c>
      <c r="Y136" s="74" t="n">
        <v>9.101210332103321</v>
      </c>
      <c r="Z136" s="79" t="n">
        <v>1057</v>
      </c>
      <c r="AA136" s="79" t="n">
        <v>701</v>
      </c>
      <c r="AB136" s="75" t="n">
        <v>7532.43</v>
      </c>
      <c r="AC136" s="98" t="n"/>
      <c r="AD136" s="80" t="n">
        <v>0.0156014760147601</v>
      </c>
      <c r="AE136" s="31" t="n">
        <v>0.0103468634686347</v>
      </c>
      <c r="AF136" s="75" t="n">
        <v>7.12623462630085</v>
      </c>
      <c r="AG136" s="81" t="n">
        <v>0.111179778597786</v>
      </c>
      <c r="AH136" s="37" t="n">
        <v>0.523114355231144</v>
      </c>
      <c r="AI136" s="37" t="n">
        <v>0.362303325223033</v>
      </c>
      <c r="AJ136" s="75" t="n">
        <v>0.585830258302583</v>
      </c>
      <c r="AK136" s="38" t="n">
        <v>0.258007380073801</v>
      </c>
      <c r="AL136" s="38" t="n">
        <v>0.0164428044280443</v>
      </c>
      <c r="AM136" s="39" t="n">
        <v>0</v>
      </c>
    </row>
    <row customHeight="1" ht="16.05" outlineLevel="1" r="137" s="96">
      <c r="A137" s="25" t="n">
        <v>43478</v>
      </c>
      <c r="B137" s="97" t="inlineStr">
        <is>
          <t>iOS</t>
        </is>
      </c>
      <c r="C137" s="73" t="n">
        <v>32322</v>
      </c>
      <c r="D137" s="73" t="n">
        <v>74327</v>
      </c>
      <c r="E137" s="74" t="n">
        <v>2.29957923395829</v>
      </c>
      <c r="F137" s="75" t="n">
        <v>0.951392629273346</v>
      </c>
      <c r="G137" s="100" t="n">
        <v>19.76</v>
      </c>
      <c r="H137" s="76" t="n">
        <v>29.03</v>
      </c>
      <c r="I137" s="31" t="n">
        <v>0.366</v>
      </c>
      <c r="J137" s="31" t="n">
        <v>0.194</v>
      </c>
      <c r="K137" s="31" t="n">
        <v>0.114</v>
      </c>
      <c r="L137" s="75" t="n">
        <v>9.99354205066799</v>
      </c>
      <c r="M137" s="77" t="n">
        <v>9.816674963337681</v>
      </c>
      <c r="N137" s="75" t="n">
        <v>15.6086937919822</v>
      </c>
      <c r="O137" s="78">
        <f>M137/N137</f>
        <v/>
      </c>
      <c r="P137" s="75" t="n">
        <v>2.21347281050785</v>
      </c>
      <c r="Q137" s="75" t="n">
        <v>2.80432550378642</v>
      </c>
      <c r="R137" s="75" t="n">
        <v>0.932208103367133</v>
      </c>
      <c r="S137" s="75" t="n">
        <v>5.14114576648269</v>
      </c>
      <c r="T137" s="75" t="n">
        <v>1.11380652890087</v>
      </c>
      <c r="U137" s="75" t="n">
        <v>0.5940187395713</v>
      </c>
      <c r="V137" s="75" t="n">
        <v>1.88970179266675</v>
      </c>
      <c r="W137" s="75" t="n">
        <v>0.920014546699183</v>
      </c>
      <c r="X137" s="75" t="n">
        <v>0.0145169319359049</v>
      </c>
      <c r="Y137" s="74" t="n">
        <v>9.831191895273591</v>
      </c>
      <c r="Z137" s="79" t="n">
        <v>1240</v>
      </c>
      <c r="AA137" s="79" t="n">
        <v>809</v>
      </c>
      <c r="AB137" s="75" t="n">
        <v>8691.6</v>
      </c>
      <c r="AC137" s="98" t="n"/>
      <c r="AD137" s="80" t="n">
        <v>0.0166830357743485</v>
      </c>
      <c r="AE137" s="31" t="n">
        <v>0.0108843354366516</v>
      </c>
      <c r="AF137" s="75" t="n">
        <v>7.00935483870968</v>
      </c>
      <c r="AG137" s="81" t="n">
        <v>0.116937317529296</v>
      </c>
      <c r="AH137" s="37" t="n">
        <v>0.541767217375162</v>
      </c>
      <c r="AI137" s="37" t="n">
        <v>0.389889239527257</v>
      </c>
      <c r="AJ137" s="75" t="n">
        <v>0.629730784237222</v>
      </c>
      <c r="AK137" s="38" t="n">
        <v>0.270951336660971</v>
      </c>
      <c r="AL137" s="38" t="n">
        <v>0.0159968786578229</v>
      </c>
      <c r="AM137" s="39" t="n">
        <v>0</v>
      </c>
    </row>
    <row customHeight="1" ht="16.05" outlineLevel="1" r="138" s="96">
      <c r="A138" s="25" t="n">
        <v>43479</v>
      </c>
      <c r="B138" s="97" t="inlineStr">
        <is>
          <t>iOS</t>
        </is>
      </c>
      <c r="C138" s="73" t="n">
        <v>28768</v>
      </c>
      <c r="D138" s="73" t="n">
        <v>76013</v>
      </c>
      <c r="E138" s="74" t="n">
        <v>2.64227614015573</v>
      </c>
      <c r="F138" s="75" t="n">
        <v>0.970896892899899</v>
      </c>
      <c r="G138" s="100" t="n">
        <v>20.62</v>
      </c>
      <c r="H138" s="76" t="n">
        <v>29.77</v>
      </c>
      <c r="I138" s="31" t="n">
        <v>0.351</v>
      </c>
      <c r="J138" s="31" t="n">
        <v>0.19</v>
      </c>
      <c r="K138" s="31" t="n">
        <v>0.115</v>
      </c>
      <c r="L138" s="75" t="n">
        <v>10.3657269151329</v>
      </c>
      <c r="M138" s="77" t="n">
        <v>10.4399115940694</v>
      </c>
      <c r="N138" s="75" t="n">
        <v>16.2933785032338</v>
      </c>
      <c r="O138" s="78">
        <f>M138/N138</f>
        <v/>
      </c>
      <c r="P138" s="75" t="n">
        <v>2.25095986038394</v>
      </c>
      <c r="Q138" s="75" t="n">
        <v>3.08354378400575</v>
      </c>
      <c r="R138" s="75" t="n">
        <v>0.932881634329124</v>
      </c>
      <c r="S138" s="75" t="n">
        <v>5.38673647469459</v>
      </c>
      <c r="T138" s="75" t="n">
        <v>1.14082743044862</v>
      </c>
      <c r="U138" s="75" t="n">
        <v>0.545056975669849</v>
      </c>
      <c r="V138" s="75" t="n">
        <v>1.99396365876193</v>
      </c>
      <c r="W138" s="75" t="n">
        <v>0.959408684939944</v>
      </c>
      <c r="X138" s="75" t="n">
        <v>0.0160235749148172</v>
      </c>
      <c r="Y138" s="74" t="n">
        <v>10.4559351689843</v>
      </c>
      <c r="Z138" s="79" t="n">
        <v>1221</v>
      </c>
      <c r="AA138" s="79" t="n">
        <v>813</v>
      </c>
      <c r="AB138" s="75" t="n">
        <v>8594.790000000001</v>
      </c>
      <c r="AC138" s="98" t="n"/>
      <c r="AD138" s="80" t="n">
        <v>0.0160630418481049</v>
      </c>
      <c r="AE138" s="31" t="n">
        <v>0.010695538920974</v>
      </c>
      <c r="AF138" s="75" t="n">
        <v>7.03914004914005</v>
      </c>
      <c r="AG138" s="81" t="n">
        <v>0.113070001184008</v>
      </c>
      <c r="AH138" s="37" t="n">
        <v>0.540670189098999</v>
      </c>
      <c r="AI138" s="37" t="n">
        <v>0.407431868743048</v>
      </c>
      <c r="AJ138" s="75" t="n">
        <v>0.615276334311236</v>
      </c>
      <c r="AK138" s="38" t="n">
        <v>0.286306289713602</v>
      </c>
      <c r="AL138" s="38" t="n">
        <v>0.0164182442476945</v>
      </c>
      <c r="AM138" s="39" t="n">
        <v>0.176127767618697</v>
      </c>
    </row>
    <row customHeight="1" ht="16.05" outlineLevel="1" r="139" s="96">
      <c r="A139" s="25" t="n">
        <v>43480</v>
      </c>
      <c r="B139" s="97" t="inlineStr">
        <is>
          <t>iOS</t>
        </is>
      </c>
      <c r="C139" s="73" t="n">
        <v>23881</v>
      </c>
      <c r="D139" s="73" t="n">
        <v>72699</v>
      </c>
      <c r="E139" s="74" t="n">
        <v>3.04421925380009</v>
      </c>
      <c r="F139" s="75" t="n">
        <v>1.06056285065819</v>
      </c>
      <c r="G139" s="100" t="n">
        <v>20.3</v>
      </c>
      <c r="H139" s="76" t="n">
        <v>30.59</v>
      </c>
      <c r="I139" s="31" t="n">
        <v>0.352</v>
      </c>
      <c r="J139" s="31" t="n">
        <v>0.191</v>
      </c>
      <c r="K139" s="31" t="n">
        <v>0.108</v>
      </c>
      <c r="L139" s="75" t="n">
        <v>10.7534078873162</v>
      </c>
      <c r="M139" s="77" t="n">
        <v>11.4393870617202</v>
      </c>
      <c r="N139" s="75" t="n">
        <v>17.4848516704161</v>
      </c>
      <c r="O139" s="78">
        <f>M139/N139</f>
        <v/>
      </c>
      <c r="P139" s="75" t="n">
        <v>2.41460799360848</v>
      </c>
      <c r="Q139" s="75" t="n">
        <v>3.49050732712403</v>
      </c>
      <c r="R139" s="75" t="n">
        <v>0.94939343607426</v>
      </c>
      <c r="S139" s="75" t="n">
        <v>5.71858377310094</v>
      </c>
      <c r="T139" s="75" t="n">
        <v>1.22561655068015</v>
      </c>
      <c r="U139" s="75" t="n">
        <v>0.507663519962997</v>
      </c>
      <c r="V139" s="75" t="n">
        <v>2.14715219813721</v>
      </c>
      <c r="W139" s="75" t="n">
        <v>1.03132687172802</v>
      </c>
      <c r="X139" s="75" t="n">
        <v>0.0192024649582525</v>
      </c>
      <c r="Y139" s="74" t="n">
        <v>11.4585895266785</v>
      </c>
      <c r="Z139" s="79" t="n">
        <v>1190</v>
      </c>
      <c r="AA139" s="79" t="n">
        <v>754</v>
      </c>
      <c r="AB139" s="75" t="n">
        <v>9260.1</v>
      </c>
      <c r="AC139" s="98" t="n"/>
      <c r="AD139" s="80" t="n">
        <v>0.0163688633956451</v>
      </c>
      <c r="AE139" s="31" t="n">
        <v>0.010371531933039</v>
      </c>
      <c r="AF139" s="75" t="n">
        <v>7.78159663865546</v>
      </c>
      <c r="AG139" s="81" t="n">
        <v>0.127375892378162</v>
      </c>
      <c r="AH139" s="37" t="n">
        <v>0.539131527155479</v>
      </c>
      <c r="AI139" s="37" t="n">
        <v>0.422260374356183</v>
      </c>
      <c r="AJ139" s="75" t="n">
        <v>0.517311104691949</v>
      </c>
      <c r="AK139" s="38" t="n">
        <v>0.27026506554423</v>
      </c>
      <c r="AL139" s="38" t="n">
        <v>0.0153784783834716</v>
      </c>
      <c r="AM139" s="39" t="n">
        <v>0.388451010330266</v>
      </c>
    </row>
    <row customFormat="1" customHeight="1" ht="16.05" outlineLevel="1" r="140" s="102">
      <c r="A140" s="49" t="n">
        <v>43481</v>
      </c>
      <c r="B140" s="103" t="inlineStr">
        <is>
          <t>iOS</t>
        </is>
      </c>
      <c r="C140" s="104" t="n">
        <v>22414</v>
      </c>
      <c r="D140" s="104" t="n">
        <v>71605</v>
      </c>
      <c r="E140" s="105" t="n">
        <v>3.19465512626037</v>
      </c>
      <c r="F140" s="102" t="n">
        <v>1.05170215982124</v>
      </c>
      <c r="G140" s="106" t="n">
        <v>21.36</v>
      </c>
      <c r="H140" s="113" t="n">
        <v>32.67</v>
      </c>
      <c r="I140" s="54" t="n">
        <v>0.359</v>
      </c>
      <c r="J140" s="54" t="n">
        <v>0.191</v>
      </c>
      <c r="K140" s="54" t="n">
        <v>0.107</v>
      </c>
      <c r="L140" s="102" t="n">
        <v>10.0841002723274</v>
      </c>
      <c r="M140" s="107" t="n">
        <v>10.3483415962572</v>
      </c>
      <c r="N140" s="102" t="n">
        <v>15.8423235627392</v>
      </c>
      <c r="O140" s="108">
        <f>M140/N140</f>
        <v/>
      </c>
      <c r="P140" s="102" t="n">
        <v>2.2333397472901</v>
      </c>
      <c r="Q140" s="102" t="n">
        <v>3.07059628418104</v>
      </c>
      <c r="R140" s="102" t="n">
        <v>0.970773736985013</v>
      </c>
      <c r="S140" s="102" t="n">
        <v>5.00068415538879</v>
      </c>
      <c r="T140" s="102" t="n">
        <v>1.1589378487589</v>
      </c>
      <c r="U140" s="102" t="n">
        <v>0.531118380262117</v>
      </c>
      <c r="V140" s="102" t="n">
        <v>1.93395762512561</v>
      </c>
      <c r="W140" s="102" t="n">
        <v>0.942915784747611</v>
      </c>
      <c r="X140" s="102" t="n">
        <v>0.0182529152992109</v>
      </c>
      <c r="Y140" s="105" t="n">
        <v>10.3665945115565</v>
      </c>
      <c r="Z140" s="101" t="n">
        <v>1095</v>
      </c>
      <c r="AA140" s="101" t="n">
        <v>729</v>
      </c>
      <c r="AB140" s="102" t="n">
        <v>9672.049999999999</v>
      </c>
      <c r="AC140" s="109" t="n"/>
      <c r="AD140" s="110" t="n">
        <v>0.015292228196355</v>
      </c>
      <c r="AE140" s="54" t="n">
        <v>0.0101808532923679</v>
      </c>
      <c r="AF140" s="102" t="n">
        <v>8.83292237442922</v>
      </c>
      <c r="AG140" s="111" t="n">
        <v>0.135075064590462</v>
      </c>
      <c r="AH140" s="60" t="n">
        <v>0.574417774605158</v>
      </c>
      <c r="AI140" s="60" t="n">
        <v>0.449897385562595</v>
      </c>
      <c r="AJ140" s="102" t="n">
        <v>0.557838139794707</v>
      </c>
      <c r="AK140" s="61" t="n">
        <v>0.289588715871797</v>
      </c>
      <c r="AL140" s="61" t="n">
        <v>0.0183367083304239</v>
      </c>
      <c r="AM140" s="62" t="n">
        <v>0.295412331541093</v>
      </c>
    </row>
    <row customHeight="1" ht="16.05" outlineLevel="1" r="141" s="96">
      <c r="A141" s="25" t="n">
        <v>43482</v>
      </c>
      <c r="B141" s="72" t="inlineStr">
        <is>
          <t>iOS</t>
        </is>
      </c>
      <c r="C141" s="73" t="n">
        <v>28810</v>
      </c>
      <c r="D141" s="73" t="n">
        <v>78223</v>
      </c>
      <c r="E141" s="74" t="n">
        <v>2.71513363415481</v>
      </c>
      <c r="F141" s="75" t="n">
        <v>0.857014475205502</v>
      </c>
      <c r="G141" s="100" t="n">
        <v>21.03</v>
      </c>
      <c r="H141" s="76" t="n">
        <v>30.64</v>
      </c>
      <c r="I141" s="31" t="n">
        <v>0.369</v>
      </c>
      <c r="J141" s="31" t="n">
        <v>0.194</v>
      </c>
      <c r="K141" s="31" t="n">
        <v>0.109</v>
      </c>
      <c r="L141" s="75" t="n">
        <v>9.673983355279139</v>
      </c>
      <c r="M141" s="77" t="n">
        <v>9.21032177236874</v>
      </c>
      <c r="N141" s="75" t="n">
        <v>14.5647313306109</v>
      </c>
      <c r="O141" s="78">
        <f>M141/N141</f>
        <v/>
      </c>
      <c r="P141" s="75" t="n">
        <v>2.10671976711276</v>
      </c>
      <c r="Q141" s="75" t="n">
        <v>2.63188856992682</v>
      </c>
      <c r="R141" s="75" t="n">
        <v>0.909432741681155</v>
      </c>
      <c r="S141" s="75" t="n">
        <v>4.63619455787814</v>
      </c>
      <c r="T141" s="75" t="n">
        <v>1.0767597946064</v>
      </c>
      <c r="U141" s="75" t="n">
        <v>0.568309545950754</v>
      </c>
      <c r="V141" s="75" t="n">
        <v>1.75971374277281</v>
      </c>
      <c r="W141" s="75" t="n">
        <v>0.8757126106820849</v>
      </c>
      <c r="X141" s="75" t="n">
        <v>0.0178591974227529</v>
      </c>
      <c r="Y141" s="74" t="n">
        <v>9.22818096979149</v>
      </c>
      <c r="Z141" s="79" t="n">
        <v>1047</v>
      </c>
      <c r="AA141" s="79" t="n">
        <v>725</v>
      </c>
      <c r="AB141" s="75" t="n">
        <v>7386.53</v>
      </c>
      <c r="AC141" s="98" t="n"/>
      <c r="AD141" s="80" t="n">
        <v>0.0133848100942178</v>
      </c>
      <c r="AE141" s="31" t="n">
        <v>0.00926837375196553</v>
      </c>
      <c r="AF141" s="75" t="n">
        <v>7.05494746895893</v>
      </c>
      <c r="AG141" s="81" t="n">
        <v>0.0944291320966979</v>
      </c>
      <c r="AH141" s="37" t="n">
        <v>0.523568205484207</v>
      </c>
      <c r="AI141" s="37" t="n">
        <v>0.368622006247831</v>
      </c>
      <c r="AJ141" s="75" t="n">
        <v>0.510642649860016</v>
      </c>
      <c r="AK141" s="38" t="n">
        <v>0.297917492297662</v>
      </c>
      <c r="AL141" s="38" t="n">
        <v>0.0191248098385385</v>
      </c>
      <c r="AM141" s="39" t="n">
        <v>0</v>
      </c>
    </row>
    <row customHeight="1" ht="16.05" outlineLevel="1" r="142" s="96">
      <c r="A142" s="25" t="n">
        <v>43483</v>
      </c>
      <c r="B142" s="72" t="inlineStr">
        <is>
          <t>iOS</t>
        </is>
      </c>
      <c r="C142" s="73" t="n">
        <v>32690</v>
      </c>
      <c r="D142" s="73" t="n">
        <v>85057</v>
      </c>
      <c r="E142" s="74" t="n">
        <v>2.60192719486081</v>
      </c>
      <c r="F142" s="75" t="n">
        <v>0.897518025124328</v>
      </c>
      <c r="G142" s="100" t="n">
        <v>19.5</v>
      </c>
      <c r="H142" s="76" t="n">
        <v>28.76</v>
      </c>
      <c r="I142" s="31" t="n">
        <v>0.358</v>
      </c>
      <c r="J142" s="31" t="n">
        <v>0.2</v>
      </c>
      <c r="K142" s="31" t="n">
        <v>0.109</v>
      </c>
      <c r="L142" s="75" t="n">
        <v>9.90112512785544</v>
      </c>
      <c r="M142" s="77" t="n">
        <v>9.345838672889951</v>
      </c>
      <c r="N142" s="75" t="n">
        <v>14.7624610013371</v>
      </c>
      <c r="O142" s="78">
        <f>M142/N142</f>
        <v/>
      </c>
      <c r="P142" s="75" t="n">
        <v>2.1327068786213</v>
      </c>
      <c r="Q142" s="75" t="n">
        <v>2.72708364284653</v>
      </c>
      <c r="R142" s="75" t="n">
        <v>0.895093596790967</v>
      </c>
      <c r="S142" s="75" t="n">
        <v>4.68286658743129</v>
      </c>
      <c r="T142" s="75" t="n">
        <v>1.08273287772991</v>
      </c>
      <c r="U142" s="75" t="n">
        <v>0.570550438270688</v>
      </c>
      <c r="V142" s="75" t="n">
        <v>1.78534021690685</v>
      </c>
      <c r="W142" s="75" t="n">
        <v>0.886086762739563</v>
      </c>
      <c r="X142" s="75" t="n">
        <v>0.0205274110302503</v>
      </c>
      <c r="Y142" s="74" t="n">
        <v>9.3663660839202</v>
      </c>
      <c r="Z142" s="79" t="n">
        <v>1218</v>
      </c>
      <c r="AA142" s="79" t="n">
        <v>839</v>
      </c>
      <c r="AB142" s="75" t="n">
        <v>8529.82</v>
      </c>
      <c r="AC142" s="98" t="n"/>
      <c r="AD142" s="80" t="n">
        <v>0.0143198090692124</v>
      </c>
      <c r="AE142" s="31" t="n">
        <v>0.00986397357066438</v>
      </c>
      <c r="AF142" s="75" t="n">
        <v>7.00313628899836</v>
      </c>
      <c r="AG142" s="81" t="n">
        <v>0.100283574544129</v>
      </c>
      <c r="AH142" s="37" t="n">
        <v>0.530804527378403</v>
      </c>
      <c r="AI142" s="37" t="n">
        <v>0.377821963903334</v>
      </c>
      <c r="AJ142" s="75" t="n">
        <v>0.609720540343534</v>
      </c>
      <c r="AK142" s="38" t="n">
        <v>0.294625956711382</v>
      </c>
      <c r="AL142" s="38" t="n">
        <v>0.0185052376641546</v>
      </c>
      <c r="AM142" s="39" t="n">
        <v>0</v>
      </c>
    </row>
    <row customHeight="1" ht="16.05" outlineLevel="1" r="143" s="96">
      <c r="A143" s="25" t="n">
        <v>43484</v>
      </c>
      <c r="B143" s="97" t="inlineStr">
        <is>
          <t>iOS</t>
        </is>
      </c>
      <c r="C143" s="73" t="n">
        <v>36352</v>
      </c>
      <c r="D143" s="73" t="n">
        <v>91891</v>
      </c>
      <c r="E143" s="74" t="n">
        <v>2.52781139964789</v>
      </c>
      <c r="F143" s="75" t="n">
        <v>1.07029636234234</v>
      </c>
      <c r="G143" s="100" t="n">
        <v>18.75</v>
      </c>
      <c r="H143" s="76" t="n">
        <v>27.78</v>
      </c>
      <c r="I143" s="31" t="n">
        <v>0.365</v>
      </c>
      <c r="J143" s="31" t="n">
        <v>0.198</v>
      </c>
      <c r="K143" s="31" t="n">
        <v>0.115</v>
      </c>
      <c r="L143" s="75" t="n">
        <v>10.6654949886278</v>
      </c>
      <c r="M143" s="77" t="n">
        <v>11.0147457313556</v>
      </c>
      <c r="N143" s="75" t="n">
        <v>17.2867414732455</v>
      </c>
      <c r="O143" s="78">
        <f>M143/N143</f>
        <v/>
      </c>
      <c r="P143" s="75" t="n">
        <v>2.40513398575601</v>
      </c>
      <c r="Q143" s="75" t="n">
        <v>3.31017403631022</v>
      </c>
      <c r="R143" s="75" t="n">
        <v>0.869942443339994</v>
      </c>
      <c r="S143" s="75" t="n">
        <v>5.81841471537634</v>
      </c>
      <c r="T143" s="75" t="n">
        <v>1.21400146880497</v>
      </c>
      <c r="U143" s="75" t="n">
        <v>0.5200765144916401</v>
      </c>
      <c r="V143" s="75" t="n">
        <v>2.1505354306502</v>
      </c>
      <c r="W143" s="75" t="n">
        <v>0.998462878516165</v>
      </c>
      <c r="X143" s="75" t="n">
        <v>0.023429933290529</v>
      </c>
      <c r="Y143" s="74" t="n">
        <v>11.0381756646462</v>
      </c>
      <c r="Z143" s="79" t="n">
        <v>1589</v>
      </c>
      <c r="AA143" s="79" t="n">
        <v>1021</v>
      </c>
      <c r="AB143" s="75" t="n">
        <v>14250.11</v>
      </c>
      <c r="AC143" s="98" t="n"/>
      <c r="AD143" s="80" t="n">
        <v>0.017292226659847</v>
      </c>
      <c r="AE143" s="31" t="n">
        <v>0.0111109901949048</v>
      </c>
      <c r="AF143" s="75" t="n">
        <v>8.967973568281939</v>
      </c>
      <c r="AG143" s="81" t="n">
        <v>0.155076231622248</v>
      </c>
      <c r="AH143" s="37" t="n">
        <v>0.518981073943662</v>
      </c>
      <c r="AI143" s="37" t="n">
        <v>0.376127860915493</v>
      </c>
      <c r="AJ143" s="75" t="n">
        <v>0.502475759323546</v>
      </c>
      <c r="AK143" s="38" t="n">
        <v>0.251515382355182</v>
      </c>
      <c r="AL143" s="38" t="n">
        <v>0.0155510332894407</v>
      </c>
      <c r="AM143" s="39" t="n">
        <v>0.344027162616578</v>
      </c>
    </row>
    <row customHeight="1" ht="16.05" outlineLevel="1" r="144" s="96">
      <c r="A144" s="25" t="n">
        <v>43485</v>
      </c>
      <c r="B144" s="97" t="inlineStr">
        <is>
          <t>iOS</t>
        </is>
      </c>
      <c r="C144" s="73" t="n">
        <v>39917</v>
      </c>
      <c r="D144" s="73" t="n">
        <v>101057</v>
      </c>
      <c r="E144" s="74" t="n">
        <v>2.53167823233209</v>
      </c>
      <c r="F144" s="75" t="n">
        <v>0.995272552084467</v>
      </c>
      <c r="G144" s="100" t="n">
        <v>19.44</v>
      </c>
      <c r="H144" s="76" t="n">
        <v>29.32</v>
      </c>
      <c r="I144" s="31" t="n">
        <v>0.363</v>
      </c>
      <c r="J144" s="31" t="n">
        <v>0.191</v>
      </c>
      <c r="K144" s="31" t="n">
        <v>0.12</v>
      </c>
      <c r="L144" s="75" t="n">
        <v>10.2668494018227</v>
      </c>
      <c r="M144" s="77" t="n">
        <v>11.3489021047528</v>
      </c>
      <c r="N144" s="75" t="n">
        <v>17.6533624763341</v>
      </c>
      <c r="O144" s="78">
        <f>M144/N144</f>
        <v/>
      </c>
      <c r="P144" s="75" t="n">
        <v>2.39327658657472</v>
      </c>
      <c r="Q144" s="75" t="n">
        <v>3.45529268705651</v>
      </c>
      <c r="R144" s="75" t="n">
        <v>0.955792941031601</v>
      </c>
      <c r="S144" s="75" t="n">
        <v>5.93268890359721</v>
      </c>
      <c r="T144" s="75" t="n">
        <v>1.2173565040713</v>
      </c>
      <c r="U144" s="75" t="n">
        <v>0.540120368802623</v>
      </c>
      <c r="V144" s="75" t="n">
        <v>2.13851647759632</v>
      </c>
      <c r="W144" s="75" t="n">
        <v>1.02031800760386</v>
      </c>
      <c r="X144" s="75" t="n">
        <v>0.0196423800429461</v>
      </c>
      <c r="Y144" s="74" t="n">
        <v>11.3685444847957</v>
      </c>
      <c r="Z144" s="79" t="n">
        <v>1509</v>
      </c>
      <c r="AA144" s="79" t="n">
        <v>990</v>
      </c>
      <c r="AB144" s="75" t="n">
        <v>11722.91</v>
      </c>
      <c r="AC144" s="98" t="n"/>
      <c r="AD144" s="80" t="n">
        <v>0.0149321669948643</v>
      </c>
      <c r="AE144" s="31" t="n">
        <v>0.00979645150756504</v>
      </c>
      <c r="AF144" s="75" t="n">
        <v>7.76866136514248</v>
      </c>
      <c r="AG144" s="81" t="n">
        <v>0.116002948830858</v>
      </c>
      <c r="AH144" s="37" t="n">
        <v>0.536237693213418</v>
      </c>
      <c r="AI144" s="37" t="n">
        <v>0.387504070947215</v>
      </c>
      <c r="AJ144" s="75" t="n">
        <v>0.5283354938302151</v>
      </c>
      <c r="AK144" s="38" t="n">
        <v>0.247395034485488</v>
      </c>
      <c r="AL144" s="38" t="n">
        <v>0.0153477740285186</v>
      </c>
      <c r="AM144" s="39" t="n">
        <v>0.324826583017505</v>
      </c>
    </row>
    <row customHeight="1" ht="16.05" outlineLevel="1" r="145" s="96">
      <c r="A145" s="25" t="n">
        <v>43486</v>
      </c>
      <c r="B145" s="97" t="inlineStr">
        <is>
          <t>iOS</t>
        </is>
      </c>
      <c r="C145" s="73" t="n">
        <v>41042</v>
      </c>
      <c r="D145" s="73" t="n">
        <v>108297</v>
      </c>
      <c r="E145" s="74" t="n">
        <v>2.63868719847961</v>
      </c>
      <c r="F145" s="75" t="n">
        <v>1.03833017823208</v>
      </c>
      <c r="G145" s="100" t="n">
        <v>19.55</v>
      </c>
      <c r="H145" s="76" t="n">
        <v>28.8</v>
      </c>
      <c r="I145" s="31" t="n">
        <v>0.359</v>
      </c>
      <c r="J145" s="31" t="n">
        <v>0.194</v>
      </c>
      <c r="K145" s="31" t="n">
        <v>0.12</v>
      </c>
      <c r="L145" s="75" t="n">
        <v>10.3046714128739</v>
      </c>
      <c r="M145" s="77" t="n">
        <v>11.1796540993749</v>
      </c>
      <c r="N145" s="75" t="n">
        <v>17.333433549514</v>
      </c>
      <c r="O145" s="78">
        <f>M145/N145</f>
        <v/>
      </c>
      <c r="P145" s="75" t="n">
        <v>2.33041274749817</v>
      </c>
      <c r="Q145" s="75" t="n">
        <v>3.44003493249724</v>
      </c>
      <c r="R145" s="75" t="n">
        <v>0.954373004624261</v>
      </c>
      <c r="S145" s="75" t="n">
        <v>5.79126401236954</v>
      </c>
      <c r="T145" s="75" t="n">
        <v>1.1994301994302</v>
      </c>
      <c r="U145" s="75" t="n">
        <v>0.5287119357471119</v>
      </c>
      <c r="V145" s="75" t="n">
        <v>2.08239201706538</v>
      </c>
      <c r="W145" s="75" t="n">
        <v>1.00681470028204</v>
      </c>
      <c r="X145" s="75" t="n">
        <v>0.0190309980885897</v>
      </c>
      <c r="Y145" s="74" t="n">
        <v>11.1986850974635</v>
      </c>
      <c r="Z145" s="79" t="n">
        <v>1641</v>
      </c>
      <c r="AA145" s="79" t="n">
        <v>1085</v>
      </c>
      <c r="AB145" s="75" t="n">
        <v>12910.59</v>
      </c>
      <c r="AC145" s="98" t="n"/>
      <c r="AD145" s="80" t="n">
        <v>0.015152774315078</v>
      </c>
      <c r="AE145" s="31" t="n">
        <v>0.0100187447482386</v>
      </c>
      <c r="AF145" s="75" t="n">
        <v>7.86751371115174</v>
      </c>
      <c r="AG145" s="81" t="n">
        <v>0.119214659685864</v>
      </c>
      <c r="AH145" s="37" t="n">
        <v>0.521538911359096</v>
      </c>
      <c r="AI145" s="37" t="n">
        <v>0.384752205058233</v>
      </c>
      <c r="AJ145" s="75" t="n">
        <v>0.540439716704987</v>
      </c>
      <c r="AK145" s="38" t="n">
        <v>0.252869423899092</v>
      </c>
      <c r="AL145" s="38" t="n">
        <v>0.0150881372521861</v>
      </c>
      <c r="AM145" s="39" t="n">
        <v>0.31064572425829</v>
      </c>
    </row>
    <row customHeight="1" ht="16.05" outlineLevel="1" r="146" s="96">
      <c r="A146" s="25" t="n">
        <v>43487</v>
      </c>
      <c r="B146" s="97" t="inlineStr">
        <is>
          <t>iOS</t>
        </is>
      </c>
      <c r="C146" s="73" t="n">
        <v>43411</v>
      </c>
      <c r="D146" s="73" t="n">
        <v>113639</v>
      </c>
      <c r="E146" s="74" t="n">
        <v>2.61774665407385</v>
      </c>
      <c r="F146" s="75" t="n">
        <v>0.960423212699865</v>
      </c>
      <c r="G146" s="100" t="n">
        <v>19.92</v>
      </c>
      <c r="H146" s="76" t="n">
        <v>30.25</v>
      </c>
      <c r="I146" s="31" t="n">
        <v>0.37</v>
      </c>
      <c r="J146" s="31" t="n">
        <v>0.205</v>
      </c>
      <c r="K146" s="31" t="n">
        <v>0.118</v>
      </c>
      <c r="L146" s="75" t="n">
        <v>10.2413256012461</v>
      </c>
      <c r="M146" s="77" t="n">
        <v>10.5200591346281</v>
      </c>
      <c r="N146" s="75" t="n">
        <v>16.3289169956155</v>
      </c>
      <c r="O146" s="78">
        <f>M146/N146</f>
        <v/>
      </c>
      <c r="P146" s="75" t="n">
        <v>2.27205550926748</v>
      </c>
      <c r="Q146" s="75" t="n">
        <v>3.1629218854575</v>
      </c>
      <c r="R146" s="75" t="n">
        <v>0.925901137776078</v>
      </c>
      <c r="S146" s="75" t="n">
        <v>5.35798287189434</v>
      </c>
      <c r="T146" s="75" t="n">
        <v>1.14621720186306</v>
      </c>
      <c r="U146" s="75" t="n">
        <v>0.559135672626446</v>
      </c>
      <c r="V146" s="75" t="n">
        <v>1.9578626746616</v>
      </c>
      <c r="W146" s="75" t="n">
        <v>0.9468400420690311</v>
      </c>
      <c r="X146" s="75" t="n">
        <v>0.0182771759695175</v>
      </c>
      <c r="Y146" s="74" t="n">
        <v>10.5383363105976</v>
      </c>
      <c r="Z146" s="79" t="n">
        <v>1643</v>
      </c>
      <c r="AA146" s="79" t="n">
        <v>1082</v>
      </c>
      <c r="AB146" s="75" t="n">
        <v>11997.57</v>
      </c>
      <c r="AC146" s="98" t="n"/>
      <c r="AD146" s="80" t="n">
        <v>0.0144580645729019</v>
      </c>
      <c r="AE146" s="31" t="n">
        <v>0.009521379104004791</v>
      </c>
      <c r="AF146" s="75" t="n">
        <v>7.30223371880706</v>
      </c>
      <c r="AG146" s="81" t="n">
        <v>0.105576166632934</v>
      </c>
      <c r="AH146" s="37" t="n">
        <v>0.52168805141554</v>
      </c>
      <c r="AI146" s="37" t="n">
        <v>0.38193084702034</v>
      </c>
      <c r="AJ146" s="75" t="n">
        <v>0.559561418175098</v>
      </c>
      <c r="AK146" s="38" t="n">
        <v>0.262999498411637</v>
      </c>
      <c r="AL146" s="38" t="n">
        <v>0.0172563996515281</v>
      </c>
      <c r="AM146" s="39" t="n">
        <v>0.247943047721293</v>
      </c>
    </row>
    <row customFormat="1" customHeight="1" ht="16.05" outlineLevel="1" r="147" s="102">
      <c r="A147" s="49" t="n">
        <v>43488</v>
      </c>
      <c r="B147" s="103" t="inlineStr">
        <is>
          <t>iOS</t>
        </is>
      </c>
      <c r="C147" s="104" t="n">
        <v>48386</v>
      </c>
      <c r="D147" s="104" t="n">
        <v>122349</v>
      </c>
      <c r="E147" s="105" t="n">
        <v>2.52860331500847</v>
      </c>
      <c r="F147" s="102" t="n">
        <v>0.687250741558983</v>
      </c>
      <c r="G147" s="106" t="n">
        <v>20.03</v>
      </c>
      <c r="H147" s="113" t="n">
        <v>30.27</v>
      </c>
      <c r="I147" s="54" t="n">
        <v>0.371</v>
      </c>
      <c r="J147" s="54" t="n">
        <v>0.199</v>
      </c>
      <c r="K147" s="54" t="n">
        <v>0.115</v>
      </c>
      <c r="L147" s="102" t="n">
        <v>10.1719262110847</v>
      </c>
      <c r="M147" s="107" t="n">
        <v>9.835495181815951</v>
      </c>
      <c r="N147" s="102" t="n">
        <v>15.2649051146742</v>
      </c>
      <c r="O147" s="108">
        <f>M147/N147</f>
        <v/>
      </c>
      <c r="P147" s="102" t="n">
        <v>2.12888167241729</v>
      </c>
      <c r="Q147" s="102" t="n">
        <v>2.83099502740004</v>
      </c>
      <c r="R147" s="102" t="n">
        <v>0.894040491171098</v>
      </c>
      <c r="S147" s="102" t="n">
        <v>4.99237619240917</v>
      </c>
      <c r="T147" s="102" t="n">
        <v>1.10050487111833</v>
      </c>
      <c r="U147" s="102" t="n">
        <v>0.590356707935864</v>
      </c>
      <c r="V147" s="102" t="n">
        <v>1.83242845544956</v>
      </c>
      <c r="W147" s="102" t="n">
        <v>0.895321696772884</v>
      </c>
      <c r="X147" s="102" t="n">
        <v>0.0155293463779843</v>
      </c>
      <c r="Y147" s="105" t="n">
        <v>9.851024528193941</v>
      </c>
      <c r="Z147" s="101" t="n">
        <v>1726</v>
      </c>
      <c r="AA147" s="101" t="n">
        <v>1157</v>
      </c>
      <c r="AB147" s="102" t="n">
        <v>12315.74</v>
      </c>
      <c r="AC147" s="109" t="n"/>
      <c r="AD147" s="110" t="n">
        <v>0.0141071851833689</v>
      </c>
      <c r="AE147" s="54" t="n">
        <v>0.00945655461017254</v>
      </c>
      <c r="AF147" s="102" t="n">
        <v>7.13542294322132</v>
      </c>
      <c r="AG147" s="111" t="n">
        <v>0.100660732821682</v>
      </c>
      <c r="AH147" s="60" t="n">
        <v>0.5251312363080231</v>
      </c>
      <c r="AI147" s="60" t="n">
        <v>0.378725251105692</v>
      </c>
      <c r="AJ147" s="102" t="n">
        <v>0.618149719245764</v>
      </c>
      <c r="AK147" s="61" t="n">
        <v>0.285159666200786</v>
      </c>
      <c r="AL147" s="61" t="n">
        <v>0.0174827746855307</v>
      </c>
      <c r="AM147" s="62" t="n">
        <v>0</v>
      </c>
    </row>
    <row customHeight="1" ht="16.05" outlineLevel="1" r="148" s="96">
      <c r="A148" s="25" t="n">
        <v>43489</v>
      </c>
      <c r="B148" s="72" t="inlineStr">
        <is>
          <t>iOS</t>
        </is>
      </c>
      <c r="C148" s="73" t="n">
        <v>51682</v>
      </c>
      <c r="D148" s="73" t="n">
        <v>131736</v>
      </c>
      <c r="E148" s="74" t="n">
        <v>2.54897256298131</v>
      </c>
      <c r="F148" s="75" t="n">
        <v>0.852363692885771</v>
      </c>
      <c r="G148" s="100" t="n">
        <v>21.09</v>
      </c>
      <c r="H148" s="76" t="n">
        <v>31.81</v>
      </c>
      <c r="I148" s="31" t="n">
        <v>0.373</v>
      </c>
      <c r="J148" s="31" t="n">
        <v>0.205</v>
      </c>
      <c r="K148" s="31" t="n">
        <v>0.116</v>
      </c>
      <c r="L148" s="75" t="n">
        <v>10.2770996538532</v>
      </c>
      <c r="M148" s="77" t="n">
        <v>9.81898645776401</v>
      </c>
      <c r="N148" s="75" t="n">
        <v>15.0906948527696</v>
      </c>
      <c r="O148" s="78">
        <f>M148/N148</f>
        <v/>
      </c>
      <c r="P148" s="75" t="n">
        <v>2.15489523542862</v>
      </c>
      <c r="Q148" s="75" t="n">
        <v>2.85258294834103</v>
      </c>
      <c r="R148" s="75" t="n">
        <v>0.8815857016193011</v>
      </c>
      <c r="S148" s="75" t="n">
        <v>4.79086751598301</v>
      </c>
      <c r="T148" s="75" t="n">
        <v>1.10080965047366</v>
      </c>
      <c r="U148" s="75" t="n">
        <v>0.585491623500863</v>
      </c>
      <c r="V148" s="75" t="n">
        <v>1.82803677259788</v>
      </c>
      <c r="W148" s="75" t="n">
        <v>0.896425404825237</v>
      </c>
      <c r="X148" s="75" t="n">
        <v>0.0185902107244793</v>
      </c>
      <c r="Y148" s="74" t="n">
        <v>9.83757666848849</v>
      </c>
      <c r="Z148" s="79" t="n">
        <v>1832</v>
      </c>
      <c r="AA148" s="79" t="n">
        <v>1281</v>
      </c>
      <c r="AB148" s="75" t="n">
        <v>11965.68</v>
      </c>
      <c r="AC148" s="98" t="n"/>
      <c r="AD148" s="80" t="n">
        <v>0.0139066010809498</v>
      </c>
      <c r="AE148" s="31" t="n">
        <v>0.009723993441428311</v>
      </c>
      <c r="AF148" s="75" t="n">
        <v>6.53148471615721</v>
      </c>
      <c r="AG148" s="81" t="n">
        <v>0.0908307524139188</v>
      </c>
      <c r="AH148" s="37" t="n">
        <v>0.535021864478929</v>
      </c>
      <c r="AI148" s="37" t="n">
        <v>0.386130567702488</v>
      </c>
      <c r="AJ148" s="75" t="n">
        <v>0.615154551527297</v>
      </c>
      <c r="AK148" s="38" t="n">
        <v>0.291734985121759</v>
      </c>
      <c r="AL148" s="38" t="n">
        <v>0.0171251594097285</v>
      </c>
      <c r="AM148" s="39" t="n">
        <v>0</v>
      </c>
    </row>
    <row customHeight="1" ht="16.05" outlineLevel="1" r="149" s="96">
      <c r="A149" s="25" t="n">
        <v>43490</v>
      </c>
      <c r="B149" s="72" t="inlineStr">
        <is>
          <t>iOS</t>
        </is>
      </c>
      <c r="C149" s="73" t="n">
        <v>50561</v>
      </c>
      <c r="D149" s="73" t="n">
        <v>137744</v>
      </c>
      <c r="E149" s="74" t="n">
        <v>2.72431320583058</v>
      </c>
      <c r="F149" s="75" t="n">
        <v>0.8494911058194911</v>
      </c>
      <c r="G149" s="100" t="n">
        <v>19.77</v>
      </c>
      <c r="H149" s="76" t="n">
        <v>29.56</v>
      </c>
      <c r="I149" s="31" t="n">
        <v>0.371</v>
      </c>
      <c r="J149" s="31" t="n">
        <v>0.211</v>
      </c>
      <c r="K149" s="31" t="n">
        <v>0.117</v>
      </c>
      <c r="L149" s="75" t="n">
        <v>10.1067197119294</v>
      </c>
      <c r="M149" s="77" t="n">
        <v>9.73621355558137</v>
      </c>
      <c r="N149" s="75" t="n">
        <v>14.8602185089974</v>
      </c>
      <c r="O149" s="78">
        <f>M149/N149</f>
        <v/>
      </c>
      <c r="P149" s="75" t="n">
        <v>2.12639615282333</v>
      </c>
      <c r="Q149" s="75" t="n">
        <v>2.86173654817835</v>
      </c>
      <c r="R149" s="75" t="n">
        <v>0.878324173388884</v>
      </c>
      <c r="S149" s="75" t="n">
        <v>4.6669843099016</v>
      </c>
      <c r="T149" s="75" t="n">
        <v>1.07019546139527</v>
      </c>
      <c r="U149" s="75" t="n">
        <v>0.580312029075436</v>
      </c>
      <c r="V149" s="75" t="n">
        <v>1.78797314067902</v>
      </c>
      <c r="W149" s="75" t="n">
        <v>0.888296693555536</v>
      </c>
      <c r="X149" s="75" t="n">
        <v>0.0169444767104193</v>
      </c>
      <c r="Y149" s="74" t="n">
        <v>9.75315803229179</v>
      </c>
      <c r="Z149" s="79" t="n">
        <v>1934</v>
      </c>
      <c r="AA149" s="79" t="n">
        <v>1360</v>
      </c>
      <c r="AB149" s="75" t="n">
        <v>12490.66</v>
      </c>
      <c r="AC149" s="98" t="n"/>
      <c r="AD149" s="80" t="n">
        <v>0.0140405389708445</v>
      </c>
      <c r="AE149" s="31" t="n">
        <v>0.009873388314554541</v>
      </c>
      <c r="AF149" s="75" t="n">
        <v>6.45845915201655</v>
      </c>
      <c r="AG149" s="81" t="n">
        <v>0.09068024741549539</v>
      </c>
      <c r="AH149" s="37" t="n">
        <v>0.531417495698265</v>
      </c>
      <c r="AI149" s="37" t="n">
        <v>0.395304681473863</v>
      </c>
      <c r="AJ149" s="75" t="n">
        <v>0.6069012080381</v>
      </c>
      <c r="AK149" s="38" t="n">
        <v>0.299555697525845</v>
      </c>
      <c r="AL149" s="38" t="n">
        <v>0.0172276106400279</v>
      </c>
      <c r="AM149" s="39" t="n">
        <v>0</v>
      </c>
    </row>
    <row customHeight="1" ht="16.05" outlineLevel="1" r="150" s="96">
      <c r="A150" s="25" t="n">
        <v>43491</v>
      </c>
      <c r="B150" s="97" t="inlineStr">
        <is>
          <t>iOS</t>
        </is>
      </c>
      <c r="C150" s="73" t="n">
        <v>57886</v>
      </c>
      <c r="D150" s="73" t="n">
        <v>148761</v>
      </c>
      <c r="E150" s="74" t="n">
        <v>2.56989600248765</v>
      </c>
      <c r="F150" s="75" t="n">
        <v>0.29026641256781</v>
      </c>
      <c r="G150" s="100" t="n">
        <v>18.43</v>
      </c>
      <c r="H150" s="76" t="n">
        <v>28.26</v>
      </c>
      <c r="I150" s="31" t="n">
        <v>0.355</v>
      </c>
      <c r="J150" s="31" t="n">
        <v>0.194</v>
      </c>
      <c r="K150" s="31" t="n">
        <v>0.111</v>
      </c>
      <c r="L150" s="75" t="n">
        <v>10.5700149904881</v>
      </c>
      <c r="M150" s="77" t="n">
        <v>10.786483016382</v>
      </c>
      <c r="N150" s="75" t="n">
        <v>16.721459759694</v>
      </c>
      <c r="O150" s="78">
        <f>M150/N150</f>
        <v/>
      </c>
      <c r="P150" s="75" t="n">
        <v>2.35663446608518</v>
      </c>
      <c r="Q150" s="75" t="n">
        <v>3.22258000646096</v>
      </c>
      <c r="R150" s="75" t="n">
        <v>0.828524087910714</v>
      </c>
      <c r="S150" s="75" t="n">
        <v>5.57320161315534</v>
      </c>
      <c r="T150" s="75" t="n">
        <v>1.20624003501422</v>
      </c>
      <c r="U150" s="75" t="n">
        <v>0.519679869947166</v>
      </c>
      <c r="V150" s="75" t="n">
        <v>2.05767968237096</v>
      </c>
      <c r="W150" s="75" t="n">
        <v>0.956919998749492</v>
      </c>
      <c r="X150" s="75" t="n">
        <v>0.0171348673375414</v>
      </c>
      <c r="Y150" s="74" t="n">
        <v>10.8036178837195</v>
      </c>
      <c r="Z150" s="79" t="n">
        <v>2422</v>
      </c>
      <c r="AA150" s="79" t="n">
        <v>1464</v>
      </c>
      <c r="AB150" s="75" t="n">
        <v>18692.78</v>
      </c>
      <c r="AC150" s="98" t="n"/>
      <c r="AD150" s="80" t="n">
        <v>0.0162811489570519</v>
      </c>
      <c r="AE150" s="31" t="n">
        <v>0.00984128904753262</v>
      </c>
      <c r="AF150" s="75" t="n">
        <v>7.71791081750619</v>
      </c>
      <c r="AG150" s="81" t="n">
        <v>0.125656455657061</v>
      </c>
      <c r="AH150" s="37" t="n">
        <v>0.5204021697819849</v>
      </c>
      <c r="AI150" s="37" t="n">
        <v>0.369122067512006</v>
      </c>
      <c r="AJ150" s="75" t="n">
        <v>0.476395022889064</v>
      </c>
      <c r="AK150" s="38" t="n">
        <v>0.247638830069709</v>
      </c>
      <c r="AL150" s="38" t="n">
        <v>0.0142107138295655</v>
      </c>
      <c r="AM150" s="39" t="n">
        <v>0.343450232251733</v>
      </c>
    </row>
    <row customHeight="1" ht="16.05" outlineLevel="1" r="151" s="96">
      <c r="A151" s="25" t="n">
        <v>43492</v>
      </c>
      <c r="B151" s="97" t="inlineStr">
        <is>
          <t>iOS</t>
        </is>
      </c>
      <c r="C151" s="73" t="n">
        <v>57795</v>
      </c>
      <c r="D151" s="73" t="n">
        <v>156232</v>
      </c>
      <c r="E151" s="74" t="n">
        <v>2.70320962020936</v>
      </c>
      <c r="F151" s="75" t="n">
        <v>0.26594334835373</v>
      </c>
      <c r="G151" s="100" t="n">
        <v>18.02</v>
      </c>
      <c r="H151" s="76" t="n">
        <v>27.06</v>
      </c>
      <c r="I151" s="31" t="n">
        <v>0.356</v>
      </c>
      <c r="J151" s="31" t="n">
        <v>0.185</v>
      </c>
      <c r="K151" s="31" t="n">
        <v>0.116</v>
      </c>
      <c r="L151" s="75" t="n">
        <v>10.3151595063751</v>
      </c>
      <c r="M151" s="77" t="n">
        <v>10.984196579446</v>
      </c>
      <c r="N151" s="75" t="n">
        <v>16.8289628525478</v>
      </c>
      <c r="O151" s="78">
        <f>M151/N151</f>
        <v/>
      </c>
      <c r="P151" s="75" t="n">
        <v>2.30369120935159</v>
      </c>
      <c r="Q151" s="75" t="n">
        <v>3.31547875887499</v>
      </c>
      <c r="R151" s="75" t="n">
        <v>0.912711332522653</v>
      </c>
      <c r="S151" s="75" t="n">
        <v>5.54029537520104</v>
      </c>
      <c r="T151" s="75" t="n">
        <v>1.19011101086573</v>
      </c>
      <c r="U151" s="75" t="n">
        <v>0.532783509198604</v>
      </c>
      <c r="V151" s="75" t="n">
        <v>2.04111913074177</v>
      </c>
      <c r="W151" s="75" t="n">
        <v>0.992772525791394</v>
      </c>
      <c r="X151" s="75" t="n">
        <v>0.0191126017717241</v>
      </c>
      <c r="Y151" s="74" t="n">
        <v>11.0033091812177</v>
      </c>
      <c r="Z151" s="79" t="n">
        <v>2348</v>
      </c>
      <c r="AA151" s="79" t="n">
        <v>1569</v>
      </c>
      <c r="AB151" s="75" t="n">
        <v>17986.52</v>
      </c>
      <c r="AC151" s="98" t="n"/>
      <c r="AD151" s="80" t="n">
        <v>0.0150289313328895</v>
      </c>
      <c r="AE151" s="31" t="n">
        <v>0.0100427569255978</v>
      </c>
      <c r="AF151" s="75" t="n">
        <v>7.66035775127768</v>
      </c>
      <c r="AG151" s="81" t="n">
        <v>0.11512699062932</v>
      </c>
      <c r="AH151" s="37" t="n">
        <v>0.528955792023531</v>
      </c>
      <c r="AI151" s="37" t="n">
        <v>0.390639328661649</v>
      </c>
      <c r="AJ151" s="75" t="n">
        <v>0.51097726458088</v>
      </c>
      <c r="AK151" s="38" t="n">
        <v>0.25001280147473</v>
      </c>
      <c r="AL151" s="38" t="n">
        <v>0.0144656664447744</v>
      </c>
      <c r="AM151" s="39" t="n">
        <v>0.322718777203134</v>
      </c>
    </row>
    <row customHeight="1" ht="16.05" outlineLevel="1" r="152" s="96">
      <c r="A152" s="25" t="n">
        <v>43493</v>
      </c>
      <c r="B152" s="97" t="inlineStr">
        <is>
          <t>iOS</t>
        </is>
      </c>
      <c r="C152" s="73" t="n">
        <v>58067</v>
      </c>
      <c r="D152" s="73" t="n">
        <v>164311</v>
      </c>
      <c r="E152" s="74" t="n">
        <v>2.82967950815437</v>
      </c>
      <c r="F152" s="75" t="n">
        <v>0.250776521961402</v>
      </c>
      <c r="G152" s="100" t="n">
        <v>18.49</v>
      </c>
      <c r="H152" s="76" t="n">
        <v>27.5</v>
      </c>
      <c r="I152" s="31" t="n">
        <v>0.359</v>
      </c>
      <c r="J152" s="31" t="n">
        <v>0.2</v>
      </c>
      <c r="K152" s="31" t="n">
        <v>0.121</v>
      </c>
      <c r="L152" s="75" t="n">
        <v>10.3255229412517</v>
      </c>
      <c r="M152" s="77" t="n">
        <v>10.8841160969138</v>
      </c>
      <c r="N152" s="75" t="n">
        <v>16.623258321482</v>
      </c>
      <c r="O152" s="78">
        <f>M152/N152</f>
        <v/>
      </c>
      <c r="P152" s="75" t="n">
        <v>2.25533773923389</v>
      </c>
      <c r="Q152" s="75" t="n">
        <v>3.3171318888672</v>
      </c>
      <c r="R152" s="75" t="n">
        <v>0.920535772380395</v>
      </c>
      <c r="S152" s="75" t="n">
        <v>5.4382662688343</v>
      </c>
      <c r="T152" s="75" t="n">
        <v>1.1817852262904</v>
      </c>
      <c r="U152" s="75" t="n">
        <v>0.531375774983036</v>
      </c>
      <c r="V152" s="75" t="n">
        <v>2.00570722140115</v>
      </c>
      <c r="W152" s="75" t="n">
        <v>0.973118429491649</v>
      </c>
      <c r="X152" s="75" t="n">
        <v>0.0196395859072125</v>
      </c>
      <c r="Y152" s="74" t="n">
        <v>10.903755682821</v>
      </c>
      <c r="Z152" s="79" t="n">
        <v>2419</v>
      </c>
      <c r="AA152" s="79" t="n">
        <v>1574</v>
      </c>
      <c r="AB152" s="75" t="n">
        <v>17837.81</v>
      </c>
      <c r="AC152" s="98" t="n"/>
      <c r="AD152" s="80" t="n">
        <v>0.0147220819056545</v>
      </c>
      <c r="AE152" s="31" t="n">
        <v>0.00957939517135189</v>
      </c>
      <c r="AF152" s="75" t="n">
        <v>7.3740429929723</v>
      </c>
      <c r="AG152" s="81" t="n">
        <v>0.108561264918356</v>
      </c>
      <c r="AH152" s="37" t="n">
        <v>0.5293884650489949</v>
      </c>
      <c r="AI152" s="37" t="n">
        <v>0.397712986722235</v>
      </c>
      <c r="AJ152" s="75" t="n">
        <v>0.52591122931514</v>
      </c>
      <c r="AK152" s="38" t="n">
        <v>0.257584702180621</v>
      </c>
      <c r="AL152" s="38" t="n">
        <v>0.0149472646383991</v>
      </c>
      <c r="AM152" s="39" t="n">
        <v>0.31066696691031</v>
      </c>
    </row>
    <row customHeight="1" ht="16.05" outlineLevel="1" r="153" s="96">
      <c r="A153" s="25" t="n">
        <v>43494</v>
      </c>
      <c r="B153" s="97" t="inlineStr">
        <is>
          <t>iOS</t>
        </is>
      </c>
      <c r="C153" s="73" t="n">
        <v>58262</v>
      </c>
      <c r="D153" s="73" t="n">
        <v>167305</v>
      </c>
      <c r="E153" s="74" t="n">
        <v>2.8715972675157</v>
      </c>
      <c r="F153" s="75" t="n">
        <v>2.1189323610173</v>
      </c>
      <c r="G153" s="100" t="n">
        <v>20.43</v>
      </c>
      <c r="H153" s="76" t="n">
        <v>29.87</v>
      </c>
      <c r="I153" s="31" t="n">
        <v>0.373</v>
      </c>
      <c r="J153" s="31" t="n">
        <v>0.207</v>
      </c>
      <c r="K153" s="31" t="n">
        <v>0.113</v>
      </c>
      <c r="L153" s="75" t="n">
        <v>10.2540689160515</v>
      </c>
      <c r="M153" s="77" t="n">
        <v>10.3247840769851</v>
      </c>
      <c r="N153" s="75" t="n">
        <v>15.7049549959087</v>
      </c>
      <c r="O153" s="78">
        <f>M153/N153</f>
        <v/>
      </c>
      <c r="P153" s="75" t="n">
        <v>2.17648877170652</v>
      </c>
      <c r="Q153" s="75" t="n">
        <v>3.06920629148104</v>
      </c>
      <c r="R153" s="75" t="n">
        <v>0.9132193835803259</v>
      </c>
      <c r="S153" s="75" t="n">
        <v>5.06178743522138</v>
      </c>
      <c r="T153" s="75" t="n">
        <v>1.1244113101191</v>
      </c>
      <c r="U153" s="75" t="n">
        <v>0.553168469860897</v>
      </c>
      <c r="V153" s="75" t="n">
        <v>1.88504409491772</v>
      </c>
      <c r="W153" s="75" t="n">
        <v>0.921629239021729</v>
      </c>
      <c r="X153" s="75" t="n">
        <v>0.0185350109082215</v>
      </c>
      <c r="Y153" s="74" t="n">
        <v>10.3433190878934</v>
      </c>
      <c r="Z153" s="79" t="n">
        <v>2096</v>
      </c>
      <c r="AA153" s="79" t="n">
        <v>1455</v>
      </c>
      <c r="AB153" s="75" t="n">
        <v>15494.04</v>
      </c>
      <c r="AC153" s="98" t="n"/>
      <c r="AD153" s="80" t="n">
        <v>0.0125280176922387</v>
      </c>
      <c r="AE153" s="31" t="n">
        <v>0.008696691670900449</v>
      </c>
      <c r="AF153" s="75" t="n">
        <v>7.39219465648855</v>
      </c>
      <c r="AG153" s="81" t="n">
        <v>0.0926095454409611</v>
      </c>
      <c r="AH153" s="37" t="n">
        <v>0.538996258281556</v>
      </c>
      <c r="AI153" s="37" t="n">
        <v>0.392931928186468</v>
      </c>
      <c r="AJ153" s="75" t="n">
        <v>0.549965631630854</v>
      </c>
      <c r="AK153" s="38" t="n">
        <v>0.26920892979887</v>
      </c>
      <c r="AL153" s="38" t="n">
        <v>0.017052688204178</v>
      </c>
      <c r="AM153" s="39" t="n">
        <v>0.251821523564747</v>
      </c>
    </row>
    <row customFormat="1" customHeight="1" ht="16.05" outlineLevel="1" r="154" s="102">
      <c r="A154" s="49" t="n">
        <v>43495</v>
      </c>
      <c r="B154" s="103" t="inlineStr">
        <is>
          <t>iOS</t>
        </is>
      </c>
      <c r="C154" s="104" t="n">
        <v>55196</v>
      </c>
      <c r="D154" s="104" t="n">
        <v>167471</v>
      </c>
      <c r="E154" s="105" t="n">
        <v>3.03411479092688</v>
      </c>
      <c r="F154" s="102" t="n">
        <v>0.821491986952965</v>
      </c>
      <c r="G154" s="106" t="n">
        <v>20.19</v>
      </c>
      <c r="H154" s="113" t="n">
        <v>29.05</v>
      </c>
      <c r="I154" s="54" t="n">
        <v>0.374</v>
      </c>
      <c r="J154" s="54" t="n">
        <v>0.205</v>
      </c>
      <c r="K154" s="54" t="n">
        <v>0.119</v>
      </c>
      <c r="L154" s="102" t="n">
        <v>10.1472434033355</v>
      </c>
      <c r="M154" s="107" t="n">
        <v>9.865391620041679</v>
      </c>
      <c r="N154" s="102" t="n">
        <v>14.8762121716894</v>
      </c>
      <c r="O154" s="108">
        <f>M154/N154</f>
        <v/>
      </c>
      <c r="P154" s="102" t="n">
        <v>2.05493377513258</v>
      </c>
      <c r="Q154" s="102" t="n">
        <v>2.81899136510566</v>
      </c>
      <c r="R154" s="102" t="n">
        <v>0.899397628330377</v>
      </c>
      <c r="S154" s="102" t="n">
        <v>4.79036745572253</v>
      </c>
      <c r="T154" s="102" t="n">
        <v>1.06807069988565</v>
      </c>
      <c r="U154" s="102" t="n">
        <v>0.575755665805278</v>
      </c>
      <c r="V154" s="102" t="n">
        <v>1.78795436741971</v>
      </c>
      <c r="W154" s="102" t="n">
        <v>0.880741214287644</v>
      </c>
      <c r="X154" s="102" t="n">
        <v>0.0105510804855766</v>
      </c>
      <c r="Y154" s="105" t="n">
        <v>9.87594270052726</v>
      </c>
      <c r="Z154" s="101" t="n">
        <v>2117</v>
      </c>
      <c r="AA154" s="101" t="n">
        <v>1485</v>
      </c>
      <c r="AB154" s="102" t="n">
        <v>12894.83</v>
      </c>
      <c r="AC154" s="109" t="n"/>
      <c r="AD154" s="110" t="n">
        <v>0.0126409945602522</v>
      </c>
      <c r="AE154" s="54" t="n">
        <v>0.008867206859695109</v>
      </c>
      <c r="AF154" s="102" t="n">
        <v>6.09108644307983</v>
      </c>
      <c r="AG154" s="111" t="n">
        <v>0.0769973905929982</v>
      </c>
      <c r="AH154" s="60" t="n">
        <v>0.551960286977317</v>
      </c>
      <c r="AI154" s="60" t="n">
        <v>0.422403797376621</v>
      </c>
      <c r="AJ154" s="102" t="n">
        <v>0.620029736491691</v>
      </c>
      <c r="AK154" s="61" t="n">
        <v>0.298869655044754</v>
      </c>
      <c r="AL154" s="61" t="n">
        <v>0.0189465638827021</v>
      </c>
      <c r="AM154" s="62" t="n">
        <v>0</v>
      </c>
    </row>
    <row customHeight="1" ht="16.05" outlineLevel="1" r="155" s="96">
      <c r="A155" s="25" t="n">
        <v>43496</v>
      </c>
      <c r="B155" s="72" t="inlineStr">
        <is>
          <t>iOS</t>
        </is>
      </c>
      <c r="C155" s="73" t="n">
        <v>44960</v>
      </c>
      <c r="D155" s="73" t="n">
        <v>161232</v>
      </c>
      <c r="E155" s="74" t="n">
        <v>3.58612099644128</v>
      </c>
      <c r="F155" s="75" t="n">
        <v>0.919061294730575</v>
      </c>
      <c r="G155" s="100" t="n">
        <v>21.92</v>
      </c>
      <c r="H155" s="76" t="n">
        <v>30.6</v>
      </c>
      <c r="I155" s="31" t="n">
        <v>0.371</v>
      </c>
      <c r="J155" s="31" t="n">
        <v>0.202</v>
      </c>
      <c r="K155" s="31" t="n">
        <v>0.117</v>
      </c>
      <c r="L155" s="75" t="n">
        <v>9.94370224273097</v>
      </c>
      <c r="M155" s="77" t="n">
        <v>9.90519251761437</v>
      </c>
      <c r="N155" s="75" t="n">
        <v>14.7998220723017</v>
      </c>
      <c r="O155" s="78">
        <f>M155/N155</f>
        <v/>
      </c>
      <c r="P155" s="75" t="n">
        <v>2.02231509883328</v>
      </c>
      <c r="Q155" s="75" t="n">
        <v>2.86356096340435</v>
      </c>
      <c r="R155" s="75" t="n">
        <v>0.900249284119026</v>
      </c>
      <c r="S155" s="75" t="n">
        <v>4.73360887414396</v>
      </c>
      <c r="T155" s="75" t="n">
        <v>1.06146845953535</v>
      </c>
      <c r="U155" s="75" t="n">
        <v>0.561992048855981</v>
      </c>
      <c r="V155" s="75" t="n">
        <v>1.771390708838</v>
      </c>
      <c r="W155" s="75" t="n">
        <v>0.885236634571723</v>
      </c>
      <c r="X155" s="75" t="n">
        <v>0.0110648010320532</v>
      </c>
      <c r="Y155" s="74" t="n">
        <v>9.916257318646419</v>
      </c>
      <c r="Z155" s="79" t="n">
        <v>2059</v>
      </c>
      <c r="AA155" s="79" t="n">
        <v>1402</v>
      </c>
      <c r="AB155" s="75" t="n">
        <v>13362.41</v>
      </c>
      <c r="AC155" s="98" t="n"/>
      <c r="AD155" s="80" t="n">
        <v>0.0127704177830704</v>
      </c>
      <c r="AE155" s="31" t="n">
        <v>0.00869554430882207</v>
      </c>
      <c r="AF155" s="75" t="n">
        <v>6.48975716367168</v>
      </c>
      <c r="AG155" s="81" t="n">
        <v>0.08287691029076109</v>
      </c>
      <c r="AH155" s="37" t="n">
        <v>0.550578291814947</v>
      </c>
      <c r="AI155" s="37" t="n">
        <v>0.432095195729537</v>
      </c>
      <c r="AJ155" s="75" t="n">
        <v>0.618419420462439</v>
      </c>
      <c r="AK155" s="38" t="n">
        <v>0.319886871092587</v>
      </c>
      <c r="AL155" s="38" t="n">
        <v>0.0203495584003176</v>
      </c>
      <c r="AM155" s="39" t="n">
        <v>0</v>
      </c>
    </row>
    <row customHeight="1" ht="16.05" r="156" s="96">
      <c r="A156" s="25" t="n">
        <v>43497</v>
      </c>
      <c r="B156" s="72" t="inlineStr">
        <is>
          <t>iOS</t>
        </is>
      </c>
      <c r="C156" s="73" t="n">
        <v>48398</v>
      </c>
      <c r="D156" s="73" t="n">
        <v>164759</v>
      </c>
      <c r="E156" s="74" t="n">
        <v>3.40425224182817</v>
      </c>
      <c r="F156" s="75" t="n">
        <v>0.88132591116722</v>
      </c>
      <c r="G156" s="100" t="n">
        <v>22.11</v>
      </c>
      <c r="H156" s="76" t="n">
        <v>31.45</v>
      </c>
      <c r="I156" s="31" t="n">
        <v>0.367</v>
      </c>
      <c r="J156" s="31" t="n">
        <v>0.201</v>
      </c>
      <c r="K156" s="31" t="n">
        <v>0.108</v>
      </c>
      <c r="L156" s="75" t="n">
        <v>9.5894913176215</v>
      </c>
      <c r="M156" s="77" t="n">
        <v>9.17765949052859</v>
      </c>
      <c r="N156" s="75" t="n">
        <v>13.8486097373338</v>
      </c>
      <c r="O156" s="78">
        <f>M156/N156</f>
        <v/>
      </c>
      <c r="P156" s="75" t="n">
        <v>1.94504890647324</v>
      </c>
      <c r="Q156" s="75" t="n">
        <v>2.67000036634062</v>
      </c>
      <c r="R156" s="75" t="n">
        <v>0.829880572956735</v>
      </c>
      <c r="S156" s="75" t="n">
        <v>4.324431256182</v>
      </c>
      <c r="T156" s="75" t="n">
        <v>1.02791515551159</v>
      </c>
      <c r="U156" s="75" t="n">
        <v>0.551141151042239</v>
      </c>
      <c r="V156" s="75" t="n">
        <v>1.65960545114848</v>
      </c>
      <c r="W156" s="75" t="n">
        <v>0.840586877678866</v>
      </c>
      <c r="X156" s="75" t="n">
        <v>0.00945623607815051</v>
      </c>
      <c r="Y156" s="74" t="n">
        <v>9.18711572660674</v>
      </c>
      <c r="Z156" s="79" t="n">
        <v>2118</v>
      </c>
      <c r="AA156" s="79" t="n">
        <v>1444</v>
      </c>
      <c r="AB156" s="75" t="n">
        <v>14191.82</v>
      </c>
      <c r="AC156" s="98" t="n"/>
      <c r="AD156" s="80" t="n">
        <v>0.0128551399316578</v>
      </c>
      <c r="AE156" s="31" t="n">
        <v>0.008764316365115109</v>
      </c>
      <c r="AF156" s="75" t="n">
        <v>6.70057601510859</v>
      </c>
      <c r="AG156" s="81" t="n">
        <v>0.08613684229693069</v>
      </c>
      <c r="AH156" s="37" t="n">
        <v>0.544939873548494</v>
      </c>
      <c r="AI156" s="37" t="n">
        <v>0.385201867845779</v>
      </c>
      <c r="AJ156" s="75" t="n">
        <v>0.571877712294928</v>
      </c>
      <c r="AK156" s="38" t="n">
        <v>0.308116703791599</v>
      </c>
      <c r="AL156" s="38" t="n">
        <v>0.0208911197567356</v>
      </c>
      <c r="AM156" s="39" t="n">
        <v>0</v>
      </c>
    </row>
    <row customHeight="1" ht="16.05" outlineLevel="1" r="157" s="96">
      <c r="A157" s="25" t="n">
        <v>43498</v>
      </c>
      <c r="B157" s="97" t="inlineStr">
        <is>
          <t>iOS</t>
        </is>
      </c>
      <c r="C157" s="73" t="n">
        <v>51833</v>
      </c>
      <c r="D157" s="73" t="n">
        <v>167753</v>
      </c>
      <c r="E157" s="74" t="n">
        <v>3.23641309590415</v>
      </c>
      <c r="F157" s="75" t="n">
        <v>0.968232797672769</v>
      </c>
      <c r="G157" s="100" t="n">
        <v>20.47</v>
      </c>
      <c r="H157" s="76" t="n">
        <v>30.39</v>
      </c>
      <c r="I157" s="31" t="n">
        <v>0.363</v>
      </c>
      <c r="J157" s="31" t="n">
        <v>0.184</v>
      </c>
      <c r="K157" s="31" t="n">
        <v>0.111</v>
      </c>
      <c r="L157" s="75" t="n">
        <v>10.0505266671833</v>
      </c>
      <c r="M157" s="77" t="n">
        <v>10.1655827317544</v>
      </c>
      <c r="N157" s="75" t="n">
        <v>15.5323022834294</v>
      </c>
      <c r="O157" s="78">
        <f>M157/N157</f>
        <v/>
      </c>
      <c r="P157" s="75" t="n">
        <v>2.18140831215673</v>
      </c>
      <c r="Q157" s="75" t="n">
        <v>3.05101511052819</v>
      </c>
      <c r="R157" s="75" t="n">
        <v>0.846608556256888</v>
      </c>
      <c r="S157" s="75" t="n">
        <v>5.00052827645253</v>
      </c>
      <c r="T157" s="75" t="n">
        <v>1.15871064112723</v>
      </c>
      <c r="U157" s="75" t="n">
        <v>0.495013252452387</v>
      </c>
      <c r="V157" s="75" t="n">
        <v>1.90455501817089</v>
      </c>
      <c r="W157" s="75" t="n">
        <v>0.894463116284577</v>
      </c>
      <c r="X157" s="75" t="n">
        <v>0.008083312966087041</v>
      </c>
      <c r="Y157" s="74" t="n">
        <v>10.1736660447205</v>
      </c>
      <c r="Z157" s="79" t="n">
        <v>2524</v>
      </c>
      <c r="AA157" s="79" t="n">
        <v>1619</v>
      </c>
      <c r="AB157" s="75" t="n">
        <v>19933.76</v>
      </c>
      <c r="AC157" s="98" t="n"/>
      <c r="AD157" s="80" t="n">
        <v>0.0150459306241915</v>
      </c>
      <c r="AE157" s="31" t="n">
        <v>0.0096510941682116</v>
      </c>
      <c r="AF157" s="75" t="n">
        <v>7.89768621236133</v>
      </c>
      <c r="AG157" s="81" t="n">
        <v>0.118828038842822</v>
      </c>
      <c r="AH157" s="37" t="n">
        <v>0.540640132733973</v>
      </c>
      <c r="AI157" s="37" t="n">
        <v>0.385931742326317</v>
      </c>
      <c r="AJ157" s="75" t="n">
        <v>0.458376303255381</v>
      </c>
      <c r="AK157" s="38" t="n">
        <v>0.25616233390759</v>
      </c>
      <c r="AL157" s="38" t="n">
        <v>0.0177999797321061</v>
      </c>
      <c r="AM157" s="39" t="n">
        <v>0.344655535221427</v>
      </c>
    </row>
    <row customHeight="1" ht="16.05" outlineLevel="1" r="158" s="96">
      <c r="A158" s="25" t="n">
        <v>43499</v>
      </c>
      <c r="B158" s="97" t="inlineStr">
        <is>
          <t>iOS</t>
        </is>
      </c>
      <c r="C158" s="73" t="n">
        <v>57002</v>
      </c>
      <c r="D158" s="73" t="n">
        <v>177699</v>
      </c>
      <c r="E158" s="74" t="n">
        <v>3.1174169327392</v>
      </c>
      <c r="F158" s="75" t="n">
        <v>0.243019607313491</v>
      </c>
      <c r="G158" s="100" t="n">
        <v>19.43</v>
      </c>
      <c r="H158" s="76" t="n">
        <v>30.03</v>
      </c>
      <c r="I158" s="31" t="n">
        <v>0.366</v>
      </c>
      <c r="J158" s="31" t="n">
        <v>0.188</v>
      </c>
      <c r="K158" s="31" t="n">
        <v>0.115</v>
      </c>
      <c r="L158" s="75" t="n">
        <v>9.686464189443949</v>
      </c>
      <c r="M158" s="77" t="n">
        <v>10.1656227665884</v>
      </c>
      <c r="N158" s="75" t="n">
        <v>15.5361651988441</v>
      </c>
      <c r="O158" s="78">
        <f>M158/N158</f>
        <v/>
      </c>
      <c r="P158" s="75" t="n">
        <v>2.12444956653365</v>
      </c>
      <c r="Q158" s="75" t="n">
        <v>3.0742397137746</v>
      </c>
      <c r="R158" s="75" t="n">
        <v>0.885484037429476</v>
      </c>
      <c r="S158" s="75" t="n">
        <v>5.00731904499794</v>
      </c>
      <c r="T158" s="75" t="n">
        <v>1.14893525526352</v>
      </c>
      <c r="U158" s="75" t="n">
        <v>0.516495802944819</v>
      </c>
      <c r="V158" s="75" t="n">
        <v>1.86491158662447</v>
      </c>
      <c r="W158" s="75" t="n">
        <v>0.914330191275629</v>
      </c>
      <c r="X158" s="75" t="n">
        <v>0.00659542259663814</v>
      </c>
      <c r="Y158" s="74" t="n">
        <v>10.1722181891851</v>
      </c>
      <c r="Z158" s="79" t="n">
        <v>2448</v>
      </c>
      <c r="AA158" s="79" t="n">
        <v>1566</v>
      </c>
      <c r="AB158" s="75" t="n">
        <v>18694.52</v>
      </c>
      <c r="AC158" s="98" t="n"/>
      <c r="AD158" s="80" t="n">
        <v>0.0137761045363227</v>
      </c>
      <c r="AE158" s="31" t="n">
        <v>0.00881265510779464</v>
      </c>
      <c r="AF158" s="75" t="n">
        <v>7.63665032679739</v>
      </c>
      <c r="AG158" s="81" t="n">
        <v>0.105203293209303</v>
      </c>
      <c r="AH158" s="37" t="n">
        <v>0.548050945580857</v>
      </c>
      <c r="AI158" s="37" t="n">
        <v>0.391933616364338</v>
      </c>
      <c r="AJ158" s="75" t="n">
        <v>0.469800055149438</v>
      </c>
      <c r="AK158" s="38" t="n">
        <v>0.246478595827776</v>
      </c>
      <c r="AL158" s="38" t="n">
        <v>0.0173101705693335</v>
      </c>
      <c r="AM158" s="39" t="n">
        <v>0.319382776492833</v>
      </c>
    </row>
    <row customHeight="1" ht="16.05" outlineLevel="1" r="159" s="96">
      <c r="A159" s="25" t="n">
        <v>43500</v>
      </c>
      <c r="B159" s="97" t="inlineStr">
        <is>
          <t>iOS</t>
        </is>
      </c>
      <c r="C159" s="73" t="n">
        <v>60968</v>
      </c>
      <c r="D159" s="73" t="n">
        <v>188986</v>
      </c>
      <c r="E159" s="74" t="n">
        <v>3.09975724970476</v>
      </c>
      <c r="F159" s="75" t="n">
        <v>0.798950891420528</v>
      </c>
      <c r="G159" s="100" t="n">
        <v>19.78</v>
      </c>
      <c r="H159" s="76" t="n">
        <v>30.74</v>
      </c>
      <c r="I159" s="31" t="n">
        <v>0.354</v>
      </c>
      <c r="J159" s="31" t="n">
        <v>0.198</v>
      </c>
      <c r="K159" s="31" t="n">
        <v>0.118</v>
      </c>
      <c r="L159" s="75" t="n">
        <v>9.798016784312059</v>
      </c>
      <c r="M159" s="77" t="n">
        <v>9.98716307028034</v>
      </c>
      <c r="N159" s="75" t="n">
        <v>15.2303310039862</v>
      </c>
      <c r="O159" s="78">
        <f>M159/N159</f>
        <v/>
      </c>
      <c r="P159" s="75" t="n">
        <v>2.08481674547714</v>
      </c>
      <c r="Q159" s="75" t="n">
        <v>3.07469780352791</v>
      </c>
      <c r="R159" s="75" t="n">
        <v>0.850620531607572</v>
      </c>
      <c r="S159" s="75" t="n">
        <v>4.86023110565983</v>
      </c>
      <c r="T159" s="75" t="n">
        <v>1.13321659700144</v>
      </c>
      <c r="U159" s="75" t="n">
        <v>0.515598018172135</v>
      </c>
      <c r="V159" s="75" t="n">
        <v>1.81830285815729</v>
      </c>
      <c r="W159" s="75" t="n">
        <v>0.892847344382938</v>
      </c>
      <c r="X159" s="75" t="n">
        <v>0.00660895516069973</v>
      </c>
      <c r="Y159" s="74" t="n">
        <v>9.993772025441039</v>
      </c>
      <c r="Z159" s="79" t="n">
        <v>2304</v>
      </c>
      <c r="AA159" s="79" t="n">
        <v>1563</v>
      </c>
      <c r="AB159" s="75" t="n">
        <v>16748.96</v>
      </c>
      <c r="AC159" s="98" t="n"/>
      <c r="AD159" s="80" t="n">
        <v>0.0121913792556062</v>
      </c>
      <c r="AE159" s="31" t="n">
        <v>0.008270453896055791</v>
      </c>
      <c r="AF159" s="75" t="n">
        <v>7.26951388888889</v>
      </c>
      <c r="AG159" s="81" t="n">
        <v>0.0886254008233414</v>
      </c>
      <c r="AH159" s="37" t="n">
        <v>0.550124655557014</v>
      </c>
      <c r="AI159" s="37" t="n">
        <v>0.39715916546385</v>
      </c>
      <c r="AJ159" s="75" t="n">
        <v>0.470706824844168</v>
      </c>
      <c r="AK159" s="38" t="n">
        <v>0.241393542378801</v>
      </c>
      <c r="AL159" s="38" t="n">
        <v>0.0168742658186321</v>
      </c>
      <c r="AM159" s="39" t="n">
        <v>0.300323833511477</v>
      </c>
    </row>
    <row customHeight="1" ht="16.05" outlineLevel="1" r="160" s="96">
      <c r="A160" s="25" t="n">
        <v>43501</v>
      </c>
      <c r="B160" s="97" t="inlineStr">
        <is>
          <t>iOS</t>
        </is>
      </c>
      <c r="C160" s="73" t="n">
        <v>59877</v>
      </c>
      <c r="D160" s="73" t="n">
        <v>184469</v>
      </c>
      <c r="E160" s="74" t="n">
        <v>3.08079897122434</v>
      </c>
      <c r="F160" s="75" t="n">
        <v>0.208135797342643</v>
      </c>
      <c r="G160" s="100" t="n">
        <v>20.87</v>
      </c>
      <c r="H160" s="76" t="n">
        <v>32.26</v>
      </c>
      <c r="I160" s="31" t="n">
        <v>0.383</v>
      </c>
      <c r="J160" s="31" t="n">
        <v>0.209</v>
      </c>
      <c r="K160" s="31" t="n">
        <v>0.117</v>
      </c>
      <c r="L160" s="75" t="n">
        <v>9.97413115482818</v>
      </c>
      <c r="M160" s="77" t="n">
        <v>9.841902975567709</v>
      </c>
      <c r="N160" s="75" t="n">
        <v>15.0079440527068</v>
      </c>
      <c r="O160" s="78">
        <f>M160/N160</f>
        <v/>
      </c>
      <c r="P160" s="75" t="n">
        <v>2.0576501806218</v>
      </c>
      <c r="Q160" s="75" t="n">
        <v>2.96991014375346</v>
      </c>
      <c r="R160" s="75" t="n">
        <v>0.854494052293525</v>
      </c>
      <c r="S160" s="75" t="n">
        <v>4.76096750460854</v>
      </c>
      <c r="T160" s="75" t="n">
        <v>1.1247902389829</v>
      </c>
      <c r="U160" s="75" t="n">
        <v>0.556538343900604</v>
      </c>
      <c r="V160" s="75" t="n">
        <v>1.79375222160683</v>
      </c>
      <c r="W160" s="75" t="n">
        <v>0.889841366939184</v>
      </c>
      <c r="X160" s="75" t="n">
        <v>0.00742130114002895</v>
      </c>
      <c r="Y160" s="74" t="n">
        <v>9.84932427670774</v>
      </c>
      <c r="Z160" s="79" t="n">
        <v>2296</v>
      </c>
      <c r="AA160" s="79" t="n">
        <v>1567</v>
      </c>
      <c r="AB160" s="75" t="n">
        <v>16621.04</v>
      </c>
      <c r="AC160" s="98" t="n"/>
      <c r="AD160" s="80" t="n">
        <v>0.0124465357322911</v>
      </c>
      <c r="AE160" s="31" t="n">
        <v>0.00849465221798785</v>
      </c>
      <c r="AF160" s="75" t="n">
        <v>7.23912891986063</v>
      </c>
      <c r="AG160" s="81" t="n">
        <v>0.0901020767717069</v>
      </c>
      <c r="AH160" s="37" t="n">
        <v>0.55533844380981</v>
      </c>
      <c r="AI160" s="37" t="n">
        <v>0.403677538954857</v>
      </c>
      <c r="AJ160" s="75" t="n">
        <v>0.518661672150876</v>
      </c>
      <c r="AK160" s="38" t="n">
        <v>0.253495167209667</v>
      </c>
      <c r="AL160" s="38" t="n">
        <v>0.0199328884528024</v>
      </c>
      <c r="AM160" s="39" t="n">
        <v>0.247472475050008</v>
      </c>
    </row>
    <row customFormat="1" customHeight="1" ht="16.05" outlineLevel="1" r="161" s="102">
      <c r="A161" s="49" t="n">
        <v>43502</v>
      </c>
      <c r="B161" s="103" t="inlineStr">
        <is>
          <t>iOS</t>
        </is>
      </c>
      <c r="C161" s="104" t="n">
        <v>57880</v>
      </c>
      <c r="D161" s="104" t="n">
        <v>191982</v>
      </c>
      <c r="E161" s="105" t="n">
        <v>3.31689702833448</v>
      </c>
      <c r="F161" s="102" t="n">
        <v>0.794174355220802</v>
      </c>
      <c r="G161" s="106" t="n">
        <v>20.45</v>
      </c>
      <c r="H161" s="113" t="n">
        <v>32.3</v>
      </c>
      <c r="I161" s="54" t="n">
        <v>0.384</v>
      </c>
      <c r="J161" s="54" t="n">
        <v>0.205</v>
      </c>
      <c r="K161" s="54" t="n">
        <v>0.11</v>
      </c>
      <c r="L161" s="102" t="n">
        <v>9.71061870383682</v>
      </c>
      <c r="M161" s="107" t="n">
        <v>9.15286849808836</v>
      </c>
      <c r="N161" s="102" t="n">
        <v>13.8488686427654</v>
      </c>
      <c r="O161" s="108">
        <f>M161/N161</f>
        <v/>
      </c>
      <c r="P161" s="102" t="n">
        <v>1.93813197985546</v>
      </c>
      <c r="Q161" s="102" t="n">
        <v>2.60174333835108</v>
      </c>
      <c r="R161" s="102" t="n">
        <v>0.787520786866641</v>
      </c>
      <c r="S161" s="102" t="n">
        <v>4.41417684008102</v>
      </c>
      <c r="T161" s="102" t="n">
        <v>1.05033771269595</v>
      </c>
      <c r="U161" s="102" t="n">
        <v>0.576460203494558</v>
      </c>
      <c r="V161" s="102" t="n">
        <v>1.64625678774934</v>
      </c>
      <c r="W161" s="102" t="n">
        <v>0.834240993671335</v>
      </c>
      <c r="X161" s="102" t="n">
        <v>0.00782885895552708</v>
      </c>
      <c r="Y161" s="105" t="n">
        <v>9.16069735704389</v>
      </c>
      <c r="Z161" s="101" t="n">
        <v>2108</v>
      </c>
      <c r="AA161" s="101" t="n">
        <v>1457</v>
      </c>
      <c r="AB161" s="102" t="n">
        <v>15094.92</v>
      </c>
      <c r="AC161" s="109" t="n"/>
      <c r="AD161" s="110" t="n">
        <v>0.0109801960600473</v>
      </c>
      <c r="AE161" s="54" t="n">
        <v>0.00758925315915034</v>
      </c>
      <c r="AF161" s="102" t="n">
        <v>7.1607779886148</v>
      </c>
      <c r="AG161" s="111" t="n">
        <v>0.0786267462574616</v>
      </c>
      <c r="AH161" s="60" t="n">
        <v>0.565687629578438</v>
      </c>
      <c r="AI161" s="60" t="n">
        <v>0.421423635107118</v>
      </c>
      <c r="AJ161" s="102" t="n">
        <v>0.559052411163547</v>
      </c>
      <c r="AK161" s="61" t="n">
        <v>0.281302413767957</v>
      </c>
      <c r="AL161" s="61" t="n">
        <v>0.021236365909304</v>
      </c>
      <c r="AM161" s="62" t="n">
        <v>0</v>
      </c>
    </row>
    <row customHeight="1" ht="16.05" outlineLevel="1" r="162" s="96">
      <c r="A162" s="25" t="n">
        <v>43503</v>
      </c>
      <c r="B162" s="72" t="inlineStr">
        <is>
          <t>iOS</t>
        </is>
      </c>
      <c r="C162" s="73" t="n">
        <v>55232</v>
      </c>
      <c r="D162" s="73" t="n">
        <v>196826</v>
      </c>
      <c r="E162" s="74" t="n">
        <v>3.56362253765933</v>
      </c>
      <c r="F162" s="75" t="n">
        <v>0.169496980581834</v>
      </c>
      <c r="G162" s="100" t="n">
        <v>21.87</v>
      </c>
      <c r="H162" s="76" t="n">
        <v>34.34</v>
      </c>
      <c r="I162" s="31" t="n">
        <v>0.377</v>
      </c>
      <c r="J162" s="31" t="n">
        <v>0.2</v>
      </c>
      <c r="K162" s="31" t="n">
        <v>0.109</v>
      </c>
      <c r="L162" s="75" t="n">
        <v>9.381743265625481</v>
      </c>
      <c r="M162" s="77" t="n">
        <v>8.844263461128101</v>
      </c>
      <c r="N162" s="75" t="n">
        <v>13.3997967839521</v>
      </c>
      <c r="O162" s="78">
        <f>M162/N162</f>
        <v/>
      </c>
      <c r="P162" s="75" t="n">
        <v>1.88883928227787</v>
      </c>
      <c r="Q162" s="75" t="n">
        <v>2.54067784868102</v>
      </c>
      <c r="R162" s="75" t="n">
        <v>0.750398349639369</v>
      </c>
      <c r="S162" s="75" t="n">
        <v>4.21002840406124</v>
      </c>
      <c r="T162" s="75" t="n">
        <v>1.02709547305463</v>
      </c>
      <c r="U162" s="75" t="n">
        <v>0.564640407663708</v>
      </c>
      <c r="V162" s="75" t="n">
        <v>1.5960311290037</v>
      </c>
      <c r="W162" s="75" t="n">
        <v>0.822085889570552</v>
      </c>
      <c r="X162" s="75" t="n">
        <v>0.00599514291811041</v>
      </c>
      <c r="Y162" s="74" t="n">
        <v>8.850258604046211</v>
      </c>
      <c r="Z162" s="79" t="n">
        <v>2183</v>
      </c>
      <c r="AA162" s="79" t="n">
        <v>1492</v>
      </c>
      <c r="AB162" s="75" t="n">
        <v>14442.17</v>
      </c>
      <c r="AC162" s="98" t="n"/>
      <c r="AD162" s="80" t="n">
        <v>0.0110910143985043</v>
      </c>
      <c r="AE162" s="31" t="n">
        <v>0.00758029935069554</v>
      </c>
      <c r="AF162" s="75" t="n">
        <v>6.61574438845625</v>
      </c>
      <c r="AG162" s="81" t="n">
        <v>0.0733753162691921</v>
      </c>
      <c r="AH162" s="37" t="n">
        <v>0.568384269988413</v>
      </c>
      <c r="AI162" s="37" t="n">
        <v>0.432303736964079</v>
      </c>
      <c r="AJ162" s="75" t="n">
        <v>0.532282320425147</v>
      </c>
      <c r="AK162" s="38" t="n">
        <v>0.287985327141739</v>
      </c>
      <c r="AL162" s="38" t="n">
        <v>0.0201599382195442</v>
      </c>
      <c r="AM162" s="39" t="n">
        <v>0</v>
      </c>
    </row>
    <row customHeight="1" ht="16.05" outlineLevel="1" r="163" s="96">
      <c r="A163" s="25" t="n">
        <v>43504</v>
      </c>
      <c r="B163" s="72" t="inlineStr">
        <is>
          <t>iOS</t>
        </is>
      </c>
      <c r="C163" s="73" t="n">
        <v>52182</v>
      </c>
      <c r="D163" s="73" t="n">
        <v>194712</v>
      </c>
      <c r="E163" s="74" t="n">
        <v>3.73140163274692</v>
      </c>
      <c r="F163" s="75" t="n">
        <v>0.750807849654875</v>
      </c>
      <c r="G163" s="100" t="n">
        <v>20.06</v>
      </c>
      <c r="H163" s="76" t="n">
        <v>31.48</v>
      </c>
      <c r="I163" s="31" t="n">
        <v>0.366</v>
      </c>
      <c r="J163" s="31" t="n">
        <v>0.202</v>
      </c>
      <c r="K163" s="31" t="n">
        <v>0.104</v>
      </c>
      <c r="L163" s="75" t="n">
        <v>9.135990591232179</v>
      </c>
      <c r="M163" s="77" t="n">
        <v>8.72954414725338</v>
      </c>
      <c r="N163" s="75" t="n">
        <v>13.3194398733681</v>
      </c>
      <c r="O163" s="78">
        <f>M163/N163</f>
        <v/>
      </c>
      <c r="P163" s="75" t="n">
        <v>1.89110128982713</v>
      </c>
      <c r="Q163" s="75" t="n">
        <v>2.53671227294811</v>
      </c>
      <c r="R163" s="75" t="n">
        <v>0.741329321234347</v>
      </c>
      <c r="S163" s="75" t="n">
        <v>4.16231761405488</v>
      </c>
      <c r="T163" s="75" t="n">
        <v>1.02694845393139</v>
      </c>
      <c r="U163" s="75" t="n">
        <v>0.549540019120159</v>
      </c>
      <c r="V163" s="75" t="n">
        <v>1.5834469572304</v>
      </c>
      <c r="W163" s="75" t="n">
        <v>0.828043945021706</v>
      </c>
      <c r="X163" s="75" t="n">
        <v>0.00677410739964666</v>
      </c>
      <c r="Y163" s="74" t="n">
        <v>8.73631825465303</v>
      </c>
      <c r="Z163" s="79" t="n">
        <v>2213</v>
      </c>
      <c r="AA163" s="79" t="n">
        <v>1539</v>
      </c>
      <c r="AB163" s="75" t="n">
        <v>14187.87</v>
      </c>
      <c r="AC163" s="98" t="n"/>
      <c r="AD163" s="80" t="n">
        <v>0.0113655039237438</v>
      </c>
      <c r="AE163" s="31" t="n">
        <v>0.007903981264637001</v>
      </c>
      <c r="AF163" s="75" t="n">
        <v>6.41114776321735</v>
      </c>
      <c r="AG163" s="81" t="n">
        <v>0.072865925058548</v>
      </c>
      <c r="AH163" s="37" t="n">
        <v>0.550496339734008</v>
      </c>
      <c r="AI163" s="37" t="n">
        <v>0.420049059062512</v>
      </c>
      <c r="AJ163" s="75" t="n">
        <v>0.515920949915773</v>
      </c>
      <c r="AK163" s="38" t="n">
        <v>0.294198611282304</v>
      </c>
      <c r="AL163" s="38" t="n">
        <v>0.0195057315419697</v>
      </c>
      <c r="AM163" s="39" t="n">
        <v>0</v>
      </c>
    </row>
    <row customHeight="1" ht="16.05" outlineLevel="1" r="164" s="96">
      <c r="A164" s="25" t="n">
        <v>43505</v>
      </c>
      <c r="B164" s="97" t="inlineStr">
        <is>
          <t>iOS</t>
        </is>
      </c>
      <c r="C164" s="73" t="n">
        <v>65735</v>
      </c>
      <c r="D164" s="73" t="n">
        <v>205685</v>
      </c>
      <c r="E164" s="74" t="n">
        <v>3.12900281433027</v>
      </c>
      <c r="F164" s="75" t="n">
        <v>0.22544571261881</v>
      </c>
      <c r="G164" s="100" t="n">
        <v>17.96</v>
      </c>
      <c r="H164" s="76" t="n">
        <v>30.12</v>
      </c>
      <c r="I164" s="31" t="n">
        <v>0.354</v>
      </c>
      <c r="J164" s="31" t="n">
        <v>0.184</v>
      </c>
      <c r="K164" s="31" t="n">
        <v>0.104</v>
      </c>
      <c r="L164" s="75" t="n">
        <v>9.821328730826259</v>
      </c>
      <c r="M164" s="77" t="n">
        <v>9.971412596932201</v>
      </c>
      <c r="N164" s="75" t="n">
        <v>15.372052585031</v>
      </c>
      <c r="O164" s="78">
        <f>M164/N164</f>
        <v/>
      </c>
      <c r="P164" s="75" t="n">
        <v>2.14032918109457</v>
      </c>
      <c r="Q164" s="75" t="n">
        <v>2.92785297776978</v>
      </c>
      <c r="R164" s="75" t="n">
        <v>0.742778552262745</v>
      </c>
      <c r="S164" s="75" t="n">
        <v>5.11754433301854</v>
      </c>
      <c r="T164" s="75" t="n">
        <v>1.15536418281843</v>
      </c>
      <c r="U164" s="75" t="n">
        <v>0.502960531246721</v>
      </c>
      <c r="V164" s="75" t="n">
        <v>1.87209755512584</v>
      </c>
      <c r="W164" s="75" t="n">
        <v>0.913125271694323</v>
      </c>
      <c r="X164" s="75" t="n">
        <v>0.00676276831076646</v>
      </c>
      <c r="Y164" s="74" t="n">
        <v>9.97817536524297</v>
      </c>
      <c r="Z164" s="79" t="n">
        <v>2506</v>
      </c>
      <c r="AA164" s="79" t="n">
        <v>1623</v>
      </c>
      <c r="AB164" s="75" t="n">
        <v>20073.94</v>
      </c>
      <c r="AC164" s="98" t="n"/>
      <c r="AD164" s="80" t="n">
        <v>0.0121836789265138</v>
      </c>
      <c r="AE164" s="31" t="n">
        <v>0.00789070666310134</v>
      </c>
      <c r="AF164" s="75" t="n">
        <v>8.01035115722267</v>
      </c>
      <c r="AG164" s="81" t="n">
        <v>0.0975955465882296</v>
      </c>
      <c r="AH164" s="37" t="n">
        <v>0.546512512360234</v>
      </c>
      <c r="AI164" s="37" t="n">
        <v>0.382657640526356</v>
      </c>
      <c r="AJ164" s="75" t="n">
        <v>0.412626103021611</v>
      </c>
      <c r="AK164" s="38" t="n">
        <v>0.238899287745825</v>
      </c>
      <c r="AL164" s="38" t="n">
        <v>0.0157230716872888</v>
      </c>
      <c r="AM164" s="39" t="n">
        <v>0.342295257310937</v>
      </c>
    </row>
    <row customHeight="1" ht="16.05" outlineLevel="1" r="165" s="96">
      <c r="A165" s="25" t="n">
        <v>43506</v>
      </c>
      <c r="B165" s="97" t="inlineStr">
        <is>
          <t>iOS</t>
        </is>
      </c>
      <c r="C165" s="73" t="n">
        <v>49632</v>
      </c>
      <c r="D165" s="73" t="n">
        <v>194976</v>
      </c>
      <c r="E165" s="74" t="n">
        <v>3.9284332688588</v>
      </c>
      <c r="F165" s="75" t="n">
        <v>0.850096239691039</v>
      </c>
      <c r="G165" s="100" t="n">
        <v>17.67</v>
      </c>
      <c r="H165" s="76" t="n">
        <v>28.8</v>
      </c>
      <c r="I165" s="31" t="n">
        <v>0.363</v>
      </c>
      <c r="J165" s="31" t="n">
        <v>0.192</v>
      </c>
      <c r="K165" s="31" t="n">
        <v>0.117</v>
      </c>
      <c r="L165" s="75" t="n">
        <v>9.52075127195142</v>
      </c>
      <c r="M165" s="77" t="n">
        <v>10.4531532086</v>
      </c>
      <c r="N165" s="75" t="n">
        <v>15.7529293553872</v>
      </c>
      <c r="O165" s="78">
        <f>M165/N165</f>
        <v/>
      </c>
      <c r="P165" s="75" t="n">
        <v>2.09853918689133</v>
      </c>
      <c r="Q165" s="75" t="n">
        <v>3.09630545679394</v>
      </c>
      <c r="R165" s="75" t="n">
        <v>0.833614159839233</v>
      </c>
      <c r="S165" s="75" t="n">
        <v>5.21422167259236</v>
      </c>
      <c r="T165" s="75" t="n">
        <v>1.17675838614933</v>
      </c>
      <c r="U165" s="75" t="n">
        <v>0.5069794404080999</v>
      </c>
      <c r="V165" s="75" t="n">
        <v>1.88168959653733</v>
      </c>
      <c r="W165" s="75" t="n">
        <v>0.944821456175607</v>
      </c>
      <c r="X165" s="75" t="n">
        <v>0.00653926637124569</v>
      </c>
      <c r="Y165" s="74" t="n">
        <v>10.4596924749713</v>
      </c>
      <c r="Z165" s="79" t="n">
        <v>2505</v>
      </c>
      <c r="AA165" s="79" t="n">
        <v>1653</v>
      </c>
      <c r="AB165" s="75" t="n">
        <v>20362.95</v>
      </c>
      <c r="AC165" s="98" t="n"/>
      <c r="AD165" s="80" t="n">
        <v>0.0128477351058592</v>
      </c>
      <c r="AE165" s="31" t="n">
        <v>0.00847796651895618</v>
      </c>
      <c r="AF165" s="75" t="n">
        <v>8.12892215568862</v>
      </c>
      <c r="AG165" s="81" t="n">
        <v>0.104438238552437</v>
      </c>
      <c r="AH165" s="37" t="n">
        <v>0.583675854287556</v>
      </c>
      <c r="AI165" s="37" t="n">
        <v>0.470382011605416</v>
      </c>
      <c r="AJ165" s="75" t="n">
        <v>0.452337723617266</v>
      </c>
      <c r="AK165" s="38" t="n">
        <v>0.25622127851633</v>
      </c>
      <c r="AL165" s="38" t="n">
        <v>0.0170892827835221</v>
      </c>
      <c r="AM165" s="39" t="n">
        <v>0.346976038076481</v>
      </c>
    </row>
    <row customHeight="1" ht="16.05" outlineLevel="1" r="166" s="96">
      <c r="A166" s="25" t="n">
        <v>43507</v>
      </c>
      <c r="B166" s="97" t="inlineStr">
        <is>
          <t>iOS</t>
        </is>
      </c>
      <c r="C166" s="73" t="n">
        <v>37068</v>
      </c>
      <c r="D166" s="73" t="n">
        <v>185054</v>
      </c>
      <c r="E166" s="74" t="n">
        <v>4.99228445019963</v>
      </c>
      <c r="F166" s="75" t="n">
        <v>0.81461686226723</v>
      </c>
      <c r="G166" s="100" t="n">
        <v>17.37</v>
      </c>
      <c r="H166" s="76" t="n">
        <v>28.05</v>
      </c>
      <c r="I166" s="31" t="n">
        <v>0.362</v>
      </c>
      <c r="J166" s="31" t="n">
        <v>0.195</v>
      </c>
      <c r="K166" s="31" t="n">
        <v>0.123</v>
      </c>
      <c r="L166" s="75" t="n">
        <v>9.47708776897554</v>
      </c>
      <c r="M166" s="77" t="n">
        <v>10.4504955310342</v>
      </c>
      <c r="N166" s="75" t="n">
        <v>15.5975255669904</v>
      </c>
      <c r="O166" s="78">
        <f>M166/N166</f>
        <v/>
      </c>
      <c r="P166" s="75" t="n">
        <v>2.06487724618511</v>
      </c>
      <c r="Q166" s="75" t="n">
        <v>3.07730586830984</v>
      </c>
      <c r="R166" s="75" t="n">
        <v>0.8457512017292</v>
      </c>
      <c r="S166" s="75" t="n">
        <v>5.14652224408814</v>
      </c>
      <c r="T166" s="75" t="n">
        <v>1.17592831564345</v>
      </c>
      <c r="U166" s="75" t="n">
        <v>0.491055586024454</v>
      </c>
      <c r="V166" s="75" t="n">
        <v>1.8557521695648</v>
      </c>
      <c r="W166" s="75" t="n">
        <v>0.940332935445366</v>
      </c>
      <c r="X166" s="75" t="n">
        <v>0.00654943962302895</v>
      </c>
      <c r="Y166" s="74" t="n">
        <v>10.4570449706572</v>
      </c>
      <c r="Z166" s="79" t="n">
        <v>2232</v>
      </c>
      <c r="AA166" s="79" t="n">
        <v>1559</v>
      </c>
      <c r="AB166" s="75" t="n">
        <v>17325.68</v>
      </c>
      <c r="AC166" s="98" t="n"/>
      <c r="AD166" s="80" t="n">
        <v>0.0120613442562711</v>
      </c>
      <c r="AE166" s="31" t="n">
        <v>0.00842456796394566</v>
      </c>
      <c r="AF166" s="75" t="n">
        <v>7.76240143369176</v>
      </c>
      <c r="AG166" s="81" t="n">
        <v>0.093624995947129</v>
      </c>
      <c r="AH166" s="37" t="n">
        <v>0.592101003561023</v>
      </c>
      <c r="AI166" s="37" t="n">
        <v>0.5222563936549049</v>
      </c>
      <c r="AJ166" s="75" t="n">
        <v>0.472948436672539</v>
      </c>
      <c r="AK166" s="38" t="n">
        <v>0.281166578404141</v>
      </c>
      <c r="AL166" s="38" t="n">
        <v>0.0184973034897922</v>
      </c>
      <c r="AM166" s="39" t="n">
        <v>0.345547786051639</v>
      </c>
    </row>
    <row customHeight="1" ht="16.05" outlineLevel="1" r="167" s="96">
      <c r="A167" s="25" t="n">
        <v>43508</v>
      </c>
      <c r="B167" s="97" t="inlineStr">
        <is>
          <t>iOS</t>
        </is>
      </c>
      <c r="C167" s="73" t="n">
        <v>33513</v>
      </c>
      <c r="D167" s="73" t="n">
        <v>171920</v>
      </c>
      <c r="E167" s="74" t="n">
        <v>5.12994957180796</v>
      </c>
      <c r="F167" s="75" t="n">
        <v>0.820494969258958</v>
      </c>
      <c r="G167" s="100" t="n">
        <v>18.7</v>
      </c>
      <c r="H167" s="76" t="n">
        <v>29.36</v>
      </c>
      <c r="I167" s="31" t="n">
        <v>0.364</v>
      </c>
      <c r="J167" s="31" t="n">
        <v>0.194</v>
      </c>
      <c r="K167" s="31" t="n">
        <v>0.111</v>
      </c>
      <c r="L167" s="75" t="n">
        <v>9.339041414611451</v>
      </c>
      <c r="M167" s="77" t="n">
        <v>10.0559620753839</v>
      </c>
      <c r="N167" s="75" t="n">
        <v>15.0855664435738</v>
      </c>
      <c r="O167" s="78">
        <f>M167/N167</f>
        <v/>
      </c>
      <c r="P167" s="75" t="n">
        <v>2.01581138035445</v>
      </c>
      <c r="Q167" s="75" t="n">
        <v>2.88429420336646</v>
      </c>
      <c r="R167" s="75" t="n">
        <v>0.8520344499611699</v>
      </c>
      <c r="S167" s="75" t="n">
        <v>4.9694330765002</v>
      </c>
      <c r="T167" s="75" t="n">
        <v>1.14343679374526</v>
      </c>
      <c r="U167" s="75" t="n">
        <v>0.513005994712088</v>
      </c>
      <c r="V167" s="75" t="n">
        <v>1.79466147764854</v>
      </c>
      <c r="W167" s="75" t="n">
        <v>0.912889067285626</v>
      </c>
      <c r="X167" s="75" t="n">
        <v>0.00665425779432294</v>
      </c>
      <c r="Y167" s="74" t="n">
        <v>10.0626163331782</v>
      </c>
      <c r="Z167" s="79" t="n">
        <v>2004</v>
      </c>
      <c r="AA167" s="79" t="n">
        <v>1422</v>
      </c>
      <c r="AB167" s="75" t="n">
        <v>15250.96</v>
      </c>
      <c r="AC167" s="98" t="n"/>
      <c r="AD167" s="80" t="n">
        <v>0.0116565844578874</v>
      </c>
      <c r="AE167" s="31" t="n">
        <v>0.00827128897161471</v>
      </c>
      <c r="AF167" s="75" t="n">
        <v>7.61025948103793</v>
      </c>
      <c r="AG167" s="81" t="n">
        <v>0.0887096323871568</v>
      </c>
      <c r="AH167" s="37" t="n">
        <v>0.565840121743801</v>
      </c>
      <c r="AI167" s="37" t="n">
        <v>0.460239310118461</v>
      </c>
      <c r="AJ167" s="75" t="n">
        <v>0.505176826430898</v>
      </c>
      <c r="AK167" s="38" t="n">
        <v>0.300302466263378</v>
      </c>
      <c r="AL167" s="38" t="n">
        <v>0.0225046533271289</v>
      </c>
      <c r="AM167" s="39" t="n">
        <v>0.283137505816659</v>
      </c>
    </row>
    <row customFormat="1" customHeight="1" ht="16.05" outlineLevel="1" r="168" s="102">
      <c r="A168" s="49" t="n">
        <v>43509</v>
      </c>
      <c r="B168" s="103" t="inlineStr">
        <is>
          <t>iOS</t>
        </is>
      </c>
      <c r="C168" s="104" t="n">
        <v>29999</v>
      </c>
      <c r="D168" s="104" t="n">
        <v>161227</v>
      </c>
      <c r="E168" s="105" t="n">
        <v>5.37441248041601</v>
      </c>
      <c r="F168" s="102" t="n">
        <v>0.73722931500307</v>
      </c>
      <c r="G168" s="106" t="n">
        <v>18.35</v>
      </c>
      <c r="H168" s="113" t="n">
        <v>28.99</v>
      </c>
      <c r="I168" s="54" t="n">
        <v>0.368</v>
      </c>
      <c r="J168" s="54" t="n">
        <v>0.198</v>
      </c>
      <c r="K168" s="54" t="n">
        <v>0.111</v>
      </c>
      <c r="L168" s="102" t="n">
        <v>9.04601586582892</v>
      </c>
      <c r="M168" s="107" t="n">
        <v>9.35655938521464</v>
      </c>
      <c r="N168" s="102" t="n">
        <v>14.0603038493802</v>
      </c>
      <c r="O168" s="108">
        <f>M168/N168</f>
        <v/>
      </c>
      <c r="P168" s="102" t="n">
        <v>1.91437226209339</v>
      </c>
      <c r="Q168" s="102" t="n">
        <v>2.56054618324168</v>
      </c>
      <c r="R168" s="102" t="n">
        <v>0.835846770435269</v>
      </c>
      <c r="S168" s="102" t="n">
        <v>4.5928138689533</v>
      </c>
      <c r="T168" s="102" t="n">
        <v>1.09250629135987</v>
      </c>
      <c r="U168" s="102" t="n">
        <v>0.53553919284183</v>
      </c>
      <c r="V168" s="102" t="n">
        <v>1.66526237300774</v>
      </c>
      <c r="W168" s="102" t="n">
        <v>0.863416907447106</v>
      </c>
      <c r="X168" s="102" t="n">
        <v>0.00627066186184696</v>
      </c>
      <c r="Y168" s="105" t="n">
        <v>9.36283004707648</v>
      </c>
      <c r="Z168" s="101" t="n">
        <v>1784</v>
      </c>
      <c r="AA168" s="101" t="n">
        <v>1248</v>
      </c>
      <c r="AB168" s="102" t="n">
        <v>11953.16</v>
      </c>
      <c r="AC168" s="109" t="n"/>
      <c r="AD168" s="110" t="n">
        <v>0.0110651441756033</v>
      </c>
      <c r="AE168" s="54" t="n">
        <v>0.00774063897486153</v>
      </c>
      <c r="AF168" s="102" t="n">
        <v>6.70020179372197</v>
      </c>
      <c r="AG168" s="111" t="n">
        <v>0.0741386988531698</v>
      </c>
      <c r="AH168" s="60" t="n">
        <v>0.572519083969466</v>
      </c>
      <c r="AI168" s="60" t="n">
        <v>0.461915397179906</v>
      </c>
      <c r="AJ168" s="102" t="n">
        <v>0.579053136261296</v>
      </c>
      <c r="AK168" s="61" t="n">
        <v>0.332518746860017</v>
      </c>
      <c r="AL168" s="61" t="n">
        <v>0.0256780812146849</v>
      </c>
      <c r="AM168" s="62" t="n">
        <v>0</v>
      </c>
    </row>
    <row customHeight="1" ht="16.05" outlineLevel="1" r="169" s="96">
      <c r="A169" s="25" t="n">
        <v>43510</v>
      </c>
      <c r="B169" s="72" t="inlineStr">
        <is>
          <t>iOS</t>
        </is>
      </c>
      <c r="C169" s="73" t="n">
        <v>29328</v>
      </c>
      <c r="D169" s="73" t="n">
        <v>154288</v>
      </c>
      <c r="E169" s="74" t="n">
        <v>5.2607746863066</v>
      </c>
      <c r="F169" s="75" t="n">
        <v>0.7265839965648661</v>
      </c>
      <c r="G169" s="100" t="n">
        <v>18.49</v>
      </c>
      <c r="H169" s="76" t="n">
        <v>29.65</v>
      </c>
      <c r="I169" s="31" t="n">
        <v>0.353</v>
      </c>
      <c r="J169" s="31" t="n">
        <v>0.191</v>
      </c>
      <c r="K169" s="31" t="n">
        <v>0.106</v>
      </c>
      <c r="L169" s="75" t="n">
        <v>8.758276729233639</v>
      </c>
      <c r="M169" s="77" t="n">
        <v>9.03932256559162</v>
      </c>
      <c r="N169" s="75" t="n">
        <v>13.7396705613461</v>
      </c>
      <c r="O169" s="78">
        <f>M169/N169</f>
        <v/>
      </c>
      <c r="P169" s="75" t="n">
        <v>1.90512876086143</v>
      </c>
      <c r="Q169" s="75" t="n">
        <v>2.53570232301539</v>
      </c>
      <c r="R169" s="75" t="n">
        <v>0.796297755797687</v>
      </c>
      <c r="S169" s="75" t="n">
        <v>4.40670502236321</v>
      </c>
      <c r="T169" s="75" t="n">
        <v>1.08550233483735</v>
      </c>
      <c r="U169" s="75" t="n">
        <v>0.525742320650996</v>
      </c>
      <c r="V169" s="75" t="n">
        <v>1.63163753866766</v>
      </c>
      <c r="W169" s="75" t="n">
        <v>0.852954505152405</v>
      </c>
      <c r="X169" s="75" t="n">
        <v>0.00632583220989319</v>
      </c>
      <c r="Y169" s="74" t="n">
        <v>9.045648397801511</v>
      </c>
      <c r="Z169" s="79" t="n">
        <v>1663</v>
      </c>
      <c r="AA169" s="79" t="n">
        <v>1159</v>
      </c>
      <c r="AB169" s="75" t="n">
        <v>11750.37</v>
      </c>
      <c r="AC169" s="98" t="n"/>
      <c r="AD169" s="80" t="n">
        <v>0.0107785440215701</v>
      </c>
      <c r="AE169" s="31" t="n">
        <v>0.00751192574924816</v>
      </c>
      <c r="AF169" s="75" t="n">
        <v>7.06576668671076</v>
      </c>
      <c r="AG169" s="81" t="n">
        <v>0.0761586772788551</v>
      </c>
      <c r="AH169" s="37" t="n">
        <v>0.554828150572831</v>
      </c>
      <c r="AI169" s="37" t="n">
        <v>0.429759956355701</v>
      </c>
      <c r="AJ169" s="75" t="n">
        <v>0.539439230529918</v>
      </c>
      <c r="AK169" s="38" t="n">
        <v>0.335295032666183</v>
      </c>
      <c r="AL169" s="38" t="n">
        <v>0.0263403505133257</v>
      </c>
      <c r="AM169" s="39" t="n">
        <v>0</v>
      </c>
    </row>
    <row customHeight="1" ht="16.05" outlineLevel="1" r="170" s="96">
      <c r="A170" s="25" t="n">
        <v>43511</v>
      </c>
      <c r="B170" s="72" t="inlineStr">
        <is>
          <t>iOS</t>
        </is>
      </c>
      <c r="C170" s="73" t="n">
        <v>36585</v>
      </c>
      <c r="D170" s="73" t="n">
        <v>156648</v>
      </c>
      <c r="E170" s="74" t="n">
        <v>4.28175481754818</v>
      </c>
      <c r="F170" s="75" t="n">
        <v>0.674973602114294</v>
      </c>
      <c r="G170" s="100" t="n">
        <v>17.71</v>
      </c>
      <c r="H170" s="76" t="n">
        <v>28.13</v>
      </c>
      <c r="I170" s="31" t="n">
        <v>0.352</v>
      </c>
      <c r="J170" s="31" t="n">
        <v>0.184</v>
      </c>
      <c r="K170" s="31" t="n">
        <v>0.095</v>
      </c>
      <c r="L170" s="75" t="n">
        <v>8.441141923292991</v>
      </c>
      <c r="M170" s="77" t="n">
        <v>8.462999846790259</v>
      </c>
      <c r="N170" s="75" t="n">
        <v>13.2107502665644</v>
      </c>
      <c r="O170" s="78">
        <f>M170/N170</f>
        <v/>
      </c>
      <c r="P170" s="75" t="n">
        <v>1.91031479506931</v>
      </c>
      <c r="Q170" s="75" t="n">
        <v>2.40880509411964</v>
      </c>
      <c r="R170" s="75" t="n">
        <v>0.750535619973892</v>
      </c>
      <c r="S170" s="75" t="n">
        <v>4.16702374664926</v>
      </c>
      <c r="T170" s="75" t="n">
        <v>1.06630726151209</v>
      </c>
      <c r="U170" s="75" t="n">
        <v>0.516487130173092</v>
      </c>
      <c r="V170" s="75" t="n">
        <v>1.56576416777112</v>
      </c>
      <c r="W170" s="75" t="n">
        <v>0.825512451295951</v>
      </c>
      <c r="X170" s="75" t="n">
        <v>0.00528573617282059</v>
      </c>
      <c r="Y170" s="74" t="n">
        <v>8.46828558296308</v>
      </c>
      <c r="Z170" s="79" t="n">
        <v>1666</v>
      </c>
      <c r="AA170" s="79" t="n">
        <v>1164</v>
      </c>
      <c r="AB170" s="75" t="n">
        <v>12269.34</v>
      </c>
      <c r="AC170" s="98" t="n"/>
      <c r="AD170" s="80" t="n">
        <v>0.0106353097390327</v>
      </c>
      <c r="AE170" s="31" t="n">
        <v>0.00743067259077677</v>
      </c>
      <c r="AF170" s="75" t="n">
        <v>7.36454981992797</v>
      </c>
      <c r="AG170" s="81" t="n">
        <v>0.0783242684234717</v>
      </c>
      <c r="AH170" s="37" t="n">
        <v>0.499275659423261</v>
      </c>
      <c r="AI170" s="37" t="n">
        <v>0.357031570315703</v>
      </c>
      <c r="AJ170" s="75" t="n">
        <v>0.506524181604617</v>
      </c>
      <c r="AK170" s="38" t="n">
        <v>0.318663500331954</v>
      </c>
      <c r="AL170" s="38" t="n">
        <v>0.0249987232521322</v>
      </c>
      <c r="AM170" s="39" t="n">
        <v>0</v>
      </c>
    </row>
    <row customHeight="1" ht="16.05" outlineLevel="1" r="171" s="96">
      <c r="A171" s="25" t="n">
        <v>43512</v>
      </c>
      <c r="B171" s="97" t="inlineStr">
        <is>
          <t>iOS</t>
        </is>
      </c>
      <c r="C171" s="73" t="n">
        <v>55016</v>
      </c>
      <c r="D171" s="73" t="n">
        <v>176584</v>
      </c>
      <c r="E171" s="74" t="n">
        <v>3.20968445543115</v>
      </c>
      <c r="F171" s="75" t="n">
        <v>0.818039938125764</v>
      </c>
      <c r="G171" s="100" t="n">
        <v>16.34</v>
      </c>
      <c r="H171" s="76" t="n">
        <v>26.22</v>
      </c>
      <c r="I171" s="31" t="n">
        <v>0.337</v>
      </c>
      <c r="J171" s="31" t="n">
        <v>0.172</v>
      </c>
      <c r="K171" s="31" t="n">
        <v>0.091</v>
      </c>
      <c r="L171" s="75" t="n">
        <v>9.731917954061521</v>
      </c>
      <c r="M171" s="77" t="n">
        <v>10.2818262130204</v>
      </c>
      <c r="N171" s="75" t="n">
        <v>16.2390411877823</v>
      </c>
      <c r="O171" s="78">
        <f>M171/N171</f>
        <v/>
      </c>
      <c r="P171" s="75" t="n">
        <v>2.21986494342829</v>
      </c>
      <c r="Q171" s="75" t="n">
        <v>2.89151647958499</v>
      </c>
      <c r="R171" s="75" t="n">
        <v>0.791252627342248</v>
      </c>
      <c r="S171" s="75" t="n">
        <v>5.71455659407003</v>
      </c>
      <c r="T171" s="75" t="n">
        <v>1.24006976432181</v>
      </c>
      <c r="U171" s="75" t="n">
        <v>0.477975045838737</v>
      </c>
      <c r="V171" s="75" t="n">
        <v>1.96944680470462</v>
      </c>
      <c r="W171" s="75" t="n">
        <v>0.93435892849157</v>
      </c>
      <c r="X171" s="75" t="n">
        <v>0.00687491505459158</v>
      </c>
      <c r="Y171" s="74" t="n">
        <v>10.288701128075</v>
      </c>
      <c r="Z171" s="79" t="n">
        <v>2383</v>
      </c>
      <c r="AA171" s="79" t="n">
        <v>1528</v>
      </c>
      <c r="AB171" s="75" t="n">
        <v>20178.17</v>
      </c>
      <c r="AD171" s="80" t="n">
        <v>0.0134949938839306</v>
      </c>
      <c r="AE171" s="31" t="n">
        <v>0.008653105604131741</v>
      </c>
      <c r="AF171" s="75" t="n">
        <v>8.467549307595471</v>
      </c>
      <c r="AG171" s="81" t="n">
        <v>0.114269526117882</v>
      </c>
      <c r="AH171" s="37" t="n">
        <v>0.5038170713974121</v>
      </c>
      <c r="AI171" s="37" t="n">
        <v>0.321997237167369</v>
      </c>
      <c r="AJ171" s="75" t="n">
        <v>0.405348162913967</v>
      </c>
      <c r="AK171" s="38" t="n">
        <v>0.25028881438862</v>
      </c>
      <c r="AL171" s="38" t="n">
        <v>0.0195431069632583</v>
      </c>
      <c r="AM171" s="39" t="n">
        <v>0.333535314637793</v>
      </c>
    </row>
    <row customHeight="1" ht="16.05" outlineLevel="1" r="172" s="96">
      <c r="A172" s="25" t="n">
        <v>43513</v>
      </c>
      <c r="B172" s="97" t="inlineStr">
        <is>
          <t>iOS</t>
        </is>
      </c>
      <c r="C172" s="73" t="n">
        <v>61932</v>
      </c>
      <c r="D172" s="73" t="n">
        <v>189924</v>
      </c>
      <c r="E172" s="74" t="n">
        <v>3.0666537492734</v>
      </c>
      <c r="F172" s="75" t="n">
        <v>0.775278552631579</v>
      </c>
      <c r="G172" s="100" t="n">
        <v>16.36</v>
      </c>
      <c r="H172" s="76" t="n">
        <v>26.02</v>
      </c>
      <c r="I172" s="31" t="n">
        <v>0.342</v>
      </c>
      <c r="J172" s="31" t="n">
        <v>0.169</v>
      </c>
      <c r="K172" s="31" t="n">
        <v>0.096</v>
      </c>
      <c r="L172" s="75" t="n">
        <v>9.408968850698169</v>
      </c>
      <c r="M172" s="77" t="n">
        <v>10.1806038204756</v>
      </c>
      <c r="N172" s="75" t="n">
        <v>16.1006320207176</v>
      </c>
      <c r="O172" s="78">
        <f>M172/N172</f>
        <v/>
      </c>
      <c r="P172" s="75" t="n">
        <v>2.18187041493534</v>
      </c>
      <c r="Q172" s="75" t="n">
        <v>2.98919985677528</v>
      </c>
      <c r="R172" s="75" t="n">
        <v>0.846399813474782</v>
      </c>
      <c r="S172" s="75" t="n">
        <v>5.48702234139111</v>
      </c>
      <c r="T172" s="75" t="n">
        <v>1.23404751396857</v>
      </c>
      <c r="U172" s="75" t="n">
        <v>0.498172219400288</v>
      </c>
      <c r="V172" s="75" t="n">
        <v>1.91217493400838</v>
      </c>
      <c r="W172" s="75" t="n">
        <v>0.951744926763871</v>
      </c>
      <c r="X172" s="75" t="n">
        <v>0.00576546408036899</v>
      </c>
      <c r="Y172" s="74" t="n">
        <v>10.1863692845559</v>
      </c>
      <c r="Z172" s="79" t="n">
        <v>2345</v>
      </c>
      <c r="AA172" s="79" t="n">
        <v>1534</v>
      </c>
      <c r="AB172" s="75" t="n">
        <v>19270.55</v>
      </c>
      <c r="AD172" s="80" t="n">
        <v>0.0123470440807902</v>
      </c>
      <c r="AE172" s="31" t="n">
        <v>0.00807691497651692</v>
      </c>
      <c r="AF172" s="75" t="n">
        <v>8.217718550106611</v>
      </c>
      <c r="AG172" s="81" t="n">
        <v>0.101464533181694</v>
      </c>
      <c r="AH172" s="37" t="n">
        <v>0.512513724730349</v>
      </c>
      <c r="AI172" s="37" t="n">
        <v>0.347267971323387</v>
      </c>
      <c r="AJ172" s="75" t="n">
        <v>0.419609949242855</v>
      </c>
      <c r="AK172" s="38" t="n">
        <v>0.240506729007392</v>
      </c>
      <c r="AL172" s="38" t="n">
        <v>0.018344179777174</v>
      </c>
      <c r="AM172" s="39" t="n">
        <v>0.315115519892167</v>
      </c>
    </row>
    <row customHeight="1" ht="16.05" outlineLevel="1" r="173" s="96">
      <c r="A173" s="25" t="n">
        <v>43514</v>
      </c>
      <c r="B173" s="97" t="inlineStr">
        <is>
          <t>iOS</t>
        </is>
      </c>
      <c r="C173" s="73" t="n">
        <v>77929</v>
      </c>
      <c r="D173" s="73" t="n">
        <v>216764</v>
      </c>
      <c r="E173" s="74" t="n">
        <v>2.78155757163572</v>
      </c>
      <c r="F173" s="75" t="n">
        <v>0.73385066641601</v>
      </c>
      <c r="G173" s="100" t="n">
        <v>16.68</v>
      </c>
      <c r="H173" s="76" t="n">
        <v>25.93</v>
      </c>
      <c r="I173" s="31" t="n">
        <v>0.345</v>
      </c>
      <c r="J173" s="31" t="n">
        <v>0.178</v>
      </c>
      <c r="K173" s="31" t="n">
        <v>0.101</v>
      </c>
      <c r="L173" s="75" t="n">
        <v>9.48424553892713</v>
      </c>
      <c r="M173" s="77" t="n">
        <v>9.67439704009891</v>
      </c>
      <c r="N173" s="75" t="n">
        <v>15.4785211319585</v>
      </c>
      <c r="O173" s="78">
        <f>M173/N173</f>
        <v/>
      </c>
      <c r="P173" s="75" t="n">
        <v>2.14618178060554</v>
      </c>
      <c r="Q173" s="75" t="n">
        <v>2.92607136003307</v>
      </c>
      <c r="R173" s="75" t="n">
        <v>0.811185249701067</v>
      </c>
      <c r="S173" s="75" t="n">
        <v>5.13026822751362</v>
      </c>
      <c r="T173" s="75" t="n">
        <v>1.19043858224709</v>
      </c>
      <c r="U173" s="75" t="n">
        <v>0.50766153437357</v>
      </c>
      <c r="V173" s="75" t="n">
        <v>1.84446642358394</v>
      </c>
      <c r="W173" s="75" t="n">
        <v>0.922247973900592</v>
      </c>
      <c r="X173" s="75" t="n">
        <v>0.00538834861877433</v>
      </c>
      <c r="Y173" s="74" t="n">
        <v>9.679785388717679</v>
      </c>
      <c r="Z173" s="79" t="n">
        <v>2484</v>
      </c>
      <c r="AA173" s="79" t="n">
        <v>1658</v>
      </c>
      <c r="AB173" s="75" t="n">
        <v>19881.16</v>
      </c>
      <c r="AD173" s="80" t="n">
        <v>0.0114594674392427</v>
      </c>
      <c r="AE173" s="31" t="n">
        <v>0.00764887158384234</v>
      </c>
      <c r="AF173" s="75" t="n">
        <v>8.00368760064412</v>
      </c>
      <c r="AG173" s="81" t="n">
        <v>0.0917179974534517</v>
      </c>
      <c r="AH173" s="37" t="n">
        <v>0.512094342285927</v>
      </c>
      <c r="AI173" s="37" t="n">
        <v>0.335497696621283</v>
      </c>
      <c r="AJ173" s="75" t="n">
        <v>0.422874647081619</v>
      </c>
      <c r="AK173" s="38" t="n">
        <v>0.229014042922256</v>
      </c>
      <c r="AL173" s="38" t="n">
        <v>0.0175721060692735</v>
      </c>
      <c r="AM173" s="39" t="n">
        <v>0.290993891974682</v>
      </c>
    </row>
    <row customHeight="1" ht="16.05" outlineLevel="1" r="174" s="96">
      <c r="A174" s="25" t="n">
        <v>43515</v>
      </c>
      <c r="B174" s="97" t="inlineStr">
        <is>
          <t>iOS</t>
        </is>
      </c>
      <c r="C174" s="73" t="n">
        <v>69957</v>
      </c>
      <c r="D174" s="73" t="n">
        <v>215419</v>
      </c>
      <c r="E174" s="74" t="n">
        <v>3.07930585931358</v>
      </c>
      <c r="F174" s="75" t="n">
        <v>0.719721921993882</v>
      </c>
      <c r="G174" s="100" t="n">
        <v>17.68</v>
      </c>
      <c r="H174" s="76" t="n">
        <v>26.87</v>
      </c>
      <c r="I174" s="31" t="n">
        <v>0.344</v>
      </c>
      <c r="J174" s="31" t="n">
        <v>0.179</v>
      </c>
      <c r="K174" s="31" t="n">
        <v>0.097</v>
      </c>
      <c r="L174" s="75" t="n">
        <v>9.607142359773279</v>
      </c>
      <c r="M174" s="77" t="n">
        <v>9.33505865313645</v>
      </c>
      <c r="N174" s="75" t="n">
        <v>14.7886732510167</v>
      </c>
      <c r="O174" s="78" t="n">
        <v>0.6312303000199611</v>
      </c>
      <c r="P174" s="75" t="n">
        <v>2.04044006795167</v>
      </c>
      <c r="Q174" s="75" t="n">
        <v>2.78640084130638</v>
      </c>
      <c r="R174" s="75" t="n">
        <v>0.806889299082947</v>
      </c>
      <c r="S174" s="75" t="n">
        <v>4.81444193588716</v>
      </c>
      <c r="T174" s="75" t="n">
        <v>1.14388251127012</v>
      </c>
      <c r="U174" s="75" t="n">
        <v>0.538119856742585</v>
      </c>
      <c r="V174" s="75" t="n">
        <v>1.76871428676487</v>
      </c>
      <c r="W174" s="75" t="n">
        <v>0.889784452010972</v>
      </c>
      <c r="X174" s="75" t="n">
        <v>0.00617865647876928</v>
      </c>
      <c r="Y174" s="74" t="n">
        <v>9.341237309615209</v>
      </c>
      <c r="Z174" s="79" t="n">
        <v>2225</v>
      </c>
      <c r="AA174" s="79" t="n">
        <v>1512</v>
      </c>
      <c r="AB174" s="75" t="n">
        <v>17073.75</v>
      </c>
      <c r="AD174" s="80" t="n">
        <v>0.0103287082383634</v>
      </c>
      <c r="AE174" s="31" t="n">
        <v>0.00701887948602491</v>
      </c>
      <c r="AF174" s="75" t="n">
        <v>7.67359550561798</v>
      </c>
      <c r="AG174" s="81" t="n">
        <v>0.0792583291167446</v>
      </c>
      <c r="AH174" s="37" t="n">
        <v>0.526366196377775</v>
      </c>
      <c r="AI174" s="37" t="n">
        <v>0.376817187701016</v>
      </c>
      <c r="AJ174" s="75" t="n">
        <v>0.461871979723237</v>
      </c>
      <c r="AK174" s="38" t="n">
        <v>0.247085911641963</v>
      </c>
      <c r="AL174" s="38" t="n">
        <v>0.0204067422093687</v>
      </c>
      <c r="AM174" s="39" t="n">
        <v>0.242833733329001</v>
      </c>
    </row>
    <row customFormat="1" customHeight="1" ht="16.05" outlineLevel="1" r="175" s="102">
      <c r="A175" s="49" t="n">
        <v>43516</v>
      </c>
      <c r="B175" s="103" t="inlineStr">
        <is>
          <t>iOS</t>
        </is>
      </c>
      <c r="C175" s="104" t="n">
        <v>58719</v>
      </c>
      <c r="D175" s="104" t="n">
        <v>205906</v>
      </c>
      <c r="E175" s="105" t="n">
        <v>3.50663328735162</v>
      </c>
      <c r="F175" s="102" t="n">
        <v>0.643172364744107</v>
      </c>
      <c r="G175" s="106" t="n">
        <v>18.67</v>
      </c>
      <c r="H175" s="113" t="n">
        <v>28.07</v>
      </c>
      <c r="I175" s="54" t="n">
        <v>0.349</v>
      </c>
      <c r="J175" s="54" t="n">
        <v>0.181</v>
      </c>
      <c r="K175" s="54" t="n">
        <v>0.094</v>
      </c>
      <c r="L175" s="102" t="n">
        <v>9.180116169514241</v>
      </c>
      <c r="M175" s="107" t="n">
        <v>8.404791506804081</v>
      </c>
      <c r="N175" s="102" t="n">
        <v>13.3346457906335</v>
      </c>
      <c r="O175" s="108" t="n">
        <v>0.630297320136373</v>
      </c>
      <c r="P175" s="102" t="n">
        <v>1.88869797044274</v>
      </c>
      <c r="Q175" s="102" t="n">
        <v>2.42088271100769</v>
      </c>
      <c r="R175" s="102" t="n">
        <v>0.766408284661972</v>
      </c>
      <c r="S175" s="102" t="n">
        <v>4.22525465781079</v>
      </c>
      <c r="T175" s="102" t="n">
        <v>1.0560940654328</v>
      </c>
      <c r="U175" s="102" t="n">
        <v>0.547394862153457</v>
      </c>
      <c r="V175" s="102" t="n">
        <v>1.60331941255336</v>
      </c>
      <c r="W175" s="102" t="n">
        <v>0.826593826570711</v>
      </c>
      <c r="X175" s="102" t="n">
        <v>0.0059444600934407</v>
      </c>
      <c r="Y175" s="105" t="n">
        <v>8.410735966897519</v>
      </c>
      <c r="Z175" s="101" t="n">
        <v>1904</v>
      </c>
      <c r="AA175" s="101" t="n">
        <v>1333</v>
      </c>
      <c r="AB175" s="102" t="n">
        <v>11963.96</v>
      </c>
      <c r="AD175" s="110" t="n">
        <v>0.00924693792312997</v>
      </c>
      <c r="AE175" s="54" t="n">
        <v>0.00647382786319971</v>
      </c>
      <c r="AF175" s="102" t="n">
        <v>6.28359243697479</v>
      </c>
      <c r="AG175" s="111" t="n">
        <v>0.0581039891989549</v>
      </c>
      <c r="AH175" s="60" t="n">
        <v>0.527699722406717</v>
      </c>
      <c r="AI175" s="60" t="n">
        <v>0.393143616205998</v>
      </c>
      <c r="AJ175" s="102" t="n">
        <v>0.514764018532729</v>
      </c>
      <c r="AK175" s="61" t="n">
        <v>0.281929618369547</v>
      </c>
      <c r="AL175" s="61" t="n">
        <v>0.0228259497052053</v>
      </c>
      <c r="AM175" s="62" t="n">
        <v>0</v>
      </c>
    </row>
    <row customHeight="1" ht="16.05" outlineLevel="1" r="176" s="96">
      <c r="A176" s="25" t="n">
        <v>43517</v>
      </c>
      <c r="B176" s="72" t="inlineStr">
        <is>
          <t>iOS</t>
        </is>
      </c>
      <c r="C176" s="73" t="n">
        <v>50177</v>
      </c>
      <c r="D176" s="73" t="n">
        <v>196555</v>
      </c>
      <c r="E176" s="74" t="n">
        <v>3.917232995197</v>
      </c>
      <c r="F176" s="75" t="n">
        <v>0.6322428589453331</v>
      </c>
      <c r="G176" s="100" t="n">
        <v>18.41</v>
      </c>
      <c r="H176" s="76" t="n">
        <v>28.44</v>
      </c>
      <c r="I176" s="31" t="n">
        <v>0.342</v>
      </c>
      <c r="J176" s="31" t="n">
        <v>0.174</v>
      </c>
      <c r="K176" s="31" t="n">
        <v>0.092</v>
      </c>
      <c r="L176" s="75" t="n">
        <v>8.95450128462771</v>
      </c>
      <c r="M176" s="77" t="n">
        <v>8.03931723944952</v>
      </c>
      <c r="N176" s="75" t="n">
        <v>12.8545234163365</v>
      </c>
      <c r="O176" s="78" t="n">
        <v>0.62540764671466</v>
      </c>
      <c r="P176" s="75" t="n">
        <v>1.84709624411236</v>
      </c>
      <c r="Q176" s="75" t="n">
        <v>2.35233919317969</v>
      </c>
      <c r="R176" s="75" t="n">
        <v>0.740236075068943</v>
      </c>
      <c r="S176" s="75" t="n">
        <v>4.00328650337192</v>
      </c>
      <c r="T176" s="75" t="n">
        <v>1.03422356357838</v>
      </c>
      <c r="U176" s="75" t="n">
        <v>0.526011372603252</v>
      </c>
      <c r="V176" s="75" t="n">
        <v>1.54485995753577</v>
      </c>
      <c r="W176" s="75" t="n">
        <v>0.806470506886201</v>
      </c>
      <c r="X176" s="75" t="n">
        <v>0.00451781943985144</v>
      </c>
      <c r="Y176" s="74" t="n">
        <v>8.043835058889369</v>
      </c>
      <c r="Z176" s="79" t="n">
        <v>1857</v>
      </c>
      <c r="AA176" s="79" t="n">
        <v>1360</v>
      </c>
      <c r="AB176" s="75" t="n">
        <v>11809.43</v>
      </c>
      <c r="AD176" s="80" t="n">
        <v>0.0094477372745542</v>
      </c>
      <c r="AE176" s="31" t="n">
        <v>0.0069191829258986</v>
      </c>
      <c r="AF176" s="75" t="n">
        <v>6.35941303177168</v>
      </c>
      <c r="AG176" s="81" t="n">
        <v>0.060082063544555</v>
      </c>
      <c r="AH176" s="37" t="n">
        <v>0.516272395719154</v>
      </c>
      <c r="AI176" s="37" t="n">
        <v>0.393108396277179</v>
      </c>
      <c r="AJ176" s="75" t="n">
        <v>0.48923202157157</v>
      </c>
      <c r="AK176" s="38" t="n">
        <v>0.291414616773931</v>
      </c>
      <c r="AL176" s="38" t="n">
        <v>0.0233318918368904</v>
      </c>
      <c r="AM176" s="39" t="n">
        <v>0</v>
      </c>
    </row>
    <row customHeight="1" ht="16.05" outlineLevel="1" r="177" s="96">
      <c r="A177" s="25" t="n">
        <v>43518</v>
      </c>
      <c r="B177" s="72" t="inlineStr">
        <is>
          <t>iOS</t>
        </is>
      </c>
      <c r="C177" s="73" t="n">
        <v>44023</v>
      </c>
      <c r="D177" s="73" t="n">
        <v>186402</v>
      </c>
      <c r="E177" s="74" t="n">
        <v>4.23419576130659</v>
      </c>
      <c r="F177" s="75" t="n">
        <v>0.6197395837866549</v>
      </c>
      <c r="G177" s="100" t="n">
        <v>17.54</v>
      </c>
      <c r="H177" s="76" t="n">
        <v>26.16</v>
      </c>
      <c r="I177" s="31" t="n">
        <v>0.337</v>
      </c>
      <c r="J177" s="31" t="n">
        <v>0.178</v>
      </c>
      <c r="K177" s="31" t="n">
        <v>0.095</v>
      </c>
      <c r="L177" s="75" t="n">
        <v>8.772658018690789</v>
      </c>
      <c r="M177" s="77" t="n">
        <v>7.99726934260362</v>
      </c>
      <c r="N177" s="75" t="n">
        <v>12.8307913446145</v>
      </c>
      <c r="O177" s="78" t="n">
        <v>0.623287303784294</v>
      </c>
      <c r="P177" s="75" t="n">
        <v>1.85551978791895</v>
      </c>
      <c r="Q177" s="75" t="n">
        <v>2.3435385860116</v>
      </c>
      <c r="R177" s="75" t="n">
        <v>0.7481193300166979</v>
      </c>
      <c r="S177" s="75" t="n">
        <v>3.97671756382228</v>
      </c>
      <c r="T177" s="75" t="n">
        <v>1.04387943054862</v>
      </c>
      <c r="U177" s="75" t="n">
        <v>0.517042226850975</v>
      </c>
      <c r="V177" s="75" t="n">
        <v>1.5382245098208</v>
      </c>
      <c r="W177" s="75" t="n">
        <v>0.807749909624554</v>
      </c>
      <c r="X177" s="75" t="n">
        <v>0.00604607246703362</v>
      </c>
      <c r="Y177" s="74" t="n">
        <v>8.00331541507065</v>
      </c>
      <c r="Z177" s="79" t="n">
        <v>1766</v>
      </c>
      <c r="AA177" s="79" t="n">
        <v>1283</v>
      </c>
      <c r="AB177" s="75" t="n">
        <v>11953.34</v>
      </c>
      <c r="AD177" s="80" t="n">
        <v>0.00947414727309793</v>
      </c>
      <c r="AE177" s="31" t="n">
        <v>0.00688297335865495</v>
      </c>
      <c r="AF177" s="75" t="n">
        <v>6.76859569648924</v>
      </c>
      <c r="AG177" s="81" t="n">
        <v>0.0641266724605959</v>
      </c>
      <c r="AH177" s="37" t="n">
        <v>0.5092110942007591</v>
      </c>
      <c r="AI177" s="37" t="n">
        <v>0.400676918883311</v>
      </c>
      <c r="AJ177" s="75" t="n">
        <v>0.490139590776923</v>
      </c>
      <c r="AK177" s="38" t="n">
        <v>0.302641602557912</v>
      </c>
      <c r="AL177" s="38" t="n">
        <v>0.0240769948820292</v>
      </c>
      <c r="AM177" s="39" t="n">
        <v>0</v>
      </c>
    </row>
    <row customHeight="1" ht="16.05" outlineLevel="1" r="178" s="96">
      <c r="A178" s="25" t="n">
        <v>43519</v>
      </c>
      <c r="B178" s="97" t="inlineStr">
        <is>
          <t>iOS</t>
        </is>
      </c>
      <c r="C178" s="73" t="n">
        <v>43710</v>
      </c>
      <c r="D178" s="73" t="n">
        <v>180445</v>
      </c>
      <c r="E178" s="74" t="n">
        <v>4.1282315259666</v>
      </c>
      <c r="F178" s="75" t="n">
        <v>0.75789430203109</v>
      </c>
      <c r="G178" s="100" t="n">
        <v>16.71</v>
      </c>
      <c r="H178" s="76" t="n">
        <v>26.06</v>
      </c>
      <c r="I178" s="31" t="n">
        <v>0.315</v>
      </c>
      <c r="J178" s="31" t="n">
        <v>0.153</v>
      </c>
      <c r="K178" s="31" t="n">
        <v>0.08599999999999999</v>
      </c>
      <c r="L178" s="75" t="n">
        <v>9.49988085012053</v>
      </c>
      <c r="M178" s="77" t="n">
        <v>9.24754357283383</v>
      </c>
      <c r="N178" s="75" t="n">
        <v>14.9998471855168</v>
      </c>
      <c r="O178" s="78" t="n">
        <v>0.616509185624428</v>
      </c>
      <c r="P178" s="75" t="n">
        <v>2.09013357783651</v>
      </c>
      <c r="Q178" s="75" t="n">
        <v>2.76880067597936</v>
      </c>
      <c r="R178" s="75" t="n">
        <v>0.839535803534509</v>
      </c>
      <c r="S178" s="75" t="n">
        <v>4.92924689427036</v>
      </c>
      <c r="T178" s="75" t="n">
        <v>1.19019110799489</v>
      </c>
      <c r="U178" s="75" t="n">
        <v>0.449571220538267</v>
      </c>
      <c r="V178" s="75" t="n">
        <v>1.85109576973554</v>
      </c>
      <c r="W178" s="75" t="n">
        <v>0.881272135627349</v>
      </c>
      <c r="X178" s="75" t="n">
        <v>0.00515946687356258</v>
      </c>
      <c r="Y178" s="74" t="n">
        <v>9.25270303970739</v>
      </c>
      <c r="Z178" s="79" t="n">
        <v>2207</v>
      </c>
      <c r="AA178" s="79" t="n">
        <v>1454</v>
      </c>
      <c r="AB178" s="75" t="n">
        <v>19392.93</v>
      </c>
      <c r="AD178" s="80" t="n">
        <v>0.0122308736734185</v>
      </c>
      <c r="AE178" s="31" t="n">
        <v>0.008057856964726089</v>
      </c>
      <c r="AF178" s="75" t="n">
        <v>8.787009515178971</v>
      </c>
      <c r="AG178" s="81" t="n">
        <v>0.10747280334728</v>
      </c>
      <c r="AH178" s="37" t="n">
        <v>0.487051018073667</v>
      </c>
      <c r="AI178" s="37" t="n">
        <v>0.367009837565774</v>
      </c>
      <c r="AJ178" s="75" t="n">
        <v>0.396830059020754</v>
      </c>
      <c r="AK178" s="38" t="n">
        <v>0.261703011998116</v>
      </c>
      <c r="AL178" s="38" t="n">
        <v>0.0211421762864031</v>
      </c>
      <c r="AM178" s="39" t="n">
        <v>0.333874587824545</v>
      </c>
    </row>
    <row customHeight="1" ht="16.05" outlineLevel="1" r="179" s="96">
      <c r="A179" s="25" t="n">
        <v>43520</v>
      </c>
      <c r="B179" s="97" t="inlineStr">
        <is>
          <t>iOS</t>
        </is>
      </c>
      <c r="C179" s="73" t="n">
        <v>40942</v>
      </c>
      <c r="D179" s="73" t="n">
        <v>176480</v>
      </c>
      <c r="E179" s="74" t="n">
        <v>4.31048800742514</v>
      </c>
      <c r="F179" s="75" t="n">
        <v>0.713849198050771</v>
      </c>
      <c r="G179" s="100" t="n">
        <v>15.57</v>
      </c>
      <c r="H179" s="76" t="n">
        <v>23.82</v>
      </c>
      <c r="I179" s="31" t="n">
        <v>0.311</v>
      </c>
      <c r="J179" s="31" t="n">
        <v>0.153</v>
      </c>
      <c r="K179" s="31" t="n">
        <v>0.08799999999999999</v>
      </c>
      <c r="L179" s="75" t="n">
        <v>9.145347914777879</v>
      </c>
      <c r="M179" s="77" t="n">
        <v>9.540848821396191</v>
      </c>
      <c r="N179" s="75" t="n">
        <v>15.3550102137594</v>
      </c>
      <c r="O179" s="78" t="n">
        <v>0.621350861287398</v>
      </c>
      <c r="P179" s="75" t="n">
        <v>2.08380754359087</v>
      </c>
      <c r="Q179" s="75" t="n">
        <v>2.86263405559203</v>
      </c>
      <c r="R179" s="75" t="n">
        <v>0.907829940906106</v>
      </c>
      <c r="S179" s="75" t="n">
        <v>5.06167469176333</v>
      </c>
      <c r="T179" s="75" t="n">
        <v>1.20667359743197</v>
      </c>
      <c r="U179" s="75" t="n">
        <v>0.463531407310134</v>
      </c>
      <c r="V179" s="75" t="n">
        <v>1.84966622893412</v>
      </c>
      <c r="W179" s="75" t="n">
        <v>0.919192748230831</v>
      </c>
      <c r="X179" s="75" t="n">
        <v>0.0038871260199456</v>
      </c>
      <c r="Y179" s="74" t="n">
        <v>9.54473594741614</v>
      </c>
      <c r="Z179" s="79" t="n">
        <v>1886</v>
      </c>
      <c r="AA179" s="79" t="n">
        <v>1283</v>
      </c>
      <c r="AB179" s="75" t="n">
        <v>17590.14</v>
      </c>
      <c r="AD179" s="80" t="n">
        <v>0.0106867633726201</v>
      </c>
      <c r="AE179" s="31" t="n">
        <v>0.00726994560290118</v>
      </c>
      <c r="AF179" s="75" t="n">
        <v>9.326691410392369</v>
      </c>
      <c r="AG179" s="81" t="n">
        <v>0.0996721441523119</v>
      </c>
      <c r="AH179" s="37" t="n">
        <v>0.501294514190807</v>
      </c>
      <c r="AI179" s="37" t="n">
        <v>0.381686287919496</v>
      </c>
      <c r="AJ179" s="75" t="n">
        <v>0.412182683590209</v>
      </c>
      <c r="AK179" s="38" t="n">
        <v>0.263587941976428</v>
      </c>
      <c r="AL179" s="38" t="n">
        <v>0.0218608340888486</v>
      </c>
      <c r="AM179" s="39" t="n">
        <v>0.32560630099728</v>
      </c>
    </row>
    <row customHeight="1" ht="16.05" outlineLevel="1" r="180" s="96">
      <c r="A180" s="25" t="n">
        <v>43521</v>
      </c>
      <c r="B180" s="97" t="inlineStr">
        <is>
          <t>iOS</t>
        </is>
      </c>
      <c r="C180" s="73" t="n">
        <v>37910</v>
      </c>
      <c r="D180" s="73" t="n">
        <v>174994</v>
      </c>
      <c r="E180" s="74" t="n">
        <v>4.61603798470061</v>
      </c>
      <c r="F180" s="75" t="n">
        <v>0.6925363623895679</v>
      </c>
      <c r="G180" s="100" t="n">
        <v>15.49</v>
      </c>
      <c r="H180" s="76" t="n">
        <v>23.83</v>
      </c>
      <c r="I180" s="31" t="n">
        <v>0.32</v>
      </c>
      <c r="J180" s="31" t="n">
        <v>0.164</v>
      </c>
      <c r="K180" s="31" t="n">
        <v>0.093</v>
      </c>
      <c r="L180" s="75" t="n">
        <v>9.10925517446312</v>
      </c>
      <c r="M180" s="77" t="n">
        <v>9.472507628832989</v>
      </c>
      <c r="N180" s="75" t="n">
        <v>15.153137340939</v>
      </c>
      <c r="O180" s="78" t="n">
        <v>0.6251185754940169</v>
      </c>
      <c r="P180" s="75" t="n">
        <v>2.04633794061723</v>
      </c>
      <c r="Q180" s="75" t="n">
        <v>2.847255740822</v>
      </c>
      <c r="R180" s="75" t="n">
        <v>0.908576495538979</v>
      </c>
      <c r="S180" s="75" t="n">
        <v>4.98015394178733</v>
      </c>
      <c r="T180" s="75" t="n">
        <v>1.20351579640193</v>
      </c>
      <c r="U180" s="75" t="n">
        <v>0.451842913558578</v>
      </c>
      <c r="V180" s="75" t="n">
        <v>1.81046145970455</v>
      </c>
      <c r="W180" s="75" t="n">
        <v>0.90499305250841</v>
      </c>
      <c r="X180" s="75" t="n">
        <v>0.00372584202886956</v>
      </c>
      <c r="Y180" s="74" t="n">
        <v>9.47623347086186</v>
      </c>
      <c r="Z180" s="79" t="n">
        <v>1962</v>
      </c>
      <c r="AA180" s="79" t="n">
        <v>1361</v>
      </c>
      <c r="AB180" s="75" t="n">
        <v>16350.38</v>
      </c>
      <c r="AD180" s="80" t="n">
        <v>0.0112118129764449</v>
      </c>
      <c r="AE180" s="31" t="n">
        <v>0.00777740951118324</v>
      </c>
      <c r="AF180" s="75" t="n">
        <v>8.33352701325178</v>
      </c>
      <c r="AG180" s="81" t="n">
        <v>0.09343394630673051</v>
      </c>
      <c r="AH180" s="37" t="n">
        <v>0.496913743075706</v>
      </c>
      <c r="AI180" s="37" t="n">
        <v>0.386890002637826</v>
      </c>
      <c r="AJ180" s="75" t="n">
        <v>0.432757694549527</v>
      </c>
      <c r="AK180" s="38" t="n">
        <v>0.273929391864864</v>
      </c>
      <c r="AL180" s="38" t="n">
        <v>0.0233722299050253</v>
      </c>
      <c r="AM180" s="39" t="n">
        <v>0.316016549138828</v>
      </c>
    </row>
    <row customHeight="1" ht="16.05" outlineLevel="1" r="181" s="96">
      <c r="A181" s="25" t="n">
        <v>43522</v>
      </c>
      <c r="B181" s="97" t="inlineStr">
        <is>
          <t>iOS</t>
        </is>
      </c>
      <c r="C181" s="73" t="n">
        <v>38452</v>
      </c>
      <c r="D181" s="73" t="n">
        <v>168206</v>
      </c>
      <c r="E181" s="74" t="n">
        <v>4.37444086133361</v>
      </c>
      <c r="F181" s="75" t="n">
        <v>0.658014419039749</v>
      </c>
      <c r="G181" s="100" t="n">
        <v>17.03</v>
      </c>
      <c r="H181" s="76" t="n">
        <v>26.33</v>
      </c>
      <c r="I181" s="31" t="n">
        <v>0.332</v>
      </c>
      <c r="J181" s="31" t="n">
        <v>0.172</v>
      </c>
      <c r="K181" s="31" t="n">
        <v>0.095</v>
      </c>
      <c r="L181" s="75" t="n">
        <v>9.1923712590514</v>
      </c>
      <c r="M181" s="77" t="n">
        <v>9.059242833192631</v>
      </c>
      <c r="N181" s="75" t="n">
        <v>14.5320764073661</v>
      </c>
      <c r="O181" s="78" t="n">
        <v>0.6233963116654579</v>
      </c>
      <c r="P181" s="75" t="n">
        <v>1.96573493929944</v>
      </c>
      <c r="Q181" s="75" t="n">
        <v>2.64906207383248</v>
      </c>
      <c r="R181" s="75" t="n">
        <v>0.91073727577032</v>
      </c>
      <c r="S181" s="75" t="n">
        <v>4.75898110796403</v>
      </c>
      <c r="T181" s="75" t="n">
        <v>1.15015401634576</v>
      </c>
      <c r="U181" s="75" t="n">
        <v>0.483096348429796</v>
      </c>
      <c r="V181" s="75" t="n">
        <v>1.73779074757532</v>
      </c>
      <c r="W181" s="75" t="n">
        <v>0.876519898148943</v>
      </c>
      <c r="X181" s="75" t="n">
        <v>0.00326980012603593</v>
      </c>
      <c r="Y181" s="74" t="n">
        <v>9.06251263331867</v>
      </c>
      <c r="Z181" s="79" t="n">
        <v>1701</v>
      </c>
      <c r="AA181" s="79" t="n">
        <v>1228</v>
      </c>
      <c r="AB181" s="75" t="n">
        <v>12060.99</v>
      </c>
      <c r="AD181" s="80" t="n">
        <v>0.0101126000261584</v>
      </c>
      <c r="AE181" s="31" t="n">
        <v>0.0073005719177675</v>
      </c>
      <c r="AF181" s="75" t="n">
        <v>7.0905291005291</v>
      </c>
      <c r="AG181" s="81" t="n">
        <v>0.07170368476748749</v>
      </c>
      <c r="AH181" s="37" t="n">
        <v>0.493056277956933</v>
      </c>
      <c r="AI181" s="37" t="n">
        <v>0.367419119941746</v>
      </c>
      <c r="AJ181" s="75" t="n">
        <v>0.466701544534678</v>
      </c>
      <c r="AK181" s="38" t="n">
        <v>0.286648514321725</v>
      </c>
      <c r="AL181" s="38" t="n">
        <v>0.0280905556282178</v>
      </c>
      <c r="AM181" s="39" t="n">
        <v>0.256043185142028</v>
      </c>
    </row>
    <row customFormat="1" customHeight="1" ht="16.05" outlineLevel="1" r="182" s="102">
      <c r="A182" s="49" t="n">
        <v>43523</v>
      </c>
      <c r="B182" s="103" t="inlineStr">
        <is>
          <t>iOS</t>
        </is>
      </c>
      <c r="C182" s="104" t="n">
        <v>33397</v>
      </c>
      <c r="D182" s="104" t="n">
        <v>159902</v>
      </c>
      <c r="E182" s="105" t="n">
        <v>4.78791508219301</v>
      </c>
      <c r="F182" s="102" t="n">
        <v>0.617017396811797</v>
      </c>
      <c r="G182" s="106" t="n">
        <v>17.05</v>
      </c>
      <c r="H182" s="113" t="n">
        <v>26.66</v>
      </c>
      <c r="I182" s="54" t="n">
        <v>0.336</v>
      </c>
      <c r="J182" s="54" t="n">
        <v>0.169</v>
      </c>
      <c r="K182" s="54" t="n">
        <v>0.091</v>
      </c>
      <c r="L182" s="102" t="n">
        <v>8.755443959425151</v>
      </c>
      <c r="M182" s="107" t="n">
        <v>8.29050918687696</v>
      </c>
      <c r="N182" s="102" t="n">
        <v>13.3454371570947</v>
      </c>
      <c r="O182" s="108" t="n">
        <v>0.621224249853035</v>
      </c>
      <c r="P182" s="102" t="n">
        <v>1.87604570393114</v>
      </c>
      <c r="Q182" s="102" t="n">
        <v>2.31963557658429</v>
      </c>
      <c r="R182" s="102" t="n">
        <v>0.829053203805305</v>
      </c>
      <c r="S182" s="102" t="n">
        <v>4.27512961191926</v>
      </c>
      <c r="T182" s="102" t="n">
        <v>1.09670307545175</v>
      </c>
      <c r="U182" s="102" t="n">
        <v>0.507635777923189</v>
      </c>
      <c r="V182" s="102" t="n">
        <v>1.60752000805356</v>
      </c>
      <c r="W182" s="102" t="n">
        <v>0.833714199426184</v>
      </c>
      <c r="X182" s="102" t="n">
        <v>0.0034521144200823</v>
      </c>
      <c r="Y182" s="105" t="n">
        <v>8.29396130129704</v>
      </c>
      <c r="Z182" s="101" t="n">
        <v>1455</v>
      </c>
      <c r="AA182" s="101" t="n">
        <v>1097</v>
      </c>
      <c r="AB182" s="102" t="n">
        <v>10421.45</v>
      </c>
      <c r="AD182" s="110" t="n">
        <v>0.00909932333554302</v>
      </c>
      <c r="AE182" s="54" t="n">
        <v>0.00686045202686646</v>
      </c>
      <c r="AF182" s="102" t="n">
        <v>7.16250859106529</v>
      </c>
      <c r="AG182" s="111" t="n">
        <v>0.06517398156370779</v>
      </c>
      <c r="AH182" s="60" t="n">
        <v>0.503278737611163</v>
      </c>
      <c r="AI182" s="60" t="n">
        <v>0.390813546126898</v>
      </c>
      <c r="AJ182" s="102" t="n">
        <v>0.539711823491889</v>
      </c>
      <c r="AK182" s="61" t="n">
        <v>0.317632049630399</v>
      </c>
      <c r="AL182" s="61" t="n">
        <v>0.031919550724819</v>
      </c>
      <c r="AM182" s="62" t="n">
        <v>0</v>
      </c>
    </row>
    <row customHeight="1" ht="16.05" outlineLevel="1" r="183" s="96">
      <c r="A183" s="25" t="n">
        <v>43524</v>
      </c>
      <c r="B183" s="72" t="inlineStr">
        <is>
          <t>iOS</t>
        </is>
      </c>
      <c r="C183" s="73" t="n">
        <v>33556</v>
      </c>
      <c r="D183" s="73" t="n">
        <v>156479</v>
      </c>
      <c r="E183" s="74" t="n">
        <v>4.6632196924544</v>
      </c>
      <c r="F183" s="75" t="n">
        <v>0.59457056537938</v>
      </c>
      <c r="G183" s="100" t="n">
        <v>17</v>
      </c>
      <c r="H183" s="76" t="n">
        <v>26.38</v>
      </c>
      <c r="I183" s="31" t="n">
        <v>0.332</v>
      </c>
      <c r="J183" s="31" t="n">
        <v>0.168</v>
      </c>
      <c r="K183" s="31" t="n">
        <v>0.093</v>
      </c>
      <c r="L183" s="75" t="n">
        <v>8.575930316528099</v>
      </c>
      <c r="M183" s="77" t="n">
        <v>8.11699972520274</v>
      </c>
      <c r="N183" s="75" t="n">
        <v>13.1559376456575</v>
      </c>
      <c r="O183" s="78" t="n">
        <v>0.616983748618025</v>
      </c>
      <c r="P183" s="75" t="n">
        <v>1.88662281837485</v>
      </c>
      <c r="Q183" s="75" t="n">
        <v>2.30161064788441</v>
      </c>
      <c r="R183" s="75" t="n">
        <v>0.7951939510073019</v>
      </c>
      <c r="S183" s="75" t="n">
        <v>4.14091874255528</v>
      </c>
      <c r="T183" s="75" t="n">
        <v>1.10341291625667</v>
      </c>
      <c r="U183" s="75" t="n">
        <v>0.5012170490444871</v>
      </c>
      <c r="V183" s="75" t="n">
        <v>1.58787094101196</v>
      </c>
      <c r="W183" s="75" t="n">
        <v>0.839090579522502</v>
      </c>
      <c r="X183" s="75" t="n">
        <v>0.00346372356674059</v>
      </c>
      <c r="Y183" s="74" t="n">
        <v>8.120463448769479</v>
      </c>
      <c r="Z183" s="79" t="n">
        <v>1415</v>
      </c>
      <c r="AA183" s="79" t="n">
        <v>1021</v>
      </c>
      <c r="AB183" s="75" t="n">
        <v>9429.85</v>
      </c>
      <c r="AD183" s="80" t="n">
        <v>0.00904274695006998</v>
      </c>
      <c r="AE183" s="31" t="n">
        <v>0.00652483719860173</v>
      </c>
      <c r="AF183" s="75" t="n">
        <v>6.66420494699647</v>
      </c>
      <c r="AG183" s="81" t="n">
        <v>0.0602627189590935</v>
      </c>
      <c r="AH183" s="37" t="n">
        <v>0.489301466205746</v>
      </c>
      <c r="AI183" s="37" t="n">
        <v>0.367654070807009</v>
      </c>
      <c r="AJ183" s="75" t="n">
        <v>0.513877261485567</v>
      </c>
      <c r="AK183" s="38" t="n">
        <v>0.318298302008576</v>
      </c>
      <c r="AL183" s="38" t="n">
        <v>0.0319723413365372</v>
      </c>
      <c r="AM183" s="39" t="n">
        <v>0</v>
      </c>
    </row>
    <row customHeight="1" ht="16.05" r="184" s="96">
      <c r="A184" s="25" t="n">
        <v>43525</v>
      </c>
      <c r="B184" s="72" t="inlineStr">
        <is>
          <t>iOS</t>
        </is>
      </c>
      <c r="C184" s="73" t="n">
        <v>37344</v>
      </c>
      <c r="D184" s="73" t="n">
        <v>157825</v>
      </c>
      <c r="E184" s="74" t="n">
        <v>4.22624785775493</v>
      </c>
      <c r="F184" s="75" t="n">
        <v>0.562373747188341</v>
      </c>
      <c r="G184" s="100" t="n">
        <v>15.85</v>
      </c>
      <c r="H184" s="76" t="n">
        <v>23.94</v>
      </c>
      <c r="I184" s="31" t="n">
        <v>0.329</v>
      </c>
      <c r="J184" s="31" t="n">
        <v>0.17</v>
      </c>
      <c r="K184" s="31" t="n">
        <v>0.092</v>
      </c>
      <c r="L184" s="75" t="n">
        <v>8.445417392681771</v>
      </c>
      <c r="M184" s="77" t="n">
        <v>7.9083161729764</v>
      </c>
      <c r="N184" s="75" t="n">
        <v>12.9932333957943</v>
      </c>
      <c r="O184" s="78" t="n">
        <v>0.6086488198954541</v>
      </c>
      <c r="P184" s="75" t="n">
        <v>1.89192171559442</v>
      </c>
      <c r="Q184" s="75" t="n">
        <v>2.27420362273579</v>
      </c>
      <c r="R184" s="75" t="n">
        <v>0.775525713095982</v>
      </c>
      <c r="S184" s="75" t="n">
        <v>4.08344784509681</v>
      </c>
      <c r="T184" s="75" t="n">
        <v>1.08597751405372</v>
      </c>
      <c r="U184" s="75" t="n">
        <v>0.499937539038101</v>
      </c>
      <c r="V184" s="75" t="n">
        <v>1.55880699562773</v>
      </c>
      <c r="W184" s="75" t="n">
        <v>0.823412450551739</v>
      </c>
      <c r="X184" s="75" t="n">
        <v>0.00311104070964676</v>
      </c>
      <c r="Y184" s="74" t="n">
        <v>7.91142721368604</v>
      </c>
      <c r="Z184" s="79" t="n">
        <v>1366</v>
      </c>
      <c r="AA184" s="79" t="n">
        <v>1042</v>
      </c>
      <c r="AB184" s="75" t="n">
        <v>9448.34</v>
      </c>
      <c r="AD184" s="80" t="n">
        <v>0.00865515602724537</v>
      </c>
      <c r="AE184" s="31" t="n">
        <v>0.006602249326786</v>
      </c>
      <c r="AF184" s="75" t="n">
        <v>6.91679355783309</v>
      </c>
      <c r="AG184" s="81" t="n">
        <v>0.059865927451291</v>
      </c>
      <c r="AH184" s="37" t="n">
        <v>0.474801842330763</v>
      </c>
      <c r="AI184" s="37" t="n">
        <v>0.341447086546701</v>
      </c>
      <c r="AJ184" s="75" t="n">
        <v>0.491639474101061</v>
      </c>
      <c r="AK184" s="38" t="n">
        <v>0.312808490416601</v>
      </c>
      <c r="AL184" s="38" t="n">
        <v>0.0309013147473467</v>
      </c>
      <c r="AM184" s="39" t="n">
        <v>0</v>
      </c>
    </row>
    <row customHeight="1" ht="16.05" outlineLevel="1" r="185" s="96">
      <c r="A185" s="25" t="n">
        <v>43526</v>
      </c>
      <c r="B185" s="97" t="inlineStr">
        <is>
          <t>iOS</t>
        </is>
      </c>
      <c r="C185" s="73" t="n">
        <v>43968</v>
      </c>
      <c r="D185" s="73" t="n">
        <v>162737</v>
      </c>
      <c r="E185" s="74" t="n">
        <v>3.70126000727802</v>
      </c>
      <c r="F185" s="75" t="n">
        <v>0.704895586977762</v>
      </c>
      <c r="G185" s="100" t="n">
        <v>14.7</v>
      </c>
      <c r="H185" s="76" t="n">
        <v>22.67</v>
      </c>
      <c r="I185" s="31" t="n">
        <v>0.31</v>
      </c>
      <c r="J185" s="31" t="n">
        <v>0.159</v>
      </c>
      <c r="K185" s="31" t="n">
        <v>0.092</v>
      </c>
      <c r="L185" s="75" t="n">
        <v>9.612325408481169</v>
      </c>
      <c r="M185" s="77" t="n">
        <v>9.749190411522889</v>
      </c>
      <c r="N185" s="75" t="n">
        <v>16.0086573971303</v>
      </c>
      <c r="O185" s="78" t="n">
        <v>0.608994881311564</v>
      </c>
      <c r="P185" s="75" t="n">
        <v>2.16428874134765</v>
      </c>
      <c r="Q185" s="75" t="n">
        <v>2.74005610154784</v>
      </c>
      <c r="R185" s="75" t="n">
        <v>0.846800395536093</v>
      </c>
      <c r="S185" s="75" t="n">
        <v>5.6925211389825</v>
      </c>
      <c r="T185" s="75" t="n">
        <v>1.25277985187577</v>
      </c>
      <c r="U185" s="75" t="n">
        <v>0.444917563013339</v>
      </c>
      <c r="V185" s="75" t="n">
        <v>1.9513450245192</v>
      </c>
      <c r="W185" s="75" t="n">
        <v>0.915948580307953</v>
      </c>
      <c r="X185" s="75" t="n">
        <v>0.00324449879253028</v>
      </c>
      <c r="Y185" s="74" t="n">
        <v>9.75243491031542</v>
      </c>
      <c r="Z185" s="79" t="n">
        <v>1844</v>
      </c>
      <c r="AA185" s="79" t="n">
        <v>1280</v>
      </c>
      <c r="AB185" s="75" t="n">
        <v>15457.56</v>
      </c>
      <c r="AD185" s="80" t="n">
        <v>0.0113311662375489</v>
      </c>
      <c r="AE185" s="31" t="n">
        <v>0.00786545161825522</v>
      </c>
      <c r="AF185" s="75" t="n">
        <v>8.382624728850329</v>
      </c>
      <c r="AG185" s="81" t="n">
        <v>0.09498491430959161</v>
      </c>
      <c r="AH185" s="37" t="n">
        <v>0.467066957787482</v>
      </c>
      <c r="AI185" s="37" t="n">
        <v>0.322984898107715</v>
      </c>
      <c r="AJ185" s="75" t="n">
        <v>0.397426522548652</v>
      </c>
      <c r="AK185" s="38" t="n">
        <v>0.257280151409944</v>
      </c>
      <c r="AL185" s="38" t="n">
        <v>0.024671709568199</v>
      </c>
      <c r="AM185" s="39" t="n">
        <v>0.324050461788038</v>
      </c>
    </row>
    <row customHeight="1" ht="16.05" outlineLevel="1" r="186" s="96">
      <c r="A186" s="25" t="n">
        <v>43527</v>
      </c>
      <c r="B186" s="97" t="inlineStr">
        <is>
          <t>iOS</t>
        </is>
      </c>
      <c r="C186" s="73" t="n">
        <v>46801</v>
      </c>
      <c r="D186" s="73" t="n">
        <v>165868</v>
      </c>
      <c r="E186" s="74" t="n">
        <v>3.54411230529262</v>
      </c>
      <c r="F186" s="75" t="n">
        <v>0.684074673427062</v>
      </c>
      <c r="G186" s="100" t="n">
        <v>14.57</v>
      </c>
      <c r="H186" s="76" t="n">
        <v>22.85</v>
      </c>
      <c r="I186" s="31" t="n">
        <v>0.341</v>
      </c>
      <c r="J186" s="31" t="n">
        <v>0.176</v>
      </c>
      <c r="K186" s="31" t="n">
        <v>0.106</v>
      </c>
      <c r="L186" s="75" t="n">
        <v>9.42276991342513</v>
      </c>
      <c r="M186" s="77" t="n">
        <v>9.80666554127378</v>
      </c>
      <c r="N186" s="75" t="n">
        <v>16.0170547978928</v>
      </c>
      <c r="O186" s="78" t="n">
        <v>0.612263968939156</v>
      </c>
      <c r="P186" s="75" t="n">
        <v>2.14346905617646</v>
      </c>
      <c r="Q186" s="75" t="n">
        <v>2.88511643936783</v>
      </c>
      <c r="R186" s="75" t="n">
        <v>0.908374772290877</v>
      </c>
      <c r="S186" s="75" t="n">
        <v>5.49437250750825</v>
      </c>
      <c r="T186" s="75" t="n">
        <v>1.26487125203092</v>
      </c>
      <c r="U186" s="75" t="n">
        <v>0.462517847471813</v>
      </c>
      <c r="V186" s="75" t="n">
        <v>1.92401161931958</v>
      </c>
      <c r="W186" s="75" t="n">
        <v>0.934321303727045</v>
      </c>
      <c r="X186" s="75" t="n">
        <v>0.00362336315624472</v>
      </c>
      <c r="Y186" s="74" t="n">
        <v>9.810288904430029</v>
      </c>
      <c r="Z186" s="79" t="n">
        <v>1755</v>
      </c>
      <c r="AA186" s="79" t="n">
        <v>1227</v>
      </c>
      <c r="AB186" s="75" t="n">
        <v>14449.45</v>
      </c>
      <c r="AD186" s="80" t="n">
        <v>0.01058070272747</v>
      </c>
      <c r="AE186" s="31" t="n">
        <v>0.00739744857356452</v>
      </c>
      <c r="AF186" s="75" t="n">
        <v>8.23330484330484</v>
      </c>
      <c r="AG186" s="81" t="n">
        <v>0.08711415101164779</v>
      </c>
      <c r="AH186" s="37" t="n">
        <v>0.496378282515331</v>
      </c>
      <c r="AI186" s="37" t="n">
        <v>0.341018354308669</v>
      </c>
      <c r="AJ186" s="75" t="n">
        <v>0.407896640702245</v>
      </c>
      <c r="AK186" s="38" t="n">
        <v>0.249584006559433</v>
      </c>
      <c r="AL186" s="38" t="n">
        <v>0.025110328695107</v>
      </c>
      <c r="AM186" s="39" t="n">
        <v>0.315503894663226</v>
      </c>
    </row>
    <row customHeight="1" ht="16.05" outlineLevel="1" r="187" s="96">
      <c r="A187" s="25" t="n">
        <v>43528</v>
      </c>
      <c r="B187" s="97" t="inlineStr">
        <is>
          <t>iOS</t>
        </is>
      </c>
      <c r="C187" s="73" t="n">
        <v>47294</v>
      </c>
      <c r="D187" s="73" t="n">
        <v>173729</v>
      </c>
      <c r="E187" s="74" t="n">
        <v>3.67338351587939</v>
      </c>
      <c r="F187" s="75" t="n">
        <v>0.705521035290596</v>
      </c>
      <c r="G187" s="100" t="n">
        <v>15.02</v>
      </c>
      <c r="H187" s="76" t="n">
        <v>22.89</v>
      </c>
      <c r="I187" s="31" t="n">
        <v>0.349</v>
      </c>
      <c r="J187" s="31" t="n">
        <v>0.19</v>
      </c>
      <c r="K187" s="31" t="n">
        <v>0.114</v>
      </c>
      <c r="L187" s="75" t="n">
        <v>9.6506743261056</v>
      </c>
      <c r="M187" s="77" t="n">
        <v>9.793108807395431</v>
      </c>
      <c r="N187" s="75" t="n">
        <v>15.7495672298079</v>
      </c>
      <c r="O187" s="78" t="n">
        <v>0.621801771724928</v>
      </c>
      <c r="P187" s="75" t="n">
        <v>2.12322147651007</v>
      </c>
      <c r="Q187" s="75" t="n">
        <v>2.92357324693358</v>
      </c>
      <c r="R187" s="75" t="n">
        <v>0.900513769960657</v>
      </c>
      <c r="S187" s="75" t="n">
        <v>5.2431474195788</v>
      </c>
      <c r="T187" s="75" t="n">
        <v>1.25542235593613</v>
      </c>
      <c r="U187" s="75" t="n">
        <v>0.471631566766952</v>
      </c>
      <c r="V187" s="75" t="n">
        <v>1.90136542467022</v>
      </c>
      <c r="W187" s="75" t="n">
        <v>0.930691969451516</v>
      </c>
      <c r="X187" s="75" t="n">
        <v>0.00549131118005629</v>
      </c>
      <c r="Y187" s="74" t="n">
        <v>9.798600118575481</v>
      </c>
      <c r="Z187" s="79" t="n">
        <v>1926</v>
      </c>
      <c r="AA187" s="79" t="n">
        <v>1295</v>
      </c>
      <c r="AB187" s="75" t="n">
        <v>15630.74</v>
      </c>
      <c r="AD187" s="80" t="n">
        <v>0.0110862320050193</v>
      </c>
      <c r="AE187" s="31" t="n">
        <v>0.00745413834190032</v>
      </c>
      <c r="AF187" s="75" t="n">
        <v>8.11564901349948</v>
      </c>
      <c r="AG187" s="81" t="n">
        <v>0.08997196783496129</v>
      </c>
      <c r="AH187" s="37" t="n">
        <v>0.505074639489153</v>
      </c>
      <c r="AI187" s="37" t="n">
        <v>0.361060599653233</v>
      </c>
      <c r="AJ187" s="75" t="n">
        <v>0.435010850232258</v>
      </c>
      <c r="AK187" s="38" t="n">
        <v>0.25907591708926</v>
      </c>
      <c r="AL187" s="38" t="n">
        <v>0.0260290452371222</v>
      </c>
      <c r="AM187" s="39" t="n">
        <v>0.309510789793299</v>
      </c>
    </row>
    <row customHeight="1" ht="16.05" outlineLevel="1" r="188" s="96">
      <c r="A188" s="25" t="n">
        <v>43529</v>
      </c>
      <c r="B188" s="97" t="inlineStr">
        <is>
          <t>iOS</t>
        </is>
      </c>
      <c r="C188" s="73" t="n">
        <v>43537</v>
      </c>
      <c r="D188" s="73" t="n">
        <v>171047</v>
      </c>
      <c r="E188" s="74" t="n">
        <v>3.92877322736982</v>
      </c>
      <c r="F188" s="75" t="n">
        <v>0.694589749296977</v>
      </c>
      <c r="G188" s="100" t="n">
        <v>16.25</v>
      </c>
      <c r="H188" s="76" t="n">
        <v>25.46</v>
      </c>
      <c r="I188" s="31" t="n">
        <v>0.358</v>
      </c>
      <c r="J188" s="31" t="n">
        <v>0.196</v>
      </c>
      <c r="K188" s="31" t="n">
        <v>0.112</v>
      </c>
      <c r="L188" s="75" t="n">
        <v>9.541547060164749</v>
      </c>
      <c r="M188" s="77" t="n">
        <v>9.3492841148924</v>
      </c>
      <c r="N188" s="75" t="n">
        <v>14.9460447119518</v>
      </c>
      <c r="O188" s="78" t="n">
        <v>0.625535671482107</v>
      </c>
      <c r="P188" s="75" t="n">
        <v>2.03413211708849</v>
      </c>
      <c r="Q188" s="75" t="n">
        <v>2.74577554301095</v>
      </c>
      <c r="R188" s="75" t="n">
        <v>0.894313806123593</v>
      </c>
      <c r="S188" s="75" t="n">
        <v>4.88611723802759</v>
      </c>
      <c r="T188" s="75" t="n">
        <v>1.18642753000112</v>
      </c>
      <c r="U188" s="75" t="n">
        <v>0.502224382219896</v>
      </c>
      <c r="V188" s="75" t="n">
        <v>1.80502074843919</v>
      </c>
      <c r="W188" s="75" t="n">
        <v>0.892033347041011</v>
      </c>
      <c r="X188" s="75" t="n">
        <v>0.00547802650733424</v>
      </c>
      <c r="Y188" s="74" t="n">
        <v>9.35476214139973</v>
      </c>
      <c r="Z188" s="79" t="n">
        <v>1905</v>
      </c>
      <c r="AA188" s="79" t="n">
        <v>1290</v>
      </c>
      <c r="AB188" s="75" t="n">
        <v>13325.95</v>
      </c>
      <c r="AD188" s="80" t="n">
        <v>0.0111372897507703</v>
      </c>
      <c r="AE188" s="31" t="n">
        <v>0.00754178676036411</v>
      </c>
      <c r="AF188" s="75" t="n">
        <v>6.99524934383202</v>
      </c>
      <c r="AG188" s="81" t="n">
        <v>0.07790811882114269</v>
      </c>
      <c r="AH188" s="37" t="n">
        <v>0.508946413395503</v>
      </c>
      <c r="AI188" s="37" t="n">
        <v>0.383306153386774</v>
      </c>
      <c r="AJ188" s="75" t="n">
        <v>0.47561196630166</v>
      </c>
      <c r="AK188" s="38" t="n">
        <v>0.276918040070858</v>
      </c>
      <c r="AL188" s="38" t="n">
        <v>0.0304945424357048</v>
      </c>
      <c r="AM188" s="39" t="n">
        <v>0.2545265336428</v>
      </c>
    </row>
    <row customFormat="1" customHeight="1" ht="16.05" outlineLevel="1" r="189" s="102">
      <c r="A189" s="49" t="n">
        <v>43530</v>
      </c>
      <c r="B189" s="103" t="inlineStr">
        <is>
          <t>iOS</t>
        </is>
      </c>
      <c r="C189" s="104" t="n">
        <v>39731</v>
      </c>
      <c r="D189" s="104" t="n">
        <v>166030</v>
      </c>
      <c r="E189" s="105" t="n">
        <v>4.17885278497898</v>
      </c>
      <c r="F189" s="102" t="n">
        <v>0.630278011263025</v>
      </c>
      <c r="G189" s="106" t="n">
        <v>16.7</v>
      </c>
      <c r="H189" s="113" t="n">
        <v>27.78</v>
      </c>
      <c r="I189" s="54" t="n">
        <v>0.354</v>
      </c>
      <c r="J189" s="54" t="n">
        <v>0.189</v>
      </c>
      <c r="K189" s="54" t="n">
        <v>0.109</v>
      </c>
      <c r="L189" s="102" t="n">
        <v>9.12618803830633</v>
      </c>
      <c r="M189" s="107" t="n">
        <v>8.524543757152321</v>
      </c>
      <c r="N189" s="102" t="n">
        <v>13.716697518002</v>
      </c>
      <c r="O189" s="108" t="n">
        <v>0.62147202312835</v>
      </c>
      <c r="P189" s="102" t="n">
        <v>1.90969442640745</v>
      </c>
      <c r="Q189" s="102" t="n">
        <v>2.45534632642974</v>
      </c>
      <c r="R189" s="102" t="n">
        <v>0.851041353711367</v>
      </c>
      <c r="S189" s="102" t="n">
        <v>4.37304594749135</v>
      </c>
      <c r="T189" s="102" t="n">
        <v>1.10958200478761</v>
      </c>
      <c r="U189" s="102" t="n">
        <v>0.52577459465222</v>
      </c>
      <c r="V189" s="102" t="n">
        <v>1.65646472771677</v>
      </c>
      <c r="W189" s="102" t="n">
        <v>0.835748136805481</v>
      </c>
      <c r="X189" s="102" t="n">
        <v>0.00575197253508402</v>
      </c>
      <c r="Y189" s="105" t="n">
        <v>8.53029572968741</v>
      </c>
      <c r="Z189" s="101" t="n">
        <v>1538</v>
      </c>
      <c r="AA189" s="101" t="n">
        <v>1100</v>
      </c>
      <c r="AB189" s="102" t="n">
        <v>10746.62</v>
      </c>
      <c r="AD189" s="110" t="n">
        <v>0.00926338613503584</v>
      </c>
      <c r="AE189" s="54" t="n">
        <v>0.00662530867915437</v>
      </c>
      <c r="AF189" s="102" t="n">
        <v>6.98739921976593</v>
      </c>
      <c r="AG189" s="111" t="n">
        <v>0.0647269770523399</v>
      </c>
      <c r="AH189" s="60" t="n">
        <v>0.502781203594171</v>
      </c>
      <c r="AI189" s="60" t="n">
        <v>0.384259142734892</v>
      </c>
      <c r="AJ189" s="102" t="n">
        <v>0.539715714027585</v>
      </c>
      <c r="AK189" s="61" t="n">
        <v>0.306980666144673</v>
      </c>
      <c r="AL189" s="61" t="n">
        <v>0.0337649822321267</v>
      </c>
      <c r="AM189" s="62" t="n">
        <v>0</v>
      </c>
    </row>
    <row customHeight="1" ht="16.05" outlineLevel="1" r="190" s="96">
      <c r="A190" s="25" t="n">
        <v>43531</v>
      </c>
      <c r="B190" s="72" t="inlineStr">
        <is>
          <t>iOS</t>
        </is>
      </c>
      <c r="C190" s="73" t="n">
        <v>40351</v>
      </c>
      <c r="D190" s="73" t="n">
        <v>166886</v>
      </c>
      <c r="E190" s="74" t="n">
        <v>4.13585784738916</v>
      </c>
      <c r="F190" s="75" t="n">
        <v>0.6168936308617859</v>
      </c>
      <c r="G190" s="100" t="n">
        <v>17.02</v>
      </c>
      <c r="H190" s="76" t="n">
        <v>27.37</v>
      </c>
      <c r="I190" s="31" t="n">
        <v>0.349</v>
      </c>
      <c r="J190" s="31" t="n">
        <v>0.186</v>
      </c>
      <c r="K190" s="31" t="n">
        <v>0.105</v>
      </c>
      <c r="L190" s="75" t="n">
        <v>8.891398919022571</v>
      </c>
      <c r="M190" s="77" t="n">
        <v>8.29967163213211</v>
      </c>
      <c r="N190" s="75" t="n">
        <v>13.4403862015429</v>
      </c>
      <c r="O190" s="78" t="n">
        <v>0.6175173471711231</v>
      </c>
      <c r="P190" s="75" t="n">
        <v>1.91711222162923</v>
      </c>
      <c r="Q190" s="75" t="n">
        <v>2.42678181553539</v>
      </c>
      <c r="R190" s="75" t="n">
        <v>0.81422541361409</v>
      </c>
      <c r="S190" s="75" t="n">
        <v>4.22486051137742</v>
      </c>
      <c r="T190" s="75" t="n">
        <v>1.1033525787201</v>
      </c>
      <c r="U190" s="75" t="n">
        <v>0.514501964970162</v>
      </c>
      <c r="V190" s="75" t="n">
        <v>1.6168259667168</v>
      </c>
      <c r="W190" s="75" t="n">
        <v>0.822725728979671</v>
      </c>
      <c r="X190" s="75" t="n">
        <v>0.00654938101458481</v>
      </c>
      <c r="Y190" s="74" t="n">
        <v>8.3062210131467</v>
      </c>
      <c r="Z190" s="79" t="n">
        <v>1511</v>
      </c>
      <c r="AA190" s="79" t="n">
        <v>1100</v>
      </c>
      <c r="AB190" s="75" t="n">
        <v>10137.89</v>
      </c>
      <c r="AD190" s="80" t="n">
        <v>0.009054084824371131</v>
      </c>
      <c r="AE190" s="31" t="n">
        <v>0.00659132581522716</v>
      </c>
      <c r="AF190" s="75" t="n">
        <v>6.70939113170086</v>
      </c>
      <c r="AG190" s="81" t="n">
        <v>0.060747396426303</v>
      </c>
      <c r="AH190" s="37" t="n">
        <v>0.493246759683775</v>
      </c>
      <c r="AI190" s="37" t="n">
        <v>0.359668905355505</v>
      </c>
      <c r="AJ190" s="75" t="n">
        <v>0.513775870953825</v>
      </c>
      <c r="AK190" s="38" t="n">
        <v>0.308647819469578</v>
      </c>
      <c r="AL190" s="38" t="n">
        <v>0.032908692161116</v>
      </c>
      <c r="AM190" s="39" t="n">
        <v>0</v>
      </c>
    </row>
    <row customHeight="1" ht="16.05" outlineLevel="1" r="191" s="96">
      <c r="A191" s="25" t="n">
        <v>43532</v>
      </c>
      <c r="B191" s="72" t="inlineStr">
        <is>
          <t>iOS</t>
        </is>
      </c>
      <c r="C191" s="73" t="n">
        <v>39823</v>
      </c>
      <c r="D191" s="73" t="n">
        <v>164915</v>
      </c>
      <c r="E191" s="74" t="n">
        <v>4.14119980915551</v>
      </c>
      <c r="F191" s="75" t="n">
        <v>0.603236496395113</v>
      </c>
      <c r="G191" s="100" t="n">
        <v>16.04</v>
      </c>
      <c r="H191" s="76" t="n">
        <v>25.67</v>
      </c>
      <c r="I191" s="31" t="n">
        <v>0.343</v>
      </c>
      <c r="J191" s="31" t="n">
        <v>0.187</v>
      </c>
      <c r="K191" s="31" t="n">
        <v>0.102</v>
      </c>
      <c r="L191" s="75" t="n">
        <v>8.866082527362581</v>
      </c>
      <c r="M191" s="77" t="n">
        <v>8.134196404208231</v>
      </c>
      <c r="N191" s="75" t="n">
        <v>13.2678997082241</v>
      </c>
      <c r="O191" s="78" t="n">
        <v>0.6130734014492319</v>
      </c>
      <c r="P191" s="75" t="n">
        <v>1.90649324959201</v>
      </c>
      <c r="Q191" s="75" t="n">
        <v>2.39522278819049</v>
      </c>
      <c r="R191" s="75" t="n">
        <v>0.804984916670788</v>
      </c>
      <c r="S191" s="75" t="n">
        <v>4.13984471588942</v>
      </c>
      <c r="T191" s="75" t="n">
        <v>1.09188467434845</v>
      </c>
      <c r="U191" s="75" t="n">
        <v>0.510103357895257</v>
      </c>
      <c r="V191" s="75" t="n">
        <v>1.59945601107759</v>
      </c>
      <c r="W191" s="75" t="n">
        <v>0.819909994560111</v>
      </c>
      <c r="X191" s="75" t="n">
        <v>0.00657308310341691</v>
      </c>
      <c r="Y191" s="74" t="n">
        <v>8.140769487311649</v>
      </c>
      <c r="Z191" s="79" t="n">
        <v>1532</v>
      </c>
      <c r="AA191" s="79" t="n">
        <v>1127</v>
      </c>
      <c r="AB191" s="75" t="n">
        <v>11618.68</v>
      </c>
      <c r="AD191" s="80" t="n">
        <v>0.00928963405390656</v>
      </c>
      <c r="AE191" s="31" t="n">
        <v>0.00683382348482552</v>
      </c>
      <c r="AF191" s="75" t="n">
        <v>7.58399477806789</v>
      </c>
      <c r="AG191" s="81" t="n">
        <v>0.07045253615498891</v>
      </c>
      <c r="AH191" s="37" t="n">
        <v>0.488963664214148</v>
      </c>
      <c r="AI191" s="37" t="n">
        <v>0.359114079803129</v>
      </c>
      <c r="AJ191" s="75" t="n">
        <v>0.506539732589516</v>
      </c>
      <c r="AK191" s="38" t="n">
        <v>0.3090864991056</v>
      </c>
      <c r="AL191" s="38" t="n">
        <v>0.0324166995118697</v>
      </c>
      <c r="AM191" s="39" t="n">
        <v>0</v>
      </c>
    </row>
    <row customHeight="1" ht="16.05" outlineLevel="1" r="192" s="96">
      <c r="A192" s="25" t="n">
        <v>43533</v>
      </c>
      <c r="B192" s="97" t="inlineStr">
        <is>
          <t>iOS</t>
        </is>
      </c>
      <c r="C192" s="73" t="n">
        <v>42527</v>
      </c>
      <c r="D192" s="73" t="n">
        <v>166290</v>
      </c>
      <c r="E192" s="74" t="n">
        <v>3.91022174148188</v>
      </c>
      <c r="F192" s="75" t="n">
        <v>0.732940222875699</v>
      </c>
      <c r="G192" s="100" t="n">
        <v>14.62</v>
      </c>
      <c r="H192" s="76" t="n">
        <v>24.43</v>
      </c>
      <c r="I192" s="31" t="n">
        <v>0.346</v>
      </c>
      <c r="J192" s="31" t="n">
        <v>0.178</v>
      </c>
      <c r="K192" s="31" t="n">
        <v>0.102</v>
      </c>
      <c r="L192" s="75" t="n">
        <v>10.0569487040712</v>
      </c>
      <c r="M192" s="77" t="n">
        <v>10.3256780323531</v>
      </c>
      <c r="N192" s="75" t="n">
        <v>16.4708867316399</v>
      </c>
      <c r="O192" s="78" t="n">
        <v>0.626904804858981</v>
      </c>
      <c r="P192" s="75" t="n">
        <v>2.22393714987338</v>
      </c>
      <c r="Q192" s="75" t="n">
        <v>2.9211016038677</v>
      </c>
      <c r="R192" s="75" t="n">
        <v>0.904736781520988</v>
      </c>
      <c r="S192" s="75" t="n">
        <v>5.74693998925639</v>
      </c>
      <c r="T192" s="75" t="n">
        <v>1.28884007367048</v>
      </c>
      <c r="U192" s="75" t="n">
        <v>0.456872074284399</v>
      </c>
      <c r="V192" s="75" t="n">
        <v>2.00008633259151</v>
      </c>
      <c r="W192" s="75" t="n">
        <v>0.92837272657509</v>
      </c>
      <c r="X192" s="75" t="n">
        <v>0.00722232244873414</v>
      </c>
      <c r="Y192" s="74" t="n">
        <v>10.3329003548019</v>
      </c>
      <c r="Z192" s="79" t="n">
        <v>1996</v>
      </c>
      <c r="AA192" s="79" t="n">
        <v>1342</v>
      </c>
      <c r="AB192" s="75" t="n">
        <v>15919.04</v>
      </c>
      <c r="AD192" s="80" t="n">
        <v>0.0120031270671718</v>
      </c>
      <c r="AE192" s="31" t="n">
        <v>0.008070238739551389</v>
      </c>
      <c r="AF192" s="75" t="n">
        <v>7.97547094188377</v>
      </c>
      <c r="AG192" s="81" t="n">
        <v>0.0957305911359673</v>
      </c>
      <c r="AH192" s="37" t="n">
        <v>0.506266607096668</v>
      </c>
      <c r="AI192" s="37" t="n">
        <v>0.34944858560444</v>
      </c>
      <c r="AJ192" s="75" t="n">
        <v>0.419622346503097</v>
      </c>
      <c r="AK192" s="38" t="n">
        <v>0.263623789764869</v>
      </c>
      <c r="AL192" s="38" t="n">
        <v>0.0272535931204522</v>
      </c>
      <c r="AM192" s="39" t="n">
        <v>0.349299416681701</v>
      </c>
    </row>
    <row customHeight="1" ht="16.05" outlineLevel="1" r="193" s="96">
      <c r="A193" s="25" t="n">
        <v>43534</v>
      </c>
      <c r="B193" s="97" t="inlineStr">
        <is>
          <t>iOS</t>
        </is>
      </c>
      <c r="C193" s="73" t="n">
        <v>41044</v>
      </c>
      <c r="D193" s="73" t="n">
        <v>168817</v>
      </c>
      <c r="E193" s="74" t="n">
        <v>4.11307377448592</v>
      </c>
      <c r="F193" s="75" t="n">
        <v>0.945597882973871</v>
      </c>
      <c r="G193" s="100" t="n">
        <v>13.98</v>
      </c>
      <c r="H193" s="76" t="n">
        <v>23.76</v>
      </c>
      <c r="I193" s="31" t="n">
        <v>0.3337</v>
      </c>
      <c r="J193" s="31" t="n">
        <v>0.176</v>
      </c>
      <c r="K193" s="31" t="n">
        <v>0.104</v>
      </c>
      <c r="L193" s="75" t="n">
        <v>9.76340060538927</v>
      </c>
      <c r="M193" s="77" t="n">
        <v>10.7057346120355</v>
      </c>
      <c r="N193" s="75" t="n">
        <v>16.8345799528675</v>
      </c>
      <c r="O193" s="78" t="n">
        <v>0.6359371390322059</v>
      </c>
      <c r="P193" s="75" t="n">
        <v>2.23048334062986</v>
      </c>
      <c r="Q193" s="75" t="n">
        <v>3.11492496996004</v>
      </c>
      <c r="R193" s="75" t="n">
        <v>0.992818353717038</v>
      </c>
      <c r="S193" s="75" t="n">
        <v>5.73413936678558</v>
      </c>
      <c r="T193" s="75" t="n">
        <v>1.31852603928947</v>
      </c>
      <c r="U193" s="75" t="n">
        <v>0.475171623648202</v>
      </c>
      <c r="V193" s="75" t="n">
        <v>2.00339055674059</v>
      </c>
      <c r="W193" s="75" t="n">
        <v>0.965125702096743</v>
      </c>
      <c r="X193" s="75" t="n">
        <v>0.00597688621406612</v>
      </c>
      <c r="Y193" s="74" t="n">
        <v>10.7117114982496</v>
      </c>
      <c r="Z193" s="79" t="n">
        <v>2034</v>
      </c>
      <c r="AA193" s="79" t="n">
        <v>1354</v>
      </c>
      <c r="AB193" s="75" t="n">
        <v>16770.66</v>
      </c>
      <c r="AD193" s="80" t="n">
        <v>0.0120485496128944</v>
      </c>
      <c r="AE193" s="31" t="n">
        <v>0.00802051926050102</v>
      </c>
      <c r="AF193" s="75" t="n">
        <v>8.245162241887909</v>
      </c>
      <c r="AG193" s="81" t="n">
        <v>0.0993422463377503</v>
      </c>
      <c r="AH193" s="37" t="n">
        <v>0.522220056524705</v>
      </c>
      <c r="AI193" s="37" t="n">
        <v>0.390946301530065</v>
      </c>
      <c r="AJ193" s="75" t="n">
        <v>0.456849724849985</v>
      </c>
      <c r="AK193" s="38" t="n">
        <v>0.26917312829869</v>
      </c>
      <c r="AL193" s="38" t="n">
        <v>0.0280895881338965</v>
      </c>
      <c r="AM193" s="39" t="n">
        <v>0.346807489767026</v>
      </c>
    </row>
    <row customHeight="1" ht="16.05" outlineLevel="1" r="194" s="96">
      <c r="A194" s="25" t="n">
        <v>43535</v>
      </c>
      <c r="B194" s="97" t="inlineStr">
        <is>
          <t>iOS</t>
        </is>
      </c>
      <c r="C194" s="73" t="n">
        <v>48638</v>
      </c>
      <c r="D194" s="73" t="n">
        <v>179494</v>
      </c>
      <c r="E194" s="74" t="n">
        <v>3.69040667790616</v>
      </c>
      <c r="F194" s="75" t="n">
        <v>0.7244127278349139</v>
      </c>
      <c r="G194" s="100" t="n">
        <v>14.86</v>
      </c>
      <c r="H194" s="76" t="n">
        <v>24.98</v>
      </c>
      <c r="I194" s="31" t="n">
        <v>0.329</v>
      </c>
      <c r="J194" s="31" t="n">
        <v>0.176</v>
      </c>
      <c r="K194" s="31" t="n">
        <v>0.1</v>
      </c>
      <c r="L194" s="75" t="n">
        <v>9.545444415969341</v>
      </c>
      <c r="M194" s="77" t="n">
        <v>10.1135135436282</v>
      </c>
      <c r="N194" s="75" t="n">
        <v>16.1503456374943</v>
      </c>
      <c r="O194" s="78" t="n">
        <v>0.626210346863962</v>
      </c>
      <c r="P194" s="75" t="n">
        <v>2.17108388715403</v>
      </c>
      <c r="Q194" s="75" t="n">
        <v>3.03502637876887</v>
      </c>
      <c r="R194" s="75" t="n">
        <v>0.944822554959476</v>
      </c>
      <c r="S194" s="75" t="n">
        <v>5.38615314810366</v>
      </c>
      <c r="T194" s="75" t="n">
        <v>1.27650109874467</v>
      </c>
      <c r="U194" s="75" t="n">
        <v>0.469301874538483</v>
      </c>
      <c r="V194" s="75" t="n">
        <v>1.93341696248254</v>
      </c>
      <c r="W194" s="75" t="n">
        <v>0.934039732742591</v>
      </c>
      <c r="X194" s="75" t="n">
        <v>0.00659632076838223</v>
      </c>
      <c r="Y194" s="74" t="n">
        <v>10.1201098643966</v>
      </c>
      <c r="Z194" s="79" t="n">
        <v>2148</v>
      </c>
      <c r="AA194" s="79" t="n">
        <v>1397</v>
      </c>
      <c r="AB194" s="75" t="n">
        <v>17752.52</v>
      </c>
      <c r="AD194" s="80" t="n">
        <v>0.0119669738264232</v>
      </c>
      <c r="AE194" s="31" t="n">
        <v>0.00778298996066721</v>
      </c>
      <c r="AF194" s="75" t="n">
        <v>8.26467411545624</v>
      </c>
      <c r="AG194" s="81" t="n">
        <v>0.0989031388235818</v>
      </c>
      <c r="AH194" s="37" t="n">
        <v>0.470948640980303</v>
      </c>
      <c r="AI194" s="37" t="n">
        <v>0.331016900365969</v>
      </c>
      <c r="AJ194" s="75" t="n">
        <v>0.450822868730988</v>
      </c>
      <c r="AK194" s="38" t="n">
        <v>0.265262348602182</v>
      </c>
      <c r="AL194" s="38" t="n">
        <v>0.0279396525789163</v>
      </c>
      <c r="AM194" s="39" t="n">
        <v>0.323910548542013</v>
      </c>
    </row>
    <row customHeight="1" ht="16.05" outlineLevel="1" r="195" s="96">
      <c r="A195" s="25" t="n">
        <v>43536</v>
      </c>
      <c r="B195" s="97" t="inlineStr">
        <is>
          <t>iOS</t>
        </is>
      </c>
      <c r="C195" s="73" t="n">
        <v>41860</v>
      </c>
      <c r="D195" s="73" t="n">
        <v>171655</v>
      </c>
      <c r="E195" s="74" t="n">
        <v>4.10069278547539</v>
      </c>
      <c r="F195" s="75" t="n">
        <v>0.719558717206024</v>
      </c>
      <c r="G195" s="100" t="n">
        <v>16.78</v>
      </c>
      <c r="H195" s="76" t="n">
        <v>27.69</v>
      </c>
      <c r="I195" s="31" t="n">
        <v>0.35</v>
      </c>
      <c r="J195" s="31" t="n">
        <v>0.189</v>
      </c>
      <c r="K195" s="31" t="n">
        <v>0.108</v>
      </c>
      <c r="L195" s="75" t="n">
        <v>9.634738283184291</v>
      </c>
      <c r="M195" s="77" t="n">
        <v>9.66603361393493</v>
      </c>
      <c r="N195" s="75" t="n">
        <v>15.1968547929146</v>
      </c>
      <c r="O195" s="78" t="n">
        <v>0.636054877515948</v>
      </c>
      <c r="P195" s="75" t="n">
        <v>2.08402483925922</v>
      </c>
      <c r="Q195" s="75" t="n">
        <v>2.84442490520415</v>
      </c>
      <c r="R195" s="75" t="n">
        <v>0.901311571504461</v>
      </c>
      <c r="S195" s="75" t="n">
        <v>4.90715502555366</v>
      </c>
      <c r="T195" s="75" t="n">
        <v>1.21464160759099</v>
      </c>
      <c r="U195" s="75" t="n">
        <v>0.503718561667674</v>
      </c>
      <c r="V195" s="75" t="n">
        <v>1.83656646700005</v>
      </c>
      <c r="W195" s="75" t="n">
        <v>0.905011815134363</v>
      </c>
      <c r="X195" s="75" t="n">
        <v>0.00777140193993767</v>
      </c>
      <c r="Y195" s="74" t="n">
        <v>9.673805015874869</v>
      </c>
      <c r="Z195" s="79" t="n">
        <v>1788</v>
      </c>
      <c r="AA195" s="79" t="n">
        <v>1238</v>
      </c>
      <c r="AB195" s="75" t="n">
        <v>13696.12</v>
      </c>
      <c r="AD195" s="80" t="n">
        <v>0.0104162418805162</v>
      </c>
      <c r="AE195" s="31" t="n">
        <v>0.00721214063091666</v>
      </c>
      <c r="AF195" s="75" t="n">
        <v>7.66002237136465</v>
      </c>
      <c r="AG195" s="81" t="n">
        <v>0.0797886458302991</v>
      </c>
      <c r="AH195" s="37" t="n">
        <v>0.520974677496417</v>
      </c>
      <c r="AI195" s="37" t="n">
        <v>0.383325370281892</v>
      </c>
      <c r="AJ195" s="75" t="n">
        <v>0.487967143398095</v>
      </c>
      <c r="AK195" s="38" t="n">
        <v>0.285223267600711</v>
      </c>
      <c r="AL195" s="38" t="n">
        <v>0.0334508170458186</v>
      </c>
      <c r="AM195" s="39" t="n">
        <v>0.270146514811686</v>
      </c>
    </row>
    <row customFormat="1" customHeight="1" ht="16.05" outlineLevel="1" r="196" s="102">
      <c r="A196" s="49" t="n">
        <v>43537</v>
      </c>
      <c r="B196" s="103" t="inlineStr">
        <is>
          <t>iOS</t>
        </is>
      </c>
      <c r="C196" s="104" t="n">
        <v>41521</v>
      </c>
      <c r="D196" s="104" t="n">
        <v>168883</v>
      </c>
      <c r="E196" s="105" t="n">
        <v>4.06741167120252</v>
      </c>
      <c r="F196" s="102" t="n">
        <v>0.650782483879372</v>
      </c>
      <c r="G196" s="106" t="n">
        <v>17.67</v>
      </c>
      <c r="H196" s="113" t="n">
        <v>28.11</v>
      </c>
      <c r="I196" s="54" t="n">
        <v>0.362</v>
      </c>
      <c r="J196" s="54" t="n">
        <v>0.19</v>
      </c>
      <c r="K196" s="54" t="n">
        <v>0.108</v>
      </c>
      <c r="L196" s="102" t="n">
        <v>9.144697808542009</v>
      </c>
      <c r="M196" s="107" t="n">
        <v>8.808909126436649</v>
      </c>
      <c r="N196" s="102" t="n">
        <v>13.9627484842228</v>
      </c>
      <c r="O196" s="108" t="n">
        <v>0.630886471699342</v>
      </c>
      <c r="P196" s="102" t="n">
        <v>1.99037035646575</v>
      </c>
      <c r="Q196" s="102" t="n">
        <v>2.49552306046215</v>
      </c>
      <c r="R196" s="102" t="n">
        <v>0.840819927543033</v>
      </c>
      <c r="S196" s="102" t="n">
        <v>4.4560096108723</v>
      </c>
      <c r="T196" s="102" t="n">
        <v>1.12907101158185</v>
      </c>
      <c r="U196" s="102" t="n">
        <v>0.535487019691025</v>
      </c>
      <c r="V196" s="102" t="n">
        <v>1.67106226418636</v>
      </c>
      <c r="W196" s="102" t="n">
        <v>0.844405233420307</v>
      </c>
      <c r="X196" s="102" t="n">
        <v>0.008615431985457391</v>
      </c>
      <c r="Y196" s="105" t="n">
        <v>8.8175245584221</v>
      </c>
      <c r="Z196" s="101" t="n">
        <v>1577</v>
      </c>
      <c r="AA196" s="101" t="n">
        <v>1123</v>
      </c>
      <c r="AB196" s="102" t="n">
        <v>10025.23</v>
      </c>
      <c r="AD196" s="110" t="n">
        <v>0.009337825595234569</v>
      </c>
      <c r="AE196" s="54" t="n">
        <v>0.006649573965408</v>
      </c>
      <c r="AF196" s="102" t="n">
        <v>6.35715282181357</v>
      </c>
      <c r="AG196" s="111" t="n">
        <v>0.0593619843323484</v>
      </c>
      <c r="AH196" s="60" t="n">
        <v>0.516003949808531</v>
      </c>
      <c r="AI196" s="60" t="n">
        <v>0.373449579730739</v>
      </c>
      <c r="AJ196" s="102" t="n">
        <v>0.544838734508506</v>
      </c>
      <c r="AK196" s="61" t="n">
        <v>0.307502827401219</v>
      </c>
      <c r="AL196" s="61" t="n">
        <v>0.0354209719154681</v>
      </c>
      <c r="AM196" s="62" t="n">
        <v>0</v>
      </c>
    </row>
    <row customHeight="1" ht="16.05" outlineLevel="1" r="197" s="96">
      <c r="A197" s="25" t="n">
        <v>43538</v>
      </c>
      <c r="B197" s="72" t="inlineStr">
        <is>
          <t>iOS</t>
        </is>
      </c>
      <c r="C197" s="73" t="n">
        <v>41521</v>
      </c>
      <c r="D197" s="73" t="n">
        <v>168883</v>
      </c>
      <c r="E197" s="74" t="n">
        <v>4.06741167120252</v>
      </c>
      <c r="F197" s="75" t="n">
        <v>0.660956773920406</v>
      </c>
      <c r="G197" s="100" t="n">
        <v>18.02</v>
      </c>
      <c r="H197" s="76" t="n">
        <v>28.18</v>
      </c>
      <c r="I197" s="31" t="n">
        <v>0.366</v>
      </c>
      <c r="J197" s="31" t="n">
        <v>0.2</v>
      </c>
      <c r="K197" s="31" t="n">
        <v>0.115</v>
      </c>
      <c r="L197" s="75" t="n">
        <v>9.144697808542009</v>
      </c>
      <c r="M197" s="77" t="n">
        <v>8.808909126436649</v>
      </c>
      <c r="N197" s="75" t="n">
        <v>13.9627484842228</v>
      </c>
      <c r="O197" s="78" t="n">
        <v>0.630886471699342</v>
      </c>
      <c r="P197" s="75" t="n">
        <v>1.93897471514651</v>
      </c>
      <c r="Q197" s="75" t="n">
        <v>2.53811499258536</v>
      </c>
      <c r="R197" s="75" t="n">
        <v>0.833977812400278</v>
      </c>
      <c r="S197" s="75" t="n">
        <v>4.41394327332795</v>
      </c>
      <c r="T197" s="75" t="n">
        <v>1.12324254312691</v>
      </c>
      <c r="U197" s="75" t="n">
        <v>0.52782835582753</v>
      </c>
      <c r="V197" s="75" t="n">
        <v>1.66282169203912</v>
      </c>
      <c r="W197" s="75" t="n">
        <v>0.840453888461322</v>
      </c>
      <c r="X197" s="75" t="n">
        <v>0.008615431985457391</v>
      </c>
      <c r="Y197" s="74" t="n">
        <v>8.8175245584221</v>
      </c>
      <c r="Z197" s="79" t="n">
        <v>1577</v>
      </c>
      <c r="AA197" s="79" t="n">
        <v>1123</v>
      </c>
      <c r="AB197" s="75" t="n">
        <v>10025.23</v>
      </c>
      <c r="AD197" s="80" t="n">
        <v>0.009337825595234569</v>
      </c>
      <c r="AE197" s="31" t="n">
        <v>0.006649573965408</v>
      </c>
      <c r="AF197" s="75" t="n">
        <v>6.35715282181357</v>
      </c>
      <c r="AG197" s="81" t="n">
        <v>0.0593619843323484</v>
      </c>
      <c r="AH197" s="37" t="n">
        <v>0.516003949808531</v>
      </c>
      <c r="AI197" s="37" t="n">
        <v>0.373449579730739</v>
      </c>
      <c r="AJ197" s="75" t="n">
        <v>0.544838734508506</v>
      </c>
      <c r="AK197" s="38" t="n">
        <v>0.307502827401219</v>
      </c>
      <c r="AL197" s="38" t="n">
        <v>0.0354209719154681</v>
      </c>
      <c r="AM197" s="39" t="n">
        <v>0</v>
      </c>
    </row>
    <row customHeight="1" ht="16.05" outlineLevel="1" r="198" s="96">
      <c r="A198" s="25" t="n">
        <v>43539</v>
      </c>
      <c r="B198" s="72" t="inlineStr">
        <is>
          <t>iOS</t>
        </is>
      </c>
      <c r="C198" s="73" t="n">
        <v>30863</v>
      </c>
      <c r="D198" s="73" t="n">
        <v>156040</v>
      </c>
      <c r="E198" s="74" t="n">
        <v>5.05589216861614</v>
      </c>
      <c r="F198" s="75" t="n">
        <v>0.6547761752883871</v>
      </c>
      <c r="G198" s="100" t="n">
        <v>16.76</v>
      </c>
      <c r="H198" s="76" t="n">
        <v>25.05</v>
      </c>
      <c r="I198" s="31" t="n">
        <v>0.358</v>
      </c>
      <c r="J198" s="31" t="n">
        <v>0.191</v>
      </c>
      <c r="K198" s="31" t="n">
        <v>0.105</v>
      </c>
      <c r="L198" s="75" t="n">
        <v>8.78941937964624</v>
      </c>
      <c r="M198" s="77" t="n">
        <v>8.70593437580108</v>
      </c>
      <c r="N198" s="75" t="n">
        <v>13.7388903497239</v>
      </c>
      <c r="O198" s="78" t="n">
        <v>0.633670853627275</v>
      </c>
      <c r="P198" s="75" t="n">
        <v>1.97029672930278</v>
      </c>
      <c r="Q198" s="75" t="n">
        <v>2.51545338700216</v>
      </c>
      <c r="R198" s="75" t="n">
        <v>0.822336616840955</v>
      </c>
      <c r="S198" s="75" t="n">
        <v>4.30482008131233</v>
      </c>
      <c r="T198" s="75" t="n">
        <v>1.12854224397743</v>
      </c>
      <c r="U198" s="75" t="n">
        <v>0.517799712777362</v>
      </c>
      <c r="V198" s="75" t="n">
        <v>1.63921195817068</v>
      </c>
      <c r="W198" s="75" t="n">
        <v>0.840429620340217</v>
      </c>
      <c r="X198" s="75" t="n">
        <v>0.00347346834145091</v>
      </c>
      <c r="Y198" s="74" t="n">
        <v>8.709407844142531</v>
      </c>
      <c r="Z198" s="79" t="n">
        <v>1676</v>
      </c>
      <c r="AA198" s="79" t="n">
        <v>1178</v>
      </c>
      <c r="AB198" s="75" t="n">
        <v>11704.24</v>
      </c>
      <c r="AD198" s="80" t="n">
        <v>0.0107408356831582</v>
      </c>
      <c r="AE198" s="31" t="n">
        <v>0.00754934632145604</v>
      </c>
      <c r="AF198" s="75" t="n">
        <v>6.98343675417661</v>
      </c>
      <c r="AG198" s="81" t="n">
        <v>0.0750079466803384</v>
      </c>
      <c r="AH198" s="37" t="n">
        <v>0.534620743284839</v>
      </c>
      <c r="AI198" s="37" t="n">
        <v>0.409065871755824</v>
      </c>
      <c r="AJ198" s="75" t="n">
        <v>0.540380671622661</v>
      </c>
      <c r="AK198" s="38" t="n">
        <v>0.329646244552679</v>
      </c>
      <c r="AL198" s="38" t="n">
        <v>0.0365098692642912</v>
      </c>
      <c r="AM198" s="39" t="n">
        <v>0</v>
      </c>
    </row>
    <row customHeight="1" ht="16.05" outlineLevel="1" r="199" s="96">
      <c r="A199" s="25" t="n">
        <v>43540</v>
      </c>
      <c r="B199" s="97" t="inlineStr">
        <is>
          <t>iOS</t>
        </is>
      </c>
      <c r="C199" s="73" t="n">
        <v>34110</v>
      </c>
      <c r="D199" s="73" t="n">
        <v>156617</v>
      </c>
      <c r="E199" s="74" t="n">
        <v>4.59152741131633</v>
      </c>
      <c r="F199" s="75" t="n">
        <v>0.857760365094466</v>
      </c>
      <c r="G199" s="100" t="n">
        <v>15.7</v>
      </c>
      <c r="H199" s="76" t="n">
        <v>24.62</v>
      </c>
      <c r="I199" s="31" t="n">
        <v>0.341</v>
      </c>
      <c r="J199" s="31" t="n">
        <v>0.177</v>
      </c>
      <c r="K199" s="31" t="n">
        <v>0.102</v>
      </c>
      <c r="L199" s="75" t="n">
        <v>10.0307118639739</v>
      </c>
      <c r="M199" s="77" t="n">
        <v>11.2500558687754</v>
      </c>
      <c r="N199" s="75" t="n">
        <v>17.6207334513416</v>
      </c>
      <c r="O199" s="78" t="n">
        <v>0.638455595497296</v>
      </c>
      <c r="P199" s="75" t="n">
        <v>2.34117388217175</v>
      </c>
      <c r="Q199" s="75" t="n">
        <v>3.14603022211555</v>
      </c>
      <c r="R199" s="75" t="n">
        <v>0.942685988019161</v>
      </c>
      <c r="S199" s="75" t="n">
        <v>6.27629934095387</v>
      </c>
      <c r="T199" s="75" t="n">
        <v>1.35607492524477</v>
      </c>
      <c r="U199" s="75" t="n">
        <v>0.453381736721571</v>
      </c>
      <c r="V199" s="75" t="n">
        <v>2.14732031242187</v>
      </c>
      <c r="W199" s="75" t="n">
        <v>0.957767043693058</v>
      </c>
      <c r="X199" s="75" t="n">
        <v>0.00478875217888224</v>
      </c>
      <c r="Y199" s="74" t="n">
        <v>11.2548446209543</v>
      </c>
      <c r="Z199" s="79" t="n">
        <v>2224</v>
      </c>
      <c r="AA199" s="79" t="n">
        <v>1437</v>
      </c>
      <c r="AB199" s="75" t="n">
        <v>18637.76</v>
      </c>
      <c r="AD199" s="80" t="n">
        <v>0.0142002464611121</v>
      </c>
      <c r="AE199" s="31" t="n">
        <v>0.00917524917473837</v>
      </c>
      <c r="AF199" s="75" t="n">
        <v>8.38028776978417</v>
      </c>
      <c r="AG199" s="81" t="n">
        <v>0.119002151745979</v>
      </c>
      <c r="AH199" s="37" t="n">
        <v>0.518117854001759</v>
      </c>
      <c r="AI199" s="37" t="n">
        <v>0.361800058633832</v>
      </c>
      <c r="AJ199" s="75" t="n">
        <v>0.423517242700345</v>
      </c>
      <c r="AK199" s="38" t="n">
        <v>0.280735807734793</v>
      </c>
      <c r="AL199" s="38" t="n">
        <v>0.0309417240784845</v>
      </c>
      <c r="AM199" s="39" t="n">
        <v>0.365898976484034</v>
      </c>
    </row>
    <row customHeight="1" ht="16.05" outlineLevel="1" r="200" s="96">
      <c r="A200" s="25" t="n">
        <v>43541</v>
      </c>
      <c r="B200" s="97" t="inlineStr">
        <is>
          <t>iOS</t>
        </is>
      </c>
      <c r="C200" s="73" t="n">
        <v>41009</v>
      </c>
      <c r="D200" s="73" t="n">
        <v>163786</v>
      </c>
      <c r="E200" s="74" t="n">
        <v>3.99390377721963</v>
      </c>
      <c r="F200" s="75" t="n">
        <v>0.811060970534722</v>
      </c>
      <c r="G200" s="100" t="n">
        <v>15.3</v>
      </c>
      <c r="H200" s="76" t="n">
        <v>24.24</v>
      </c>
      <c r="I200" s="31" t="n">
        <v>0.345</v>
      </c>
      <c r="J200" s="31" t="n">
        <v>0.178</v>
      </c>
      <c r="K200" s="31" t="n">
        <v>0.108</v>
      </c>
      <c r="L200" s="75" t="n">
        <v>9.543910956980451</v>
      </c>
      <c r="M200" s="77" t="n">
        <v>11.0917782960693</v>
      </c>
      <c r="N200" s="75" t="n">
        <v>17.402630494966</v>
      </c>
      <c r="O200" s="78" t="n">
        <v>0.637362167706642</v>
      </c>
      <c r="P200" s="75" t="n">
        <v>2.31079307603146</v>
      </c>
      <c r="Q200" s="75" t="n">
        <v>3.31491220507515</v>
      </c>
      <c r="R200" s="75" t="n">
        <v>0.980553879165828</v>
      </c>
      <c r="S200" s="75" t="n">
        <v>5.94004272398962</v>
      </c>
      <c r="T200" s="75" t="n">
        <v>1.34354494161374</v>
      </c>
      <c r="U200" s="75" t="n">
        <v>0.473402879558583</v>
      </c>
      <c r="V200" s="75" t="n">
        <v>2.05743790173482</v>
      </c>
      <c r="W200" s="75" t="n">
        <v>0.981942887796841</v>
      </c>
      <c r="X200" s="75" t="n">
        <v>0.00500653291490115</v>
      </c>
      <c r="Y200" s="74" t="n">
        <v>11.0967848289842</v>
      </c>
      <c r="Z200" s="79" t="n">
        <v>2171</v>
      </c>
      <c r="AA200" s="79" t="n">
        <v>1376</v>
      </c>
      <c r="AB200" s="75" t="n">
        <v>17799.29</v>
      </c>
      <c r="AD200" s="80" t="n">
        <v>0.013255101168598</v>
      </c>
      <c r="AE200" s="31" t="n">
        <v>0.00840120645232193</v>
      </c>
      <c r="AF200" s="75" t="n">
        <v>8.19865960386918</v>
      </c>
      <c r="AG200" s="81" t="n">
        <v>0.108674062496184</v>
      </c>
      <c r="AH200" s="37" t="n">
        <v>0.509473530200688</v>
      </c>
      <c r="AI200" s="37" t="n">
        <v>0.351020507693433</v>
      </c>
      <c r="AJ200" s="75" t="n">
        <v>0.429389569316059</v>
      </c>
      <c r="AK200" s="38" t="n">
        <v>0.269882651752897</v>
      </c>
      <c r="AL200" s="38" t="n">
        <v>0.030362790470492</v>
      </c>
      <c r="AM200" s="39" t="n">
        <v>0.341384489516808</v>
      </c>
    </row>
    <row customHeight="1" ht="16.05" outlineLevel="1" r="201" s="96">
      <c r="A201" s="25" t="n">
        <v>43542</v>
      </c>
      <c r="B201" s="97" t="inlineStr">
        <is>
          <t>iOS</t>
        </is>
      </c>
      <c r="C201" s="73" t="n">
        <v>46364</v>
      </c>
      <c r="D201" s="73" t="n">
        <v>174775</v>
      </c>
      <c r="E201" s="74" t="n">
        <v>3.76962729704081</v>
      </c>
      <c r="F201" s="75" t="n">
        <v>0.80985489323988</v>
      </c>
      <c r="G201" s="100" t="n">
        <v>16.82</v>
      </c>
      <c r="H201" s="76" t="n">
        <v>25.66</v>
      </c>
      <c r="I201" s="31" t="n">
        <v>0.351</v>
      </c>
      <c r="J201" s="31" t="n">
        <v>0.19</v>
      </c>
      <c r="K201" s="31" t="n">
        <v>0.115</v>
      </c>
      <c r="L201" s="75" t="n">
        <v>9.56226577027607</v>
      </c>
      <c r="M201" s="77" t="n">
        <v>10.9355514232585</v>
      </c>
      <c r="N201" s="75" t="n">
        <v>17.0959694443451</v>
      </c>
      <c r="O201" s="78" t="n">
        <v>0.639656701473323</v>
      </c>
      <c r="P201" s="75" t="n">
        <v>2.29341836917242</v>
      </c>
      <c r="Q201" s="75" t="n">
        <v>3.35465490715231</v>
      </c>
      <c r="R201" s="75" t="n">
        <v>0.963504955454578</v>
      </c>
      <c r="S201" s="75" t="n">
        <v>5.69711796486458</v>
      </c>
      <c r="T201" s="75" t="n">
        <v>1.32468961322409</v>
      </c>
      <c r="U201" s="75" t="n">
        <v>0.480777487566639</v>
      </c>
      <c r="V201" s="75" t="n">
        <v>2.01208451107374</v>
      </c>
      <c r="W201" s="75" t="n">
        <v>0.969721635836703</v>
      </c>
      <c r="X201" s="75" t="n">
        <v>0.0043541696466886</v>
      </c>
      <c r="Y201" s="74" t="n">
        <v>10.9399055929052</v>
      </c>
      <c r="Z201" s="79" t="n">
        <v>2111</v>
      </c>
      <c r="AA201" s="79" t="n">
        <v>1413</v>
      </c>
      <c r="AB201" s="75" t="n">
        <v>15348.89</v>
      </c>
      <c r="AD201" s="80" t="n">
        <v>0.0120783864969246</v>
      </c>
      <c r="AE201" s="31" t="n">
        <v>0.00808468030324703</v>
      </c>
      <c r="AF201" s="75" t="n">
        <v>7.27090952155377</v>
      </c>
      <c r="AG201" s="81" t="n">
        <v>0.0878208553854956</v>
      </c>
      <c r="AH201" s="37" t="n">
        <v>0.505931326028815</v>
      </c>
      <c r="AI201" s="37" t="n">
        <v>0.352083513070486</v>
      </c>
      <c r="AJ201" s="75" t="n">
        <v>0.449543699041625</v>
      </c>
      <c r="AK201" s="38" t="n">
        <v>0.267378057502503</v>
      </c>
      <c r="AL201" s="38" t="n">
        <v>0.030296094979259</v>
      </c>
      <c r="AM201" s="39" t="n">
        <v>0.324829065941925</v>
      </c>
    </row>
    <row customHeight="1" ht="16.05" outlineLevel="1" r="202" s="96">
      <c r="A202" s="25" t="n">
        <v>43543</v>
      </c>
      <c r="B202" s="97" t="inlineStr">
        <is>
          <t>iOS</t>
        </is>
      </c>
      <c r="C202" s="73" t="n">
        <v>47968</v>
      </c>
      <c r="D202" s="73" t="n">
        <v>177785</v>
      </c>
      <c r="E202" s="74" t="n">
        <v>3.70632505003336</v>
      </c>
      <c r="F202" s="75" t="n">
        <v>0.781542761909047</v>
      </c>
      <c r="G202" s="100" t="n">
        <v>17.35</v>
      </c>
      <c r="H202" s="76" t="n">
        <v>25.55</v>
      </c>
      <c r="I202" s="31" t="n">
        <v>0.346</v>
      </c>
      <c r="J202" s="31" t="n">
        <v>0.188</v>
      </c>
      <c r="K202" s="31" t="n">
        <v>0.108</v>
      </c>
      <c r="L202" s="75" t="n">
        <v>9.640953961245319</v>
      </c>
      <c r="M202" s="77" t="n">
        <v>10.4635992912788</v>
      </c>
      <c r="N202" s="75" t="n">
        <v>16.2934406558468</v>
      </c>
      <c r="O202" s="78" t="n">
        <v>0.642197035745423</v>
      </c>
      <c r="P202" s="75" t="n">
        <v>2.20928765995463</v>
      </c>
      <c r="Q202" s="75" t="n">
        <v>3.21799374633232</v>
      </c>
      <c r="R202" s="75" t="n">
        <v>0.942289332854528</v>
      </c>
      <c r="S202" s="75" t="n">
        <v>5.27974214569119</v>
      </c>
      <c r="T202" s="75" t="n">
        <v>1.25884403492945</v>
      </c>
      <c r="U202" s="75" t="n">
        <v>0.519798901666769</v>
      </c>
      <c r="V202" s="75" t="n">
        <v>1.9278550970895</v>
      </c>
      <c r="W202" s="75" t="n">
        <v>0.93762973732844</v>
      </c>
      <c r="X202" s="75" t="n">
        <v>0.00384171893016846</v>
      </c>
      <c r="Y202" s="74" t="n">
        <v>10.467441010209</v>
      </c>
      <c r="Z202" s="79" t="n">
        <v>2062</v>
      </c>
      <c r="AA202" s="79" t="n">
        <v>1380</v>
      </c>
      <c r="AB202" s="75" t="n">
        <v>15450.38</v>
      </c>
      <c r="AD202" s="80" t="n">
        <v>0.0115982788199229</v>
      </c>
      <c r="AE202" s="31" t="n">
        <v>0.00776218466124814</v>
      </c>
      <c r="AF202" s="75" t="n">
        <v>7.49290979631426</v>
      </c>
      <c r="AG202" s="81" t="n">
        <v>0.0869048569901848</v>
      </c>
      <c r="AH202" s="37" t="n">
        <v>0.507692628418946</v>
      </c>
      <c r="AI202" s="37" t="n">
        <v>0.352672615076718</v>
      </c>
      <c r="AJ202" s="75" t="n">
        <v>0.486469612172006</v>
      </c>
      <c r="AK202" s="38" t="n">
        <v>0.276828753831876</v>
      </c>
      <c r="AL202" s="38" t="n">
        <v>0.0342098602244284</v>
      </c>
      <c r="AM202" s="39" t="n">
        <v>0.264184267514132</v>
      </c>
    </row>
    <row customFormat="1" customHeight="1" ht="16.05" outlineLevel="1" r="203" s="102">
      <c r="A203" s="49" t="n">
        <v>43544</v>
      </c>
      <c r="B203" s="103" t="inlineStr">
        <is>
          <t>iOS</t>
        </is>
      </c>
      <c r="C203" s="104" t="n">
        <v>43165</v>
      </c>
      <c r="D203" s="104" t="n">
        <v>172772</v>
      </c>
      <c r="E203" s="105" t="n">
        <v>4.00259469477586</v>
      </c>
      <c r="F203" s="102" t="n">
        <v>0.722690182436969</v>
      </c>
      <c r="G203" s="106" t="n">
        <v>18.11</v>
      </c>
      <c r="H203" s="113" t="n">
        <v>26.53</v>
      </c>
      <c r="I203" s="54" t="n">
        <v>0.356</v>
      </c>
      <c r="J203" s="54" t="n">
        <v>0.188</v>
      </c>
      <c r="K203" s="54" t="n">
        <v>0.107</v>
      </c>
      <c r="L203" s="102" t="n">
        <v>9.14004584076123</v>
      </c>
      <c r="M203" s="107" t="n">
        <v>9.605126988169379</v>
      </c>
      <c r="N203" s="102" t="n">
        <v>15.0206551352721</v>
      </c>
      <c r="O203" s="108" t="n">
        <v>0.639461255295997</v>
      </c>
      <c r="P203" s="102" t="n">
        <v>2.07046460477367</v>
      </c>
      <c r="Q203" s="102" t="n">
        <v>2.9132520523891</v>
      </c>
      <c r="R203" s="102" t="n">
        <v>0.887501018274635</v>
      </c>
      <c r="S203" s="102" t="n">
        <v>4.79866221341226</v>
      </c>
      <c r="T203" s="102" t="n">
        <v>1.17857369140395</v>
      </c>
      <c r="U203" s="102" t="n">
        <v>0.54347806410152</v>
      </c>
      <c r="V203" s="102" t="n">
        <v>1.75334220363682</v>
      </c>
      <c r="W203" s="102" t="n">
        <v>0.875381287280166</v>
      </c>
      <c r="X203" s="102" t="n">
        <v>0.00562012363114394</v>
      </c>
      <c r="Y203" s="105" t="n">
        <v>9.610747111800521</v>
      </c>
      <c r="Z203" s="101" t="n">
        <v>1856</v>
      </c>
      <c r="AA203" s="101" t="n">
        <v>1310</v>
      </c>
      <c r="AB203" s="102" t="n">
        <v>11379.44</v>
      </c>
      <c r="AD203" s="110" t="n">
        <v>0.0107424814206006</v>
      </c>
      <c r="AE203" s="54" t="n">
        <v>0.00758224712337647</v>
      </c>
      <c r="AF203" s="102" t="n">
        <v>6.13116379310345</v>
      </c>
      <c r="AG203" s="111" t="n">
        <v>0.0658639131340726</v>
      </c>
      <c r="AH203" s="60" t="n">
        <v>0.520560639406927</v>
      </c>
      <c r="AI203" s="60" t="n">
        <v>0.376161241746786</v>
      </c>
      <c r="AJ203" s="102" t="n">
        <v>0.5552288565276779</v>
      </c>
      <c r="AK203" s="61" t="n">
        <v>0.305634014770912</v>
      </c>
      <c r="AL203" s="61" t="n">
        <v>0.0367710045609242</v>
      </c>
      <c r="AM203" s="62" t="n">
        <v>0</v>
      </c>
    </row>
    <row customHeight="1" ht="16.05" outlineLevel="1" r="204" s="96">
      <c r="A204" s="25" t="n">
        <v>43545</v>
      </c>
      <c r="B204" s="72" t="inlineStr">
        <is>
          <t>iOS</t>
        </is>
      </c>
      <c r="C204" s="73" t="n">
        <v>39643</v>
      </c>
      <c r="D204" s="73" t="n">
        <v>170167</v>
      </c>
      <c r="E204" s="74" t="n">
        <v>4.29248543248493</v>
      </c>
      <c r="F204" s="75" t="n">
        <v>0.746124675148531</v>
      </c>
      <c r="G204" s="100" t="n">
        <v>18.28</v>
      </c>
      <c r="H204" s="76" t="n">
        <v>26.48</v>
      </c>
      <c r="I204" s="31" t="n">
        <v>0.347</v>
      </c>
      <c r="J204" s="31" t="n">
        <v>0.182</v>
      </c>
      <c r="K204" s="31" t="n">
        <v>0.102</v>
      </c>
      <c r="L204" s="75" t="n">
        <v>8.94950254749746</v>
      </c>
      <c r="M204" s="77" t="n">
        <v>9.545352506655229</v>
      </c>
      <c r="N204" s="75" t="n">
        <v>14.8096171555175</v>
      </c>
      <c r="O204" s="78" t="n">
        <v>0.644537425000147</v>
      </c>
      <c r="P204" s="75" t="n">
        <v>2.08159264763537</v>
      </c>
      <c r="Q204" s="75" t="n">
        <v>2.95778590249729</v>
      </c>
      <c r="R204" s="75" t="n">
        <v>0.866364572981154</v>
      </c>
      <c r="S204" s="75" t="n">
        <v>4.61214088385197</v>
      </c>
      <c r="T204" s="75" t="n">
        <v>1.1816026769026</v>
      </c>
      <c r="U204" s="75" t="n">
        <v>0.536757264380602</v>
      </c>
      <c r="V204" s="75" t="n">
        <v>1.70793862088458</v>
      </c>
      <c r="W204" s="75" t="n">
        <v>0.865434586383902</v>
      </c>
      <c r="X204" s="75" t="n">
        <v>0.00752202248379533</v>
      </c>
      <c r="Y204" s="74" t="n">
        <v>9.55287452913902</v>
      </c>
      <c r="Z204" s="79" t="n">
        <v>1899</v>
      </c>
      <c r="AA204" s="79" t="n">
        <v>1279</v>
      </c>
      <c r="AB204" s="75" t="n">
        <v>12546.01</v>
      </c>
      <c r="AD204" s="80" t="n">
        <v>0.0111596255443182</v>
      </c>
      <c r="AE204" s="31" t="n">
        <v>0.00751614590372987</v>
      </c>
      <c r="AF204" s="75" t="n">
        <v>6.60664033701948</v>
      </c>
      <c r="AG204" s="81" t="n">
        <v>0.07372763226712579</v>
      </c>
      <c r="AH204" s="37" t="n">
        <v>0.519360290593547</v>
      </c>
      <c r="AI204" s="37" t="n">
        <v>0.387912115632016</v>
      </c>
      <c r="AJ204" s="75" t="n">
        <v>0.543278073892118</v>
      </c>
      <c r="AK204" s="38" t="n">
        <v>0.313204087749094</v>
      </c>
      <c r="AL204" s="38" t="n">
        <v>0.0364054135055563</v>
      </c>
      <c r="AM204" s="39" t="n">
        <v>0</v>
      </c>
    </row>
    <row customHeight="1" ht="16.05" outlineLevel="1" r="205" s="96">
      <c r="A205" s="25" t="n">
        <v>43546</v>
      </c>
      <c r="B205" s="72" t="inlineStr">
        <is>
          <t>iOS</t>
        </is>
      </c>
      <c r="C205" s="73" t="n">
        <v>37220</v>
      </c>
      <c r="D205" s="73" t="n">
        <v>167100</v>
      </c>
      <c r="E205" s="74" t="n">
        <v>4.48952176249328</v>
      </c>
      <c r="F205" s="75" t="n">
        <v>0.695134583770197</v>
      </c>
      <c r="G205" s="100" t="n">
        <v>17.08</v>
      </c>
      <c r="H205" s="76" t="n">
        <v>25.03</v>
      </c>
      <c r="I205" s="31" t="n">
        <v>0.343</v>
      </c>
      <c r="J205" s="31" t="n">
        <v>0.185</v>
      </c>
      <c r="K205" s="31" t="n">
        <v>0.102</v>
      </c>
      <c r="L205" s="75" t="n">
        <v>8.704560143626569</v>
      </c>
      <c r="M205" s="77" t="n">
        <v>9.529066427289051</v>
      </c>
      <c r="N205" s="75" t="n">
        <v>14.8323024759208</v>
      </c>
      <c r="O205" s="78" t="n">
        <v>0.642453620586475</v>
      </c>
      <c r="P205" s="75" t="n">
        <v>2.10408554874527</v>
      </c>
      <c r="Q205" s="75" t="n">
        <v>2.98988393539132</v>
      </c>
      <c r="R205" s="75" t="n">
        <v>0.858868789239339</v>
      </c>
      <c r="S205" s="75" t="n">
        <v>4.58059317771112</v>
      </c>
      <c r="T205" s="75" t="n">
        <v>1.18571268886115</v>
      </c>
      <c r="U205" s="75" t="n">
        <v>0.534782122696872</v>
      </c>
      <c r="V205" s="75" t="n">
        <v>1.71008998267414</v>
      </c>
      <c r="W205" s="75" t="n">
        <v>0.868286230601561</v>
      </c>
      <c r="X205" s="75" t="n">
        <v>0.008186714542190309</v>
      </c>
      <c r="Y205" s="74" t="n">
        <v>9.53725314183124</v>
      </c>
      <c r="Z205" s="79" t="n">
        <v>1788</v>
      </c>
      <c r="AA205" s="79" t="n">
        <v>1258</v>
      </c>
      <c r="AB205" s="75" t="n">
        <v>11432.12</v>
      </c>
      <c r="AD205" s="80" t="n">
        <v>0.0107001795332136</v>
      </c>
      <c r="AE205" s="31" t="n">
        <v>0.00752842609216038</v>
      </c>
      <c r="AF205" s="75" t="n">
        <v>6.39380313199105</v>
      </c>
      <c r="AG205" s="81" t="n">
        <v>0.0684148414123279</v>
      </c>
      <c r="AH205" s="37" t="n">
        <v>0.509215475550779</v>
      </c>
      <c r="AI205" s="37" t="n">
        <v>0.38113917248791</v>
      </c>
      <c r="AJ205" s="75" t="n">
        <v>0.52638539796529</v>
      </c>
      <c r="AK205" s="38" t="n">
        <v>0.317324955116697</v>
      </c>
      <c r="AL205" s="38" t="n">
        <v>0.0366606822262118</v>
      </c>
      <c r="AM205" s="39" t="n">
        <v>0</v>
      </c>
    </row>
    <row customHeight="1" ht="16.05" outlineLevel="1" r="206" s="96">
      <c r="A206" s="25" t="n">
        <v>43547</v>
      </c>
      <c r="B206" s="97" t="inlineStr">
        <is>
          <t>iOS</t>
        </is>
      </c>
      <c r="C206" s="73" t="n">
        <v>35107</v>
      </c>
      <c r="D206" s="73" t="n">
        <v>162448</v>
      </c>
      <c r="E206" s="74" t="n">
        <v>4.62722533967585</v>
      </c>
      <c r="F206" s="75" t="n">
        <v>0.886066537378115</v>
      </c>
      <c r="G206" s="100" t="n">
        <v>15.68</v>
      </c>
      <c r="H206" s="76" t="n">
        <v>23.38</v>
      </c>
      <c r="I206" s="31" t="n">
        <v>0.335</v>
      </c>
      <c r="J206" s="31" t="n">
        <v>0.178</v>
      </c>
      <c r="K206" s="31" t="n">
        <v>0.104</v>
      </c>
      <c r="L206" s="75" t="n">
        <v>9.92987294395745</v>
      </c>
      <c r="M206" s="77" t="n">
        <v>11.7062444597656</v>
      </c>
      <c r="N206" s="75" t="n">
        <v>18.1429757191242</v>
      </c>
      <c r="O206" s="78" t="n">
        <v>0.64522185560918</v>
      </c>
      <c r="P206" s="75" t="n">
        <v>2.46844440204169</v>
      </c>
      <c r="Q206" s="75" t="n">
        <v>3.59762438582264</v>
      </c>
      <c r="R206" s="75" t="n">
        <v>1.05315078948624</v>
      </c>
      <c r="S206" s="75" t="n">
        <v>6.03255259266326</v>
      </c>
      <c r="T206" s="75" t="n">
        <v>1.41142012116586</v>
      </c>
      <c r="U206" s="75" t="n">
        <v>0.468415780184134</v>
      </c>
      <c r="V206" s="75" t="n">
        <v>2.13995134284215</v>
      </c>
      <c r="W206" s="75" t="n">
        <v>0.971416304918189</v>
      </c>
      <c r="X206" s="75" t="n">
        <v>0.0100032010243278</v>
      </c>
      <c r="Y206" s="74" t="n">
        <v>11.7162476607899</v>
      </c>
      <c r="Z206" s="79" t="n">
        <v>2352</v>
      </c>
      <c r="AA206" s="79" t="n">
        <v>1516</v>
      </c>
      <c r="AB206" s="75" t="n">
        <v>19714.48</v>
      </c>
      <c r="AD206" s="80" t="n">
        <v>0.0144784792672117</v>
      </c>
      <c r="AE206" s="31" t="n">
        <v>0.009332217078695949</v>
      </c>
      <c r="AF206" s="75" t="n">
        <v>8.38200680272109</v>
      </c>
      <c r="AG206" s="81" t="n">
        <v>0.121358711710824</v>
      </c>
      <c r="AH206" s="37" t="n">
        <v>0.513572791750933</v>
      </c>
      <c r="AI206" s="37" t="n">
        <v>0.373401315976871</v>
      </c>
      <c r="AJ206" s="75" t="n">
        <v>0.433431005614104</v>
      </c>
      <c r="AK206" s="38" t="n">
        <v>0.276790111297154</v>
      </c>
      <c r="AL206" s="38" t="n">
        <v>0.0317640106372501</v>
      </c>
      <c r="AM206" s="39" t="n">
        <v>0.349182507633212</v>
      </c>
    </row>
    <row customHeight="1" ht="16.05" outlineLevel="1" r="207" s="96">
      <c r="A207" s="25" t="n">
        <v>43548</v>
      </c>
      <c r="B207" s="97" t="inlineStr">
        <is>
          <t>iOS</t>
        </is>
      </c>
      <c r="C207" s="73" t="n">
        <v>36349</v>
      </c>
      <c r="D207" s="73" t="n">
        <v>163837</v>
      </c>
      <c r="E207" s="74" t="n">
        <v>4.50733170100966</v>
      </c>
      <c r="F207" s="75" t="n">
        <v>0.823301538822122</v>
      </c>
      <c r="G207" s="100" t="n">
        <v>15.01</v>
      </c>
      <c r="H207" s="76" t="n">
        <v>23.08</v>
      </c>
      <c r="I207" s="31" t="n">
        <v>0.335</v>
      </c>
      <c r="J207" s="31" t="n">
        <v>0.17</v>
      </c>
      <c r="K207" s="31" t="n">
        <v>0.106</v>
      </c>
      <c r="L207" s="75" t="n">
        <v>9.36032153909068</v>
      </c>
      <c r="M207" s="77" t="n">
        <v>11.7107368909343</v>
      </c>
      <c r="N207" s="75" t="n">
        <v>18.0652122741439</v>
      </c>
      <c r="O207" s="78" t="n">
        <v>0.648247953758919</v>
      </c>
      <c r="P207" s="75" t="n">
        <v>2.39181033265227</v>
      </c>
      <c r="Q207" s="75" t="n">
        <v>3.65890195561498</v>
      </c>
      <c r="R207" s="75" t="n">
        <v>1.09698042501907</v>
      </c>
      <c r="S207" s="75" t="n">
        <v>6.01417044074308</v>
      </c>
      <c r="T207" s="75" t="n">
        <v>1.38209345899988</v>
      </c>
      <c r="U207" s="75" t="n">
        <v>0.470665775325544</v>
      </c>
      <c r="V207" s="75" t="n">
        <v>2.06396000263636</v>
      </c>
      <c r="W207" s="75" t="n">
        <v>0.9866298831527111</v>
      </c>
      <c r="X207" s="75" t="n">
        <v>0.00936906803713447</v>
      </c>
      <c r="Y207" s="74" t="n">
        <v>11.7201059589714</v>
      </c>
      <c r="Z207" s="79" t="n">
        <v>2163</v>
      </c>
      <c r="AA207" s="79" t="n">
        <v>1399</v>
      </c>
      <c r="AB207" s="75" t="n">
        <v>17251.37</v>
      </c>
      <c r="AD207" s="80" t="n">
        <v>0.0132021460353888</v>
      </c>
      <c r="AE207" s="31" t="n">
        <v>0.008538974712671741</v>
      </c>
      <c r="AF207" s="75" t="n">
        <v>7.97566805362922</v>
      </c>
      <c r="AG207" s="81" t="n">
        <v>0.105295934373798</v>
      </c>
      <c r="AH207" s="37" t="n">
        <v>0.500481443781122</v>
      </c>
      <c r="AI207" s="37" t="n">
        <v>0.360642658670115</v>
      </c>
      <c r="AJ207" s="75" t="n">
        <v>0.437160104249956</v>
      </c>
      <c r="AK207" s="38" t="n">
        <v>0.271593107783956</v>
      </c>
      <c r="AL207" s="38" t="n">
        <v>0.0321966344598595</v>
      </c>
      <c r="AM207" s="39" t="n">
        <v>0.3334045423195</v>
      </c>
    </row>
    <row customHeight="1" ht="16.05" outlineLevel="1" r="208" s="96">
      <c r="A208" s="25" t="n">
        <v>43549</v>
      </c>
      <c r="B208" s="97" t="inlineStr">
        <is>
          <t>iOS</t>
        </is>
      </c>
      <c r="C208" s="73" t="n">
        <v>39461</v>
      </c>
      <c r="D208" s="73" t="n">
        <v>170781</v>
      </c>
      <c r="E208" s="74" t="n">
        <v>4.32784268011454</v>
      </c>
      <c r="F208" s="75" t="n">
        <v>0.833538728986246</v>
      </c>
      <c r="G208" s="100" t="n">
        <v>15.75</v>
      </c>
      <c r="H208" s="76" t="n">
        <v>23.87</v>
      </c>
      <c r="I208" s="31" t="n">
        <v>0.333</v>
      </c>
      <c r="J208" s="31" t="n">
        <v>0.182</v>
      </c>
      <c r="K208" s="31" t="n">
        <v>0.111</v>
      </c>
      <c r="L208" s="75" t="n">
        <v>9.46828394259315</v>
      </c>
      <c r="M208" s="77" t="n">
        <v>11.5951833049344</v>
      </c>
      <c r="N208" s="75" t="n">
        <v>17.8525179856115</v>
      </c>
      <c r="O208" s="78" t="n">
        <v>0.649498480510127</v>
      </c>
      <c r="P208" s="75" t="n">
        <v>2.36628441607616</v>
      </c>
      <c r="Q208" s="75" t="n">
        <v>3.66489965921999</v>
      </c>
      <c r="R208" s="75" t="n">
        <v>1.08017345522079</v>
      </c>
      <c r="S208" s="75" t="n">
        <v>5.88551414507492</v>
      </c>
      <c r="T208" s="75" t="n">
        <v>1.37914931212924</v>
      </c>
      <c r="U208" s="75" t="n">
        <v>0.473909594129208</v>
      </c>
      <c r="V208" s="75" t="n">
        <v>2.02945312922594</v>
      </c>
      <c r="W208" s="75" t="n">
        <v>0.973134274535259</v>
      </c>
      <c r="X208" s="75" t="n">
        <v>0.00861922579209631</v>
      </c>
      <c r="Y208" s="74" t="n">
        <v>11.6038025307265</v>
      </c>
      <c r="Z208" s="79" t="n">
        <v>2084</v>
      </c>
      <c r="AA208" s="79" t="n">
        <v>1372</v>
      </c>
      <c r="AB208" s="75" t="n">
        <v>17069.16</v>
      </c>
      <c r="AD208" s="80" t="n">
        <v>0.0122027626023972</v>
      </c>
      <c r="AE208" s="31" t="n">
        <v>0.008033680561654981</v>
      </c>
      <c r="AF208" s="75" t="n">
        <v>8.190575815738971</v>
      </c>
      <c r="AG208" s="81" t="n">
        <v>0.09994765225639859</v>
      </c>
      <c r="AH208" s="37" t="n">
        <v>0.50530903930463</v>
      </c>
      <c r="AI208" s="37" t="n">
        <v>0.360431818757761</v>
      </c>
      <c r="AJ208" s="75" t="n">
        <v>0.459816958560964</v>
      </c>
      <c r="AK208" s="38" t="n">
        <v>0.273285669951575</v>
      </c>
      <c r="AL208" s="38" t="n">
        <v>0.0324509166710583</v>
      </c>
      <c r="AM208" s="39" t="n">
        <v>0.319912636651618</v>
      </c>
    </row>
    <row customHeight="1" ht="16.05" outlineLevel="1" r="209" s="96">
      <c r="A209" s="25" t="n">
        <v>43550</v>
      </c>
      <c r="B209" s="97" t="inlineStr">
        <is>
          <t>iOS</t>
        </is>
      </c>
      <c r="C209" s="73" t="n">
        <v>35558</v>
      </c>
      <c r="D209" s="73" t="n">
        <v>164433</v>
      </c>
      <c r="E209" s="74" t="n">
        <v>4.62436020023623</v>
      </c>
      <c r="F209" s="75" t="n">
        <v>0.806338212110708</v>
      </c>
      <c r="G209" s="100" t="n">
        <v>16.85</v>
      </c>
      <c r="H209" s="76" t="n">
        <v>24.36</v>
      </c>
      <c r="I209" s="31" t="n">
        <v>0.341</v>
      </c>
      <c r="J209" s="31" t="n">
        <v>0.19</v>
      </c>
      <c r="K209" s="31" t="n">
        <v>0.11</v>
      </c>
      <c r="L209" s="75" t="n">
        <v>9.387434395772139</v>
      </c>
      <c r="M209" s="77" t="n">
        <v>11.1182852590417</v>
      </c>
      <c r="N209" s="75" t="n">
        <v>16.9648123231105</v>
      </c>
      <c r="O209" s="78" t="n">
        <v>0.6553733131427389</v>
      </c>
      <c r="P209" s="75" t="n">
        <v>2.27586878856772</v>
      </c>
      <c r="Q209" s="75" t="n">
        <v>3.45031318145966</v>
      </c>
      <c r="R209" s="75" t="n">
        <v>1.04115436366167</v>
      </c>
      <c r="S209" s="75" t="n">
        <v>5.48841460585533</v>
      </c>
      <c r="T209" s="75" t="n">
        <v>1.31274532547673</v>
      </c>
      <c r="U209" s="75" t="n">
        <v>0.507929290585997</v>
      </c>
      <c r="V209" s="75" t="n">
        <v>1.94358094000835</v>
      </c>
      <c r="W209" s="75" t="n">
        <v>0.944805827495012</v>
      </c>
      <c r="X209" s="75" t="n">
        <v>0.0127103440306994</v>
      </c>
      <c r="Y209" s="74" t="n">
        <v>11.1309956030724</v>
      </c>
      <c r="Z209" s="79" t="n">
        <v>1873</v>
      </c>
      <c r="AA209" s="79" t="n">
        <v>1314</v>
      </c>
      <c r="AB209" s="75" t="n">
        <v>12789.27</v>
      </c>
      <c r="AD209" s="80" t="n">
        <v>0.0113906575930622</v>
      </c>
      <c r="AE209" s="31" t="n">
        <v>0.007991096677674191</v>
      </c>
      <c r="AF209" s="75" t="n">
        <v>6.82822744260544</v>
      </c>
      <c r="AG209" s="81" t="n">
        <v>0.07777800076626951</v>
      </c>
      <c r="AH209" s="37" t="n">
        <v>0.504218459980876</v>
      </c>
      <c r="AI209" s="37" t="n">
        <v>0.375667922830305</v>
      </c>
      <c r="AJ209" s="75" t="n">
        <v>0.502672821149039</v>
      </c>
      <c r="AK209" s="38" t="n">
        <v>0.29302512269435</v>
      </c>
      <c r="AL209" s="38" t="n">
        <v>0.0388668941149283</v>
      </c>
      <c r="AM209" s="39" t="n">
        <v>0.269197788765029</v>
      </c>
    </row>
    <row customFormat="1" customHeight="1" ht="16.05" outlineLevel="1" r="210" s="102">
      <c r="A210" s="49" t="n">
        <v>43551</v>
      </c>
      <c r="B210" s="103" t="inlineStr">
        <is>
          <t>iOS</t>
        </is>
      </c>
      <c r="C210" s="104" t="n">
        <v>31635</v>
      </c>
      <c r="D210" s="104" t="n">
        <v>157495</v>
      </c>
      <c r="E210" s="105" t="n">
        <v>4.97850482061008</v>
      </c>
      <c r="F210" s="102" t="n">
        <v>0.708889631061304</v>
      </c>
      <c r="G210" s="106" t="n">
        <v>17.44</v>
      </c>
      <c r="H210" s="113" t="n">
        <v>25.18</v>
      </c>
      <c r="I210" s="54" t="n">
        <v>0.342</v>
      </c>
      <c r="J210" s="54" t="n">
        <v>0.182</v>
      </c>
      <c r="K210" s="54" t="n">
        <v>0.104</v>
      </c>
      <c r="L210" s="102" t="n">
        <v>8.70458109781263</v>
      </c>
      <c r="M210" s="107" t="n">
        <v>9.89219975237309</v>
      </c>
      <c r="N210" s="102" t="n">
        <v>15.2359959317791</v>
      </c>
      <c r="O210" s="108" t="n">
        <v>0.649265056033525</v>
      </c>
      <c r="P210" s="102" t="n">
        <v>2.1197582537944</v>
      </c>
      <c r="Q210" s="102" t="n">
        <v>3.04948364888124</v>
      </c>
      <c r="R210" s="102" t="n">
        <v>0.920298075418557</v>
      </c>
      <c r="S210" s="102" t="n">
        <v>4.82132099827883</v>
      </c>
      <c r="T210" s="102" t="n">
        <v>1.20316656235331</v>
      </c>
      <c r="U210" s="102" t="n">
        <v>0.52972930683774</v>
      </c>
      <c r="V210" s="102" t="n">
        <v>1.72050539821624</v>
      </c>
      <c r="W210" s="102" t="n">
        <v>0.871733687998748</v>
      </c>
      <c r="X210" s="102" t="n">
        <v>0.014819518079939</v>
      </c>
      <c r="Y210" s="105" t="n">
        <v>9.907019270453031</v>
      </c>
      <c r="Z210" s="101" t="n">
        <v>1491</v>
      </c>
      <c r="AA210" s="101" t="n">
        <v>1086</v>
      </c>
      <c r="AB210" s="102" t="n">
        <v>9516.09</v>
      </c>
      <c r="AD210" s="110" t="n">
        <v>0.009466967205308111</v>
      </c>
      <c r="AE210" s="54" t="n">
        <v>0.00689545699863488</v>
      </c>
      <c r="AF210" s="102" t="n">
        <v>6.38235412474849</v>
      </c>
      <c r="AG210" s="111" t="n">
        <v>0.0604215371916569</v>
      </c>
      <c r="AH210" s="60" t="n">
        <v>0.501627943733207</v>
      </c>
      <c r="AI210" s="60" t="n">
        <v>0.378378378378378</v>
      </c>
      <c r="AJ210" s="102" t="n">
        <v>0.559001873075336</v>
      </c>
      <c r="AK210" s="61" t="n">
        <v>0.320073653131845</v>
      </c>
      <c r="AL210" s="61" t="n">
        <v>0.0420775262706753</v>
      </c>
      <c r="AM210" s="62" t="n">
        <v>0</v>
      </c>
    </row>
    <row customHeight="1" ht="16.05" outlineLevel="1" r="211" s="96">
      <c r="A211" s="25" t="n">
        <v>43552</v>
      </c>
      <c r="B211" s="72" t="inlineStr">
        <is>
          <t>iOS</t>
        </is>
      </c>
      <c r="C211" s="73" t="n">
        <v>31376</v>
      </c>
      <c r="D211" s="73" t="n">
        <v>154761</v>
      </c>
      <c r="E211" s="74" t="n">
        <v>4.93246430392657</v>
      </c>
      <c r="F211" s="75" t="n">
        <v>0.666519045612267</v>
      </c>
      <c r="G211" s="100" t="n">
        <v>16.78</v>
      </c>
      <c r="H211" s="76" t="n">
        <v>24.27</v>
      </c>
      <c r="I211" s="31" t="n">
        <v>0.33</v>
      </c>
      <c r="J211" s="31" t="n">
        <v>0.174</v>
      </c>
      <c r="K211" s="31" t="n">
        <v>0.097</v>
      </c>
      <c r="L211" s="75" t="n">
        <v>8.52608861405651</v>
      </c>
      <c r="M211" s="77" t="n">
        <v>9.68142490679176</v>
      </c>
      <c r="N211" s="75" t="n">
        <v>14.9829201707983</v>
      </c>
      <c r="O211" s="78" t="n">
        <v>0.64616408526696</v>
      </c>
      <c r="P211" s="75" t="n">
        <v>2.11891881081189</v>
      </c>
      <c r="Q211" s="75" t="n">
        <v>3.00763992360076</v>
      </c>
      <c r="R211" s="75" t="n">
        <v>0.887631123688763</v>
      </c>
      <c r="S211" s="75" t="n">
        <v>4.68166318336817</v>
      </c>
      <c r="T211" s="75" t="n">
        <v>1.20056799432006</v>
      </c>
      <c r="U211" s="75" t="n">
        <v>0.523444765552344</v>
      </c>
      <c r="V211" s="75" t="n">
        <v>1.70084299157008</v>
      </c>
      <c r="W211" s="75" t="n">
        <v>0.862211377886221</v>
      </c>
      <c r="X211" s="75" t="n">
        <v>0.0151523962755475</v>
      </c>
      <c r="Y211" s="74" t="n">
        <v>9.696577303067309</v>
      </c>
      <c r="Z211" s="79" t="n">
        <v>1338</v>
      </c>
      <c r="AA211" s="79" t="n">
        <v>976</v>
      </c>
      <c r="AB211" s="75" t="n">
        <v>8737.620000000001</v>
      </c>
      <c r="AD211" s="80" t="n">
        <v>0.008645589004981869</v>
      </c>
      <c r="AE211" s="31" t="n">
        <v>0.00630649840722146</v>
      </c>
      <c r="AF211" s="75" t="n">
        <v>6.53035874439462</v>
      </c>
      <c r="AG211" s="81" t="n">
        <v>0.0564587977591254</v>
      </c>
      <c r="AH211" s="37" t="n">
        <v>0.495442376338603</v>
      </c>
      <c r="AI211" s="37" t="n">
        <v>0.358108108108108</v>
      </c>
      <c r="AJ211" s="75" t="n">
        <v>0.540549621674711</v>
      </c>
      <c r="AK211" s="38" t="n">
        <v>0.320455411893177</v>
      </c>
      <c r="AL211" s="38" t="n">
        <v>0.0411343943241514</v>
      </c>
      <c r="AM211" s="39" t="n">
        <v>0</v>
      </c>
    </row>
    <row customHeight="1" ht="16.05" outlineLevel="1" r="212" s="96">
      <c r="A212" s="25" t="n">
        <v>43553</v>
      </c>
      <c r="B212" s="72" t="inlineStr">
        <is>
          <t>iOS</t>
        </is>
      </c>
      <c r="C212" s="73" t="n">
        <v>32076</v>
      </c>
      <c r="D212" s="73" t="n">
        <v>152983</v>
      </c>
      <c r="E212" s="74" t="n">
        <v>4.76939144531737</v>
      </c>
      <c r="F212" s="75" t="n">
        <v>0.6831357966832921</v>
      </c>
      <c r="G212" s="100" t="n">
        <v>16.76</v>
      </c>
      <c r="H212" s="76" t="n">
        <v>24.18</v>
      </c>
      <c r="I212" s="31" t="n">
        <v>0.322</v>
      </c>
      <c r="J212" s="31" t="n">
        <v>0.171</v>
      </c>
      <c r="K212" s="31" t="n">
        <v>0.091</v>
      </c>
      <c r="L212" s="75" t="n">
        <v>8.36554388396096</v>
      </c>
      <c r="M212" s="77" t="n">
        <v>9.47881790787212</v>
      </c>
      <c r="N212" s="75" t="n">
        <v>14.7926918839515</v>
      </c>
      <c r="O212" s="78" t="n">
        <v>0.640777079806253</v>
      </c>
      <c r="P212" s="75" t="n">
        <v>2.14049047211001</v>
      </c>
      <c r="Q212" s="75" t="n">
        <v>2.99047211000939</v>
      </c>
      <c r="R212" s="75" t="n">
        <v>0.867272615987269</v>
      </c>
      <c r="S212" s="75" t="n">
        <v>4.55751417962215</v>
      </c>
      <c r="T212" s="75" t="n">
        <v>1.19829028440854</v>
      </c>
      <c r="U212" s="75" t="n">
        <v>0.516964540743461</v>
      </c>
      <c r="V212" s="75" t="n">
        <v>1.66783980087322</v>
      </c>
      <c r="W212" s="75" t="n">
        <v>0.853847880197495</v>
      </c>
      <c r="X212" s="75" t="n">
        <v>0.0164985652000549</v>
      </c>
      <c r="Y212" s="74" t="n">
        <v>9.495316473072171</v>
      </c>
      <c r="Z212" s="79" t="n">
        <v>1486</v>
      </c>
      <c r="AA212" s="79" t="n">
        <v>1036</v>
      </c>
      <c r="AB212" s="75" t="n">
        <v>10522.14</v>
      </c>
      <c r="AD212" s="80" t="n">
        <v>0.00971349757816228</v>
      </c>
      <c r="AE212" s="31" t="n">
        <v>0.00677199427387357</v>
      </c>
      <c r="AF212" s="75" t="n">
        <v>7.08084791386272</v>
      </c>
      <c r="AG212" s="81" t="n">
        <v>0.06877979906264101</v>
      </c>
      <c r="AH212" s="37" t="n">
        <v>0.483196159122085</v>
      </c>
      <c r="AI212" s="37" t="n">
        <v>0.349981294425739</v>
      </c>
      <c r="AJ212" s="75" t="n">
        <v>0.519397580123282</v>
      </c>
      <c r="AK212" s="38" t="n">
        <v>0.315368374263807</v>
      </c>
      <c r="AL212" s="38" t="n">
        <v>0.0411156795199467</v>
      </c>
      <c r="AM212" s="39" t="n">
        <v>0</v>
      </c>
    </row>
    <row customHeight="1" ht="16.05" outlineLevel="1" r="213" s="96">
      <c r="A213" s="25" t="n">
        <v>43554</v>
      </c>
      <c r="B213" s="97" t="inlineStr">
        <is>
          <t>iOS</t>
        </is>
      </c>
      <c r="C213" s="73" t="n">
        <v>38185</v>
      </c>
      <c r="D213" s="73" t="n">
        <v>156786</v>
      </c>
      <c r="E213" s="74" t="n">
        <v>4.10595783684693</v>
      </c>
      <c r="F213" s="75" t="n">
        <v>0.840255439516283</v>
      </c>
      <c r="G213" s="100" t="n">
        <v>15.38</v>
      </c>
      <c r="H213" s="76" t="n">
        <v>22.17</v>
      </c>
      <c r="I213" s="31" t="n">
        <v>0.31</v>
      </c>
      <c r="J213" s="31" t="n">
        <v>0.154</v>
      </c>
      <c r="K213" s="31" t="n">
        <v>0.09</v>
      </c>
      <c r="L213" s="75" t="n">
        <v>9.603606189328129</v>
      </c>
      <c r="M213" s="77" t="n">
        <v>11.6643705432883</v>
      </c>
      <c r="N213" s="75" t="n">
        <v>18.3139226309096</v>
      </c>
      <c r="O213" s="78" t="n">
        <v>0.636912734555381</v>
      </c>
      <c r="P213" s="75" t="n">
        <v>2.48336153977108</v>
      </c>
      <c r="Q213" s="75" t="n">
        <v>3.47597111927818</v>
      </c>
      <c r="R213" s="75" t="n">
        <v>0.984187704663576</v>
      </c>
      <c r="S213" s="75" t="n">
        <v>6.46463513554111</v>
      </c>
      <c r="T213" s="75" t="n">
        <v>1.4057821528355</v>
      </c>
      <c r="U213" s="75" t="n">
        <v>0.45365966012077</v>
      </c>
      <c r="V213" s="75" t="n">
        <v>2.10458746833035</v>
      </c>
      <c r="W213" s="75" t="n">
        <v>0.94173785036902</v>
      </c>
      <c r="X213" s="75" t="n">
        <v>0.014267855548327</v>
      </c>
      <c r="Y213" s="74" t="n">
        <v>11.6786383988366</v>
      </c>
      <c r="Z213" s="79" t="n">
        <v>2014</v>
      </c>
      <c r="AA213" s="79" t="n">
        <v>1323</v>
      </c>
      <c r="AB213" s="75" t="n">
        <v>16848.86</v>
      </c>
      <c r="AD213" s="80" t="n">
        <v>0.0128455346778411</v>
      </c>
      <c r="AE213" s="31" t="n">
        <v>0.008438253415483529</v>
      </c>
      <c r="AF213" s="75" t="n">
        <v>8.365868917576959</v>
      </c>
      <c r="AG213" s="81" t="n">
        <v>0.107464059291008</v>
      </c>
      <c r="AH213" s="37" t="n">
        <v>0.467591986382087</v>
      </c>
      <c r="AI213" s="37" t="n">
        <v>0.318213958360613</v>
      </c>
      <c r="AJ213" s="75" t="n">
        <v>0.403205643361014</v>
      </c>
      <c r="AK213" s="38" t="n">
        <v>0.255112063577105</v>
      </c>
      <c r="AL213" s="38" t="n">
        <v>0.0334468638781524</v>
      </c>
      <c r="AM213" s="39" t="n">
        <v>0.330246323013534</v>
      </c>
    </row>
    <row customHeight="1" ht="16.05" outlineLevel="1" r="214" s="96">
      <c r="A214" s="25" t="n">
        <v>43555</v>
      </c>
      <c r="B214" s="97" t="inlineStr">
        <is>
          <t>iOS</t>
        </is>
      </c>
      <c r="C214" s="73" t="n">
        <v>39967</v>
      </c>
      <c r="D214" s="73" t="n">
        <v>161677</v>
      </c>
      <c r="E214" s="74" t="n">
        <v>4.04526234143168</v>
      </c>
      <c r="F214" s="75" t="n">
        <v>0.791158887299987</v>
      </c>
      <c r="G214" s="100" t="n">
        <v>14.82</v>
      </c>
      <c r="H214" s="76" t="n">
        <v>21.66</v>
      </c>
      <c r="I214" s="31" t="n">
        <v>0.31</v>
      </c>
      <c r="J214" s="31" t="n">
        <v>0.156</v>
      </c>
      <c r="K214" s="31" t="n">
        <v>0.093</v>
      </c>
      <c r="L214" s="75" t="n">
        <v>9.21801493100441</v>
      </c>
      <c r="M214" s="77" t="n">
        <v>11.659586706829</v>
      </c>
      <c r="N214" s="75" t="n">
        <v>18.1560384100475</v>
      </c>
      <c r="O214" s="78" t="n">
        <v>0.642187818922914</v>
      </c>
      <c r="P214" s="75" t="n">
        <v>2.44700318799542</v>
      </c>
      <c r="Q214" s="75" t="n">
        <v>3.62869003245784</v>
      </c>
      <c r="R214" s="75" t="n">
        <v>1.01992737919809</v>
      </c>
      <c r="S214" s="75" t="n">
        <v>6.16593949550695</v>
      </c>
      <c r="T214" s="75" t="n">
        <v>1.40588671540158</v>
      </c>
      <c r="U214" s="75" t="n">
        <v>0.464879077696553</v>
      </c>
      <c r="V214" s="75" t="n">
        <v>2.04794513951092</v>
      </c>
      <c r="W214" s="75" t="n">
        <v>0.975767382280139</v>
      </c>
      <c r="X214" s="75" t="n">
        <v>0.00736035428663323</v>
      </c>
      <c r="Y214" s="74" t="n">
        <v>11.6669470611157</v>
      </c>
      <c r="Z214" s="79" t="n">
        <v>1974</v>
      </c>
      <c r="AA214" s="79" t="n">
        <v>1281</v>
      </c>
      <c r="AB214" s="75" t="n">
        <v>15463.26</v>
      </c>
      <c r="AD214" s="80" t="n">
        <v>0.0122095288754739</v>
      </c>
      <c r="AE214" s="31" t="n">
        <v>0.00792320490855224</v>
      </c>
      <c r="AF214" s="75" t="n">
        <v>7.83346504559271</v>
      </c>
      <c r="AG214" s="81" t="n">
        <v>0.0956429176691799</v>
      </c>
      <c r="AH214" s="37" t="n">
        <v>0.484424650336528</v>
      </c>
      <c r="AI214" s="37" t="n">
        <v>0.338304100883229</v>
      </c>
      <c r="AJ214" s="75" t="n">
        <v>0.416552756421754</v>
      </c>
      <c r="AK214" s="38" t="n">
        <v>0.255231108939429</v>
      </c>
      <c r="AL214" s="38" t="n">
        <v>0.0329422243114358</v>
      </c>
      <c r="AM214" s="39" t="n">
        <v>0.32045374419367</v>
      </c>
    </row>
    <row customHeight="1" ht="16.05" r="215" s="96">
      <c r="A215" s="25" t="n">
        <v>43556</v>
      </c>
      <c r="B215" s="97" t="inlineStr">
        <is>
          <t>iOS</t>
        </is>
      </c>
      <c r="C215" s="73" t="n">
        <v>42180</v>
      </c>
      <c r="D215" s="73" t="n">
        <v>167458</v>
      </c>
      <c r="E215" s="74" t="n">
        <v>3.97008060692271</v>
      </c>
      <c r="F215" s="75" t="n">
        <v>0.758535705776971</v>
      </c>
      <c r="G215" s="100" t="n">
        <v>14.57</v>
      </c>
      <c r="H215" s="76" t="n">
        <v>20.95</v>
      </c>
      <c r="I215" s="31" t="n">
        <v>0.32</v>
      </c>
      <c r="J215" s="31" t="n">
        <v>0.171</v>
      </c>
      <c r="K215" s="31" t="n">
        <v>0.098</v>
      </c>
      <c r="L215" s="75" t="n">
        <v>9.2845609048239</v>
      </c>
      <c r="M215" s="77" t="n">
        <v>11.5347012385195</v>
      </c>
      <c r="N215" s="75" t="n">
        <v>17.8476336554987</v>
      </c>
      <c r="O215" s="78" t="n">
        <v>0.6462874272952021</v>
      </c>
      <c r="P215" s="75" t="n">
        <v>2.42969341932622</v>
      </c>
      <c r="Q215" s="75" t="n">
        <v>3.67411712527489</v>
      </c>
      <c r="R215" s="75" t="n">
        <v>1.0025502189862</v>
      </c>
      <c r="S215" s="75" t="n">
        <v>5.8644965165487</v>
      </c>
      <c r="T215" s="75" t="n">
        <v>1.40719420471975</v>
      </c>
      <c r="U215" s="75" t="n">
        <v>0.473795575924454</v>
      </c>
      <c r="V215" s="75" t="n">
        <v>2.02178774046902</v>
      </c>
      <c r="W215" s="75" t="n">
        <v>0.973998854249441</v>
      </c>
      <c r="X215" s="75" t="n">
        <v>0.00451456484611067</v>
      </c>
      <c r="Y215" s="74" t="n">
        <v>11.5392158033656</v>
      </c>
      <c r="Z215" s="79" t="n">
        <v>1916</v>
      </c>
      <c r="AA215" s="79" t="n">
        <v>1282</v>
      </c>
      <c r="AB215" s="75" t="n">
        <v>14783.84</v>
      </c>
      <c r="AD215" s="80" t="n">
        <v>0.0114416749274445</v>
      </c>
      <c r="AE215" s="31" t="n">
        <v>0.00765565096919825</v>
      </c>
      <c r="AF215" s="75" t="n">
        <v>7.71599164926931</v>
      </c>
      <c r="AG215" s="81" t="n">
        <v>0.0882838681938158</v>
      </c>
      <c r="AH215" s="37" t="n">
        <v>0.482005689900427</v>
      </c>
      <c r="AI215" s="37" t="n">
        <v>0.340445708866762</v>
      </c>
      <c r="AJ215" s="75" t="n">
        <v>0.434270085633413</v>
      </c>
      <c r="AK215" s="38" t="n">
        <v>0.258542440492541</v>
      </c>
      <c r="AL215" s="38" t="n">
        <v>0.0337218884735277</v>
      </c>
      <c r="AM215" s="39" t="n">
        <v>0.310639085621469</v>
      </c>
    </row>
    <row customHeight="1" ht="16.05" outlineLevel="1" r="216" s="96">
      <c r="A216" s="25" t="n">
        <v>43557</v>
      </c>
      <c r="B216" s="97" t="inlineStr">
        <is>
          <t>iOS</t>
        </is>
      </c>
      <c r="C216" s="73" t="n">
        <v>37801</v>
      </c>
      <c r="D216" s="73" t="n">
        <v>162318</v>
      </c>
      <c r="E216" s="74" t="n">
        <v>4.29401338588926</v>
      </c>
      <c r="F216" s="75" t="n">
        <v>0.777917842937937</v>
      </c>
      <c r="G216" s="100" t="n">
        <v>15.74</v>
      </c>
      <c r="H216" s="76" t="n">
        <v>22.03</v>
      </c>
      <c r="I216" s="31" t="n">
        <v>0.328</v>
      </c>
      <c r="J216" s="31" t="n">
        <v>0.172</v>
      </c>
      <c r="K216" s="31" t="n">
        <v>0.097</v>
      </c>
      <c r="L216" s="75" t="n">
        <v>9.330425461131849</v>
      </c>
      <c r="M216" s="77" t="n">
        <v>11.1479626412351</v>
      </c>
      <c r="N216" s="75" t="n">
        <v>17.065583356125</v>
      </c>
      <c r="O216" s="78" t="n">
        <v>0.653242400719575</v>
      </c>
      <c r="P216" s="75" t="n">
        <v>2.32288061263946</v>
      </c>
      <c r="Q216" s="75" t="n">
        <v>3.4803693189856</v>
      </c>
      <c r="R216" s="75" t="n">
        <v>0.988824233964898</v>
      </c>
      <c r="S216" s="75" t="n">
        <v>5.51135967104581</v>
      </c>
      <c r="T216" s="75" t="n">
        <v>1.34921203776183</v>
      </c>
      <c r="U216" s="75" t="n">
        <v>0.510756085369649</v>
      </c>
      <c r="V216" s="75" t="n">
        <v>1.94715796025766</v>
      </c>
      <c r="W216" s="75" t="n">
        <v>0.955023436100082</v>
      </c>
      <c r="X216" s="75" t="n">
        <v>0.00576645843344546</v>
      </c>
      <c r="Y216" s="74" t="n">
        <v>11.1537290996686</v>
      </c>
      <c r="Z216" s="79" t="n">
        <v>1787</v>
      </c>
      <c r="AA216" s="79" t="n">
        <v>1257</v>
      </c>
      <c r="AB216" s="75" t="n">
        <v>13974.13</v>
      </c>
      <c r="AD216" s="80" t="n">
        <v>0.0110092534407767</v>
      </c>
      <c r="AE216" s="31" t="n">
        <v>0.00774405796030015</v>
      </c>
      <c r="AF216" s="75" t="n">
        <v>7.81988248461108</v>
      </c>
      <c r="AG216" s="81" t="n">
        <v>0.08609106815017439</v>
      </c>
      <c r="AH216" s="37" t="n">
        <v>0.504193010766911</v>
      </c>
      <c r="AI216" s="37" t="n">
        <v>0.37419644982937</v>
      </c>
      <c r="AJ216" s="75" t="n">
        <v>0.487820204783203</v>
      </c>
      <c r="AK216" s="38" t="n">
        <v>0.281847977427026</v>
      </c>
      <c r="AL216" s="38" t="n">
        <v>0.0393918111361648</v>
      </c>
      <c r="AM216" s="39" t="n">
        <v>0.26016215083971</v>
      </c>
    </row>
    <row customFormat="1" customHeight="1" ht="16.05" outlineLevel="1" r="217" s="102">
      <c r="A217" s="49" t="n">
        <v>43558</v>
      </c>
      <c r="B217" s="103" t="inlineStr">
        <is>
          <t>iOS</t>
        </is>
      </c>
      <c r="C217" s="104" t="n">
        <v>38339</v>
      </c>
      <c r="D217" s="104" t="n">
        <v>161258</v>
      </c>
      <c r="E217" s="105" t="n">
        <v>4.20610866219776</v>
      </c>
      <c r="F217" s="102" t="n">
        <v>0.644591900581676</v>
      </c>
      <c r="G217" s="113" t="n">
        <v>15.77</v>
      </c>
      <c r="H217" s="113" t="n">
        <v>22.32</v>
      </c>
      <c r="I217" s="54" t="n">
        <v>0.302</v>
      </c>
      <c r="J217" s="54" t="n">
        <v>0.15</v>
      </c>
      <c r="K217" s="54" t="n">
        <v>0.082</v>
      </c>
      <c r="L217" s="102" t="n">
        <v>8.6281548822384</v>
      </c>
      <c r="M217" s="107" t="n">
        <v>9.770330774287171</v>
      </c>
      <c r="N217" s="102" t="n">
        <v>15.2572894978938</v>
      </c>
      <c r="O217" s="108" t="n">
        <v>0.640371330414615</v>
      </c>
      <c r="P217" s="102" t="n">
        <v>2.14769767104053</v>
      </c>
      <c r="Q217" s="102" t="n">
        <v>3.04786713794606</v>
      </c>
      <c r="R217" s="102" t="n">
        <v>0.888568246743815</v>
      </c>
      <c r="S217" s="102" t="n">
        <v>4.84124340289546</v>
      </c>
      <c r="T217" s="102" t="n">
        <v>1.21730499201085</v>
      </c>
      <c r="U217" s="102" t="n">
        <v>0.532184186316758</v>
      </c>
      <c r="V217" s="102" t="n">
        <v>1.71146080472571</v>
      </c>
      <c r="W217" s="102" t="n">
        <v>0.870963056214593</v>
      </c>
      <c r="X217" s="102" t="n">
        <v>0.0112056456113805</v>
      </c>
      <c r="Y217" s="105" t="n">
        <v>9.781536419898551</v>
      </c>
      <c r="Z217" s="101" t="n">
        <v>1466</v>
      </c>
      <c r="AA217" s="101" t="n">
        <v>1051</v>
      </c>
      <c r="AB217" s="102" t="n">
        <v>9503.34</v>
      </c>
      <c r="AD217" s="110" t="n">
        <v>0.00909102184077689</v>
      </c>
      <c r="AE217" s="54" t="n">
        <v>0.00651750610822409</v>
      </c>
      <c r="AF217" s="102" t="n">
        <v>6.4824965893588</v>
      </c>
      <c r="AG217" s="111" t="n">
        <v>0.0589325180766226</v>
      </c>
      <c r="AH217" s="60" t="n">
        <v>0.450559482511281</v>
      </c>
      <c r="AI217" s="60" t="n">
        <v>0.330968465531182</v>
      </c>
      <c r="AJ217" s="102" t="n">
        <v>0.532823177764824</v>
      </c>
      <c r="AK217" s="61" t="n">
        <v>0.302205161914448</v>
      </c>
      <c r="AL217" s="61" t="n">
        <v>0.042348286596634</v>
      </c>
      <c r="AM217" s="62" t="n">
        <v>0</v>
      </c>
    </row>
    <row customHeight="1" ht="16.05" outlineLevel="1" r="218" s="96">
      <c r="A218" s="25" t="n">
        <v>43559</v>
      </c>
      <c r="B218" s="72" t="inlineStr">
        <is>
          <t>iOS</t>
        </is>
      </c>
      <c r="C218" s="73" t="n">
        <v>34751</v>
      </c>
      <c r="D218" s="73" t="n">
        <v>155864</v>
      </c>
      <c r="E218" s="74" t="n">
        <v>4.48516589450663</v>
      </c>
      <c r="F218" s="75" t="n">
        <v>0.637400068649592</v>
      </c>
      <c r="G218" s="76" t="n">
        <v>16</v>
      </c>
      <c r="H218" s="76" t="n">
        <v>22.44</v>
      </c>
      <c r="I218" s="31" t="n">
        <v>0.299</v>
      </c>
      <c r="J218" s="31" t="n">
        <v>0.146</v>
      </c>
      <c r="K218" s="31" t="n">
        <v>0.081</v>
      </c>
      <c r="L218" s="75" t="n">
        <v>8.46280731920135</v>
      </c>
      <c r="M218" s="77" t="n">
        <v>9.628554380742189</v>
      </c>
      <c r="N218" s="75" t="n">
        <v>15.012854627666</v>
      </c>
      <c r="O218" s="78" t="n">
        <v>0.641354000923882</v>
      </c>
      <c r="P218" s="75" t="n">
        <v>2.15010403745348</v>
      </c>
      <c r="Q218" s="75" t="n">
        <v>3.02763995038214</v>
      </c>
      <c r="R218" s="75" t="n">
        <v>0.857258613100716</v>
      </c>
      <c r="S218" s="75" t="n">
        <v>4.69005842103157</v>
      </c>
      <c r="T218" s="75" t="n">
        <v>1.21693809771518</v>
      </c>
      <c r="U218" s="75" t="n">
        <v>0.519877155776079</v>
      </c>
      <c r="V218" s="75" t="n">
        <v>1.68284582449682</v>
      </c>
      <c r="W218" s="75" t="n">
        <v>0.868132527709976</v>
      </c>
      <c r="X218" s="75" t="n">
        <v>0.0139416414309911</v>
      </c>
      <c r="Y218" s="74" t="n">
        <v>9.64249602217318</v>
      </c>
      <c r="Z218" s="79" t="n">
        <v>1407</v>
      </c>
      <c r="AA218" s="79" t="n">
        <v>1006</v>
      </c>
      <c r="AB218" s="75" t="n">
        <v>8704.93</v>
      </c>
      <c r="AD218" s="80" t="n">
        <v>0.00902710054919674</v>
      </c>
      <c r="AE218" s="31" t="n">
        <v>0.00645434481342709</v>
      </c>
      <c r="AF218" s="75" t="n">
        <v>6.18687277896233</v>
      </c>
      <c r="AG218" s="81" t="n">
        <v>0.0558495226607812</v>
      </c>
      <c r="AH218" s="37" t="n">
        <v>0.459181030761705</v>
      </c>
      <c r="AI218" s="37" t="n">
        <v>0.342090875082731</v>
      </c>
      <c r="AJ218" s="75" t="n">
        <v>0.516174357131859</v>
      </c>
      <c r="AK218" s="38" t="n">
        <v>0.308717856592927</v>
      </c>
      <c r="AL218" s="38" t="n">
        <v>0.0417543499461069</v>
      </c>
      <c r="AM218" s="39" t="n">
        <v>0</v>
      </c>
    </row>
    <row customHeight="1" ht="16.05" outlineLevel="1" r="219" s="96">
      <c r="A219" s="25" t="n">
        <v>43560</v>
      </c>
      <c r="B219" s="72" t="inlineStr">
        <is>
          <t>iOS</t>
        </is>
      </c>
      <c r="C219" s="73" t="n">
        <v>33928</v>
      </c>
      <c r="D219" s="73" t="n">
        <v>152963</v>
      </c>
      <c r="E219" s="74" t="n">
        <v>4.5084590898373</v>
      </c>
      <c r="F219" s="75" t="n">
        <v>0.644254126468492</v>
      </c>
      <c r="G219" s="76" t="n">
        <v>15.69</v>
      </c>
      <c r="H219" s="76" t="n">
        <v>21.78</v>
      </c>
      <c r="I219" s="31" t="n">
        <v>0.32</v>
      </c>
      <c r="J219" s="31" t="n">
        <v>0.17</v>
      </c>
      <c r="K219" s="31" t="n">
        <v>0.092</v>
      </c>
      <c r="L219" s="75" t="n">
        <v>8.42323306943509</v>
      </c>
      <c r="M219" s="77" t="n">
        <v>9.56055385943006</v>
      </c>
      <c r="N219" s="75" t="n">
        <v>14.9712943151688</v>
      </c>
      <c r="O219" s="78" t="n">
        <v>0.638592339323889</v>
      </c>
      <c r="P219" s="75" t="n">
        <v>2.20035626170903</v>
      </c>
      <c r="Q219" s="75" t="n">
        <v>3.09840194101207</v>
      </c>
      <c r="R219" s="75" t="n">
        <v>0.87729445849244</v>
      </c>
      <c r="S219" s="75" t="n">
        <v>4.79967445050726</v>
      </c>
      <c r="T219" s="75" t="n">
        <v>1.24538037079882</v>
      </c>
      <c r="U219" s="75" t="n">
        <v>0.53202772289391</v>
      </c>
      <c r="V219" s="75" t="n">
        <v>1.72217729138727</v>
      </c>
      <c r="W219" s="75" t="n">
        <v>0.888422518196988</v>
      </c>
      <c r="X219" s="75" t="n">
        <v>0.012525904957408</v>
      </c>
      <c r="Y219" s="74" t="n">
        <v>9.573079764387471</v>
      </c>
      <c r="Z219" s="79" t="n">
        <v>1484</v>
      </c>
      <c r="AA219" s="79" t="n">
        <v>1054</v>
      </c>
      <c r="AB219" s="75" t="n">
        <v>9882.16</v>
      </c>
      <c r="AD219" s="80" t="n">
        <v>0.00970169256617613</v>
      </c>
      <c r="AE219" s="31" t="n">
        <v>0.00689055523231108</v>
      </c>
      <c r="AF219" s="75" t="n">
        <v>6.65913746630728</v>
      </c>
      <c r="AG219" s="81" t="n">
        <v>0.0646049044540183</v>
      </c>
      <c r="AH219" s="37" t="n">
        <v>0.476008016977128</v>
      </c>
      <c r="AI219" s="37" t="n">
        <v>0.34408158453195</v>
      </c>
      <c r="AJ219" s="75" t="n">
        <v>0.51583062570687</v>
      </c>
      <c r="AK219" s="38" t="n">
        <v>0.310323411543968</v>
      </c>
      <c r="AL219" s="38" t="n">
        <v>0.0419578590901068</v>
      </c>
      <c r="AM219" s="39" t="n">
        <v>0</v>
      </c>
    </row>
    <row customHeight="1" ht="16.05" outlineLevel="1" r="220" s="96">
      <c r="A220" s="25" t="n">
        <v>43561</v>
      </c>
      <c r="B220" s="97" t="inlineStr">
        <is>
          <t>iOS</t>
        </is>
      </c>
      <c r="C220" s="73" t="n">
        <v>35785</v>
      </c>
      <c r="D220" s="73" t="n">
        <v>152566</v>
      </c>
      <c r="E220" s="74" t="n">
        <v>4.26340645521867</v>
      </c>
      <c r="F220" s="75" t="n">
        <v>0.792694322457166</v>
      </c>
      <c r="G220" s="76" t="n">
        <v>14</v>
      </c>
      <c r="H220" s="76" t="n">
        <v>19.93</v>
      </c>
      <c r="I220" s="31" t="n">
        <v>0.314</v>
      </c>
      <c r="J220" s="31" t="n">
        <v>0.162</v>
      </c>
      <c r="K220" s="31" t="n">
        <v>0.094</v>
      </c>
      <c r="L220" s="75" t="n">
        <v>9.73154569170064</v>
      </c>
      <c r="M220" s="77" t="n">
        <v>12.079467246962</v>
      </c>
      <c r="N220" s="75" t="n">
        <v>18.6686791535399</v>
      </c>
      <c r="O220" s="78" t="n">
        <v>0.647044557765164</v>
      </c>
      <c r="P220" s="75" t="n">
        <v>2.50087624218726</v>
      </c>
      <c r="Q220" s="75" t="n">
        <v>3.56150409757185</v>
      </c>
      <c r="R220" s="75" t="n">
        <v>1.01333103720737</v>
      </c>
      <c r="S220" s="75" t="n">
        <v>6.58646433744948</v>
      </c>
      <c r="T220" s="75" t="n">
        <v>1.44015721709533</v>
      </c>
      <c r="U220" s="75" t="n">
        <v>0.460062603199044</v>
      </c>
      <c r="V220" s="75" t="n">
        <v>2.1359036437493</v>
      </c>
      <c r="W220" s="75" t="n">
        <v>0.97037997508028</v>
      </c>
      <c r="X220" s="75" t="n">
        <v>0.0133581531927166</v>
      </c>
      <c r="Y220" s="74" t="n">
        <v>12.0928254001547</v>
      </c>
      <c r="Z220" s="79" t="n">
        <v>1912</v>
      </c>
      <c r="AA220" s="79" t="n">
        <v>1235</v>
      </c>
      <c r="AB220" s="75" t="n">
        <v>15495.88</v>
      </c>
      <c r="AD220" s="80" t="n">
        <v>0.0125322811111257</v>
      </c>
      <c r="AE220" s="31" t="n">
        <v>0.00809485730765701</v>
      </c>
      <c r="AF220" s="75" t="n">
        <v>8.10453974895397</v>
      </c>
      <c r="AG220" s="81" t="n">
        <v>0.101568370410183</v>
      </c>
      <c r="AH220" s="37" t="n">
        <v>0.484756182758139</v>
      </c>
      <c r="AI220" s="37" t="n">
        <v>0.344865166969401</v>
      </c>
      <c r="AJ220" s="75" t="n">
        <v>0.408105344572185</v>
      </c>
      <c r="AK220" s="38" t="n">
        <v>0.260339787370712</v>
      </c>
      <c r="AL220" s="38" t="n">
        <v>0.0350798998466238</v>
      </c>
      <c r="AM220" s="39" t="n">
        <v>0.342291205117785</v>
      </c>
    </row>
    <row customHeight="1" ht="16.05" outlineLevel="1" r="221" s="96">
      <c r="A221" s="25" t="n">
        <v>43562</v>
      </c>
      <c r="B221" s="97" t="inlineStr">
        <is>
          <t>iOS</t>
        </is>
      </c>
      <c r="C221" s="73" t="n">
        <v>31927</v>
      </c>
      <c r="D221" s="73" t="n">
        <v>149649</v>
      </c>
      <c r="E221" s="74" t="n">
        <v>4.6872239797037</v>
      </c>
      <c r="F221" s="75" t="n">
        <v>0.743486053204499</v>
      </c>
      <c r="G221" s="76" t="n">
        <v>13.08</v>
      </c>
      <c r="H221" s="76" t="n">
        <v>19.03</v>
      </c>
      <c r="I221" s="31" t="n">
        <v>0.318</v>
      </c>
      <c r="J221" s="31" t="n">
        <v>0.16</v>
      </c>
      <c r="K221" s="31" t="n">
        <v>0.098</v>
      </c>
      <c r="L221" s="75" t="n">
        <v>9.417911245648151</v>
      </c>
      <c r="M221" s="77" t="n">
        <v>12.1322828752614</v>
      </c>
      <c r="N221" s="75" t="n">
        <v>18.5876306602373</v>
      </c>
      <c r="O221" s="78" t="n">
        <v>0.652707335164284</v>
      </c>
      <c r="P221" s="75" t="n">
        <v>2.45325921148274</v>
      </c>
      <c r="Q221" s="75" t="n">
        <v>3.72844170070743</v>
      </c>
      <c r="R221" s="75" t="n">
        <v>1.07360995935584</v>
      </c>
      <c r="S221" s="75" t="n">
        <v>6.34713392098447</v>
      </c>
      <c r="T221" s="75" t="n">
        <v>1.43439090062144</v>
      </c>
      <c r="U221" s="75" t="n">
        <v>0.464131781279114</v>
      </c>
      <c r="V221" s="75" t="n">
        <v>2.08973453320638</v>
      </c>
      <c r="W221" s="75" t="n">
        <v>0.996928652599896</v>
      </c>
      <c r="X221" s="75" t="n">
        <v>0.0142867643619403</v>
      </c>
      <c r="Y221" s="74" t="n">
        <v>12.1465696396234</v>
      </c>
      <c r="Z221" s="79" t="n">
        <v>1814</v>
      </c>
      <c r="AA221" s="79" t="n">
        <v>1216</v>
      </c>
      <c r="AB221" s="75" t="n">
        <v>14239.86</v>
      </c>
      <c r="AD221" s="80" t="n">
        <v>0.0121216981069035</v>
      </c>
      <c r="AE221" s="31" t="n">
        <v>0.008125680759644229</v>
      </c>
      <c r="AF221" s="75" t="n">
        <v>7.84997794928335</v>
      </c>
      <c r="AG221" s="81" t="n">
        <v>0.0951550628470621</v>
      </c>
      <c r="AH221" s="37" t="n">
        <v>0.504087449494159</v>
      </c>
      <c r="AI221" s="37" t="n">
        <v>0.373946816174398</v>
      </c>
      <c r="AJ221" s="75" t="n">
        <v>0.43471723833771</v>
      </c>
      <c r="AK221" s="38" t="n">
        <v>0.266991426604922</v>
      </c>
      <c r="AL221" s="38" t="n">
        <v>0.0361378960099967</v>
      </c>
      <c r="AM221" s="39" t="n">
        <v>0.341372144150646</v>
      </c>
    </row>
    <row customHeight="1" ht="16.05" outlineLevel="1" r="222" s="96">
      <c r="A222" s="25" t="n">
        <v>43563</v>
      </c>
      <c r="B222" s="97" t="inlineStr">
        <is>
          <t>iOS</t>
        </is>
      </c>
      <c r="C222" s="73" t="n">
        <v>31884</v>
      </c>
      <c r="D222" s="73" t="n">
        <v>153003</v>
      </c>
      <c r="E222" s="74" t="n">
        <v>4.79873917952578</v>
      </c>
      <c r="F222" s="75" t="n">
        <v>0.7439432299366679</v>
      </c>
      <c r="G222" s="76" t="n">
        <v>13.9</v>
      </c>
      <c r="H222" s="76" t="n">
        <v>19.88</v>
      </c>
      <c r="I222" s="31" t="n">
        <v>0.322</v>
      </c>
      <c r="J222" s="31" t="n">
        <v>0.167</v>
      </c>
      <c r="K222" s="31" t="n">
        <v>0.098</v>
      </c>
      <c r="L222" s="75" t="n">
        <v>9.388619830983711</v>
      </c>
      <c r="M222" s="77" t="n">
        <v>11.8184153251897</v>
      </c>
      <c r="N222" s="75" t="n">
        <v>18.1507769212238</v>
      </c>
      <c r="O222" s="78" t="n">
        <v>0.651124487755142</v>
      </c>
      <c r="P222" s="75" t="n">
        <v>2.41467919376857</v>
      </c>
      <c r="Q222" s="75" t="n">
        <v>3.6956255520758</v>
      </c>
      <c r="R222" s="75" t="n">
        <v>1.0332148879788</v>
      </c>
      <c r="S222" s="75" t="n">
        <v>6.10366979844214</v>
      </c>
      <c r="T222" s="75" t="n">
        <v>1.42433550148559</v>
      </c>
      <c r="U222" s="75" t="n">
        <v>0.45650646430579</v>
      </c>
      <c r="V222" s="75" t="n">
        <v>2.04477836665864</v>
      </c>
      <c r="W222" s="75" t="n">
        <v>0.977967156508472</v>
      </c>
      <c r="X222" s="75" t="n">
        <v>0.0157840042352111</v>
      </c>
      <c r="Y222" s="74" t="n">
        <v>11.8341993294249</v>
      </c>
      <c r="Z222" s="79" t="n">
        <v>1761</v>
      </c>
      <c r="AA222" s="79" t="n">
        <v>1181</v>
      </c>
      <c r="AB222" s="75" t="n">
        <v>13368.39</v>
      </c>
      <c r="AD222" s="80" t="n">
        <v>0.0115095782435639</v>
      </c>
      <c r="AE222" s="31" t="n">
        <v>0.00771880289928956</v>
      </c>
      <c r="AF222" s="75" t="n">
        <v>7.59136286201022</v>
      </c>
      <c r="AG222" s="81" t="n">
        <v>0.0873733848355914</v>
      </c>
      <c r="AH222" s="37" t="n">
        <v>0.490998619997491</v>
      </c>
      <c r="AI222" s="37" t="n">
        <v>0.361780203236733</v>
      </c>
      <c r="AJ222" s="75" t="n">
        <v>0.442056691698856</v>
      </c>
      <c r="AK222" s="38" t="n">
        <v>0.2741580230453</v>
      </c>
      <c r="AL222" s="38" t="n">
        <v>0.0379404325405384</v>
      </c>
      <c r="AM222" s="39" t="n">
        <v>0.329124265537277</v>
      </c>
    </row>
    <row customHeight="1" ht="16.05" outlineLevel="1" r="223" s="96">
      <c r="A223" s="25" t="n">
        <v>43564</v>
      </c>
      <c r="B223" s="97" t="inlineStr">
        <is>
          <t>iOS</t>
        </is>
      </c>
      <c r="C223" s="73" t="n">
        <v>35894</v>
      </c>
      <c r="D223" s="73" t="n">
        <v>153119</v>
      </c>
      <c r="E223" s="74" t="n">
        <v>4.26586616147546</v>
      </c>
      <c r="F223" s="75" t="n">
        <v>0.7234774684395801</v>
      </c>
      <c r="G223" s="76" t="n">
        <v>14.81</v>
      </c>
      <c r="H223" s="76" t="n">
        <v>21.03</v>
      </c>
      <c r="I223" s="31" t="n">
        <v>0.308</v>
      </c>
      <c r="J223" s="31" t="n">
        <v>0.167</v>
      </c>
      <c r="K223" s="31" t="n">
        <v>0.092</v>
      </c>
      <c r="L223" s="75" t="n">
        <v>9.348513247866039</v>
      </c>
      <c r="M223" s="77" t="n">
        <v>11.0249544471947</v>
      </c>
      <c r="N223" s="75" t="n">
        <v>17.0742388995651</v>
      </c>
      <c r="O223" s="78" t="n">
        <v>0.645706933822713</v>
      </c>
      <c r="P223" s="75" t="n">
        <v>2.31522200869829</v>
      </c>
      <c r="Q223" s="75" t="n">
        <v>3.47670678668959</v>
      </c>
      <c r="R223" s="75" t="n">
        <v>0.993486396277941</v>
      </c>
      <c r="S223" s="75" t="n">
        <v>5.55181551532315</v>
      </c>
      <c r="T223" s="75" t="n">
        <v>1.35080408617376</v>
      </c>
      <c r="U223" s="75" t="n">
        <v>0.50080914331951</v>
      </c>
      <c r="V223" s="75" t="n">
        <v>1.94298573884899</v>
      </c>
      <c r="W223" s="75" t="n">
        <v>0.942409224233842</v>
      </c>
      <c r="X223" s="75" t="n">
        <v>0.0166471829100242</v>
      </c>
      <c r="Y223" s="74" t="n">
        <v>11.0416016301047</v>
      </c>
      <c r="Z223" s="79" t="n">
        <v>1610</v>
      </c>
      <c r="AA223" s="79" t="n">
        <v>1115</v>
      </c>
      <c r="AB223" s="75" t="n">
        <v>12239.9</v>
      </c>
      <c r="AD223" s="80" t="n">
        <v>0.0105146977187678</v>
      </c>
      <c r="AE223" s="31" t="n">
        <v>0.00728191798535779</v>
      </c>
      <c r="AF223" s="75" t="n">
        <v>7.60242236024845</v>
      </c>
      <c r="AG223" s="81" t="n">
        <v>0.0799371730484133</v>
      </c>
      <c r="AH223" s="37" t="n">
        <v>0.472418788655486</v>
      </c>
      <c r="AI223" s="37" t="n">
        <v>0.339248899537527</v>
      </c>
      <c r="AJ223" s="75" t="n">
        <v>0.481631933332898</v>
      </c>
      <c r="AK223" s="38" t="n">
        <v>0.283753159307467</v>
      </c>
      <c r="AL223" s="38" t="n">
        <v>0.0428294333165708</v>
      </c>
      <c r="AM223" s="39" t="n">
        <v>0.26588470405371</v>
      </c>
    </row>
    <row customFormat="1" customHeight="1" ht="16.05" outlineLevel="1" r="224" s="102">
      <c r="A224" s="49" t="n">
        <v>43565</v>
      </c>
      <c r="B224" s="103" t="inlineStr">
        <is>
          <t>iOS</t>
        </is>
      </c>
      <c r="C224" s="104" t="n">
        <v>26104</v>
      </c>
      <c r="D224" s="104" t="n">
        <v>140824</v>
      </c>
      <c r="E224" s="105" t="n">
        <v>5.3947287771989</v>
      </c>
      <c r="F224" s="102" t="n">
        <v>0.657223181133898</v>
      </c>
      <c r="G224" s="113" t="n">
        <v>15.61</v>
      </c>
      <c r="H224" s="113" t="n">
        <v>21.16</v>
      </c>
      <c r="I224" s="54" t="n">
        <v>0.324</v>
      </c>
      <c r="J224" s="54" t="n">
        <v>0.168</v>
      </c>
      <c r="K224" s="54" t="n">
        <v>0.095</v>
      </c>
      <c r="L224" s="102" t="n">
        <v>8.68141794012384</v>
      </c>
      <c r="M224" s="107" t="n">
        <v>10.0786797704937</v>
      </c>
      <c r="N224" s="102" t="n">
        <v>15.5422689443714</v>
      </c>
      <c r="O224" s="108" t="n">
        <v>0.64846901096404</v>
      </c>
      <c r="P224" s="102" t="n">
        <v>2.15227770477442</v>
      </c>
      <c r="Q224" s="102" t="n">
        <v>3.09675865089794</v>
      </c>
      <c r="R224" s="102" t="n">
        <v>0.931855015330705</v>
      </c>
      <c r="S224" s="102" t="n">
        <v>4.94889399912396</v>
      </c>
      <c r="T224" s="102" t="n">
        <v>1.25035041611914</v>
      </c>
      <c r="U224" s="102" t="n">
        <v>0.523236968900569</v>
      </c>
      <c r="V224" s="102" t="n">
        <v>1.75454445904512</v>
      </c>
      <c r="W224" s="102" t="n">
        <v>0.884351730179588</v>
      </c>
      <c r="X224" s="102" t="n">
        <v>0.0175254218031017</v>
      </c>
      <c r="Y224" s="105" t="n">
        <v>10.0962051922968</v>
      </c>
      <c r="Z224" s="101" t="n">
        <v>1369</v>
      </c>
      <c r="AA224" s="101" t="n">
        <v>952</v>
      </c>
      <c r="AB224" s="102" t="n">
        <v>8415.309999999999</v>
      </c>
      <c r="AD224" s="110" t="n">
        <v>0.009721354314605459</v>
      </c>
      <c r="AE224" s="54" t="n">
        <v>0.00676021132761461</v>
      </c>
      <c r="AF224" s="102" t="n">
        <v>6.14704894083273</v>
      </c>
      <c r="AG224" s="111" t="n">
        <v>0.0597576407430552</v>
      </c>
      <c r="AH224" s="60" t="n">
        <v>0.498735825927061</v>
      </c>
      <c r="AI224" s="60" t="n">
        <v>0.387450199203187</v>
      </c>
      <c r="AJ224" s="102" t="n">
        <v>0.556403737999205</v>
      </c>
      <c r="AK224" s="61" t="n">
        <v>0.323886553428393</v>
      </c>
      <c r="AL224" s="61" t="n">
        <v>0.0489263193773789</v>
      </c>
      <c r="AM224" s="62" t="n">
        <v>0</v>
      </c>
    </row>
    <row customHeight="1" ht="16.05" outlineLevel="1" r="225" s="96">
      <c r="A225" s="25" t="n">
        <v>43566</v>
      </c>
      <c r="B225" s="72" t="inlineStr">
        <is>
          <t>iOS</t>
        </is>
      </c>
      <c r="C225" s="73" t="n">
        <v>21825</v>
      </c>
      <c r="D225" s="73" t="n">
        <v>133082</v>
      </c>
      <c r="E225" s="74" t="n">
        <v>6.097686139748</v>
      </c>
      <c r="F225" s="75" t="n">
        <v>0.667903276829323</v>
      </c>
      <c r="G225" s="76" t="n">
        <v>15.93</v>
      </c>
      <c r="H225" s="76" t="n">
        <v>21.45</v>
      </c>
      <c r="I225" s="31" t="n">
        <v>0.32</v>
      </c>
      <c r="J225" s="31" t="n">
        <v>0.168</v>
      </c>
      <c r="K225" s="31" t="n">
        <v>0.089</v>
      </c>
      <c r="L225" s="75" t="n">
        <v>8.52543544581536</v>
      </c>
      <c r="M225" s="77" t="n">
        <v>10.0285763664508</v>
      </c>
      <c r="N225" s="75" t="n">
        <v>15.4247096214967</v>
      </c>
      <c r="O225" s="78" t="n">
        <v>0.65016305736313</v>
      </c>
      <c r="P225" s="75" t="n">
        <v>2.18252528171049</v>
      </c>
      <c r="Q225" s="75" t="n">
        <v>3.10143889049408</v>
      </c>
      <c r="R225" s="75" t="n">
        <v>0.911979196763941</v>
      </c>
      <c r="S225" s="75" t="n">
        <v>4.83998844264663</v>
      </c>
      <c r="T225" s="75" t="n">
        <v>1.26332273909275</v>
      </c>
      <c r="U225" s="75" t="n">
        <v>0.518185495521526</v>
      </c>
      <c r="V225" s="75" t="n">
        <v>1.72666859289223</v>
      </c>
      <c r="W225" s="75" t="n">
        <v>0.880600982375036</v>
      </c>
      <c r="X225" s="75" t="n">
        <v>0.0171623510316947</v>
      </c>
      <c r="Y225" s="74" t="n">
        <v>10.0457387174825</v>
      </c>
      <c r="Z225" s="79" t="n">
        <v>1246</v>
      </c>
      <c r="AA225" s="79" t="n">
        <v>898</v>
      </c>
      <c r="AB225" s="75" t="n">
        <v>8106.54</v>
      </c>
      <c r="AD225" s="80" t="n">
        <v>0.009362648592597051</v>
      </c>
      <c r="AE225" s="31" t="n">
        <v>0.00674771945116545</v>
      </c>
      <c r="AF225" s="75" t="n">
        <v>6.50605136436597</v>
      </c>
      <c r="AG225" s="81" t="n">
        <v>0.0609138726499451</v>
      </c>
      <c r="AH225" s="37" t="n">
        <v>0.509828178694158</v>
      </c>
      <c r="AI225" s="37" t="n">
        <v>0.402794959908362</v>
      </c>
      <c r="AJ225" s="75" t="n">
        <v>0.551194000691303</v>
      </c>
      <c r="AK225" s="38" t="n">
        <v>0.332682105769375</v>
      </c>
      <c r="AL225" s="38" t="n">
        <v>0.0496686253588013</v>
      </c>
      <c r="AM225" s="39" t="n">
        <v>0</v>
      </c>
    </row>
    <row customHeight="1" ht="16.05" outlineLevel="1" r="226" s="96">
      <c r="A226" s="25" t="n">
        <v>43567</v>
      </c>
      <c r="B226" s="72" t="inlineStr">
        <is>
          <t>iOS</t>
        </is>
      </c>
      <c r="C226" s="73" t="n">
        <v>17831</v>
      </c>
      <c r="D226" s="73" t="n">
        <v>125721</v>
      </c>
      <c r="E226" s="74" t="n">
        <v>7.0506982221973</v>
      </c>
      <c r="F226" s="75" t="n">
        <v>0.600522387357721</v>
      </c>
      <c r="G226" s="76" t="n">
        <v>14.79</v>
      </c>
      <c r="H226" s="76" t="n">
        <v>20.29</v>
      </c>
      <c r="I226" s="31" t="n">
        <v>0.307</v>
      </c>
      <c r="J226" s="31" t="n">
        <v>0.165</v>
      </c>
      <c r="K226" s="31" t="n">
        <v>0.09</v>
      </c>
      <c r="L226" s="75" t="n">
        <v>8.182992499264239</v>
      </c>
      <c r="M226" s="77" t="n">
        <v>9.716141296998909</v>
      </c>
      <c r="N226" s="75" t="n">
        <v>15.0398675186841</v>
      </c>
      <c r="O226" s="78" t="n">
        <v>0.646025723626125</v>
      </c>
      <c r="P226" s="75" t="n">
        <v>2.13616272054568</v>
      </c>
      <c r="Q226" s="75" t="n">
        <v>3.02450165601645</v>
      </c>
      <c r="R226" s="75" t="n">
        <v>0.891133847991233</v>
      </c>
      <c r="S226" s="75" t="n">
        <v>4.65080830840074</v>
      </c>
      <c r="T226" s="75" t="n">
        <v>1.262463216735</v>
      </c>
      <c r="U226" s="75" t="n">
        <v>0.506347037023357</v>
      </c>
      <c r="V226" s="75" t="n">
        <v>1.69630258929561</v>
      </c>
      <c r="W226" s="75" t="n">
        <v>0.872148142675975</v>
      </c>
      <c r="X226" s="75" t="n">
        <v>0.0185887799174362</v>
      </c>
      <c r="Y226" s="74" t="n">
        <v>9.73473007691635</v>
      </c>
      <c r="Z226" s="79" t="n">
        <v>1180</v>
      </c>
      <c r="AA226" s="79" t="n">
        <v>868</v>
      </c>
      <c r="AB226" s="75" t="n">
        <v>6874.2</v>
      </c>
      <c r="AD226" s="80" t="n">
        <v>0.00938586234598834</v>
      </c>
      <c r="AE226" s="31" t="n">
        <v>0.00690417670874397</v>
      </c>
      <c r="AF226" s="75" t="n">
        <v>5.82559322033898</v>
      </c>
      <c r="AG226" s="81" t="n">
        <v>0.0546782160498246</v>
      </c>
      <c r="AH226" s="37" t="n">
        <v>0.507823453535977</v>
      </c>
      <c r="AI226" s="37" t="n">
        <v>0.417867758398295</v>
      </c>
      <c r="AJ226" s="75" t="n">
        <v>0.540259781579847</v>
      </c>
      <c r="AK226" s="38" t="n">
        <v>0.336514981586211</v>
      </c>
      <c r="AL226" s="38" t="n">
        <v>0.0510415920967857</v>
      </c>
      <c r="AM226" s="39" t="n">
        <v>0</v>
      </c>
    </row>
    <row customHeight="1" ht="16.05" outlineLevel="1" r="227" s="96">
      <c r="A227" s="25" t="n">
        <v>43568</v>
      </c>
      <c r="B227" s="97" t="inlineStr">
        <is>
          <t>iOS</t>
        </is>
      </c>
      <c r="C227" s="73" t="n">
        <v>17669</v>
      </c>
      <c r="D227" s="73" t="n">
        <v>120696</v>
      </c>
      <c r="E227" s="74" t="n">
        <v>6.83094685607561</v>
      </c>
      <c r="F227" s="75" t="n">
        <v>0.840317641628554</v>
      </c>
      <c r="G227" s="76" t="n">
        <v>12.71</v>
      </c>
      <c r="H227" s="76" t="n">
        <v>18.28</v>
      </c>
      <c r="I227" s="31" t="n">
        <v>0.306</v>
      </c>
      <c r="J227" s="31" t="n">
        <v>0.151</v>
      </c>
      <c r="K227" s="31" t="n">
        <v>0.08500000000000001</v>
      </c>
      <c r="L227" s="75" t="n">
        <v>9.966113210048389</v>
      </c>
      <c r="M227" s="77" t="n">
        <v>13.0196361105588</v>
      </c>
      <c r="N227" s="75" t="n">
        <v>19.811119515885</v>
      </c>
      <c r="O227" s="78" t="n">
        <v>0.657188307814675</v>
      </c>
      <c r="P227" s="75" t="n">
        <v>2.56928895612708</v>
      </c>
      <c r="Q227" s="75" t="n">
        <v>3.67402924861321</v>
      </c>
      <c r="R227" s="75" t="n">
        <v>1.11490166414523</v>
      </c>
      <c r="S227" s="75" t="n">
        <v>7.19048159354513</v>
      </c>
      <c r="T227" s="75" t="n">
        <v>1.56094301563288</v>
      </c>
      <c r="U227" s="75" t="n">
        <v>0.430572365103379</v>
      </c>
      <c r="V227" s="75" t="n">
        <v>2.27168431669188</v>
      </c>
      <c r="W227" s="75" t="n">
        <v>0.999218356026223</v>
      </c>
      <c r="X227" s="75" t="n">
        <v>0.0200172333797309</v>
      </c>
      <c r="Y227" s="74" t="n">
        <v>13.0396533439385</v>
      </c>
      <c r="Z227" s="79" t="n">
        <v>1741</v>
      </c>
      <c r="AA227" s="79" t="n">
        <v>1137</v>
      </c>
      <c r="AB227" s="75" t="n">
        <v>15373.59</v>
      </c>
      <c r="AD227" s="80" t="n">
        <v>0.0144246702459071</v>
      </c>
      <c r="AE227" s="31" t="n">
        <v>0.009420361900974349</v>
      </c>
      <c r="AF227" s="75" t="n">
        <v>8.830321654221709</v>
      </c>
      <c r="AG227" s="81" t="n">
        <v>0.127374478027441</v>
      </c>
      <c r="AH227" s="37" t="n">
        <v>0.494934631275115</v>
      </c>
      <c r="AI227" s="37" t="n">
        <v>0.390967230743109</v>
      </c>
      <c r="AJ227" s="75" t="n">
        <v>0.427122688407238</v>
      </c>
      <c r="AK227" s="38" t="n">
        <v>0.291293829124412</v>
      </c>
      <c r="AL227" s="38" t="n">
        <v>0.0445333731026712</v>
      </c>
      <c r="AM227" s="39" t="n">
        <v>0.366996420759594</v>
      </c>
    </row>
    <row customHeight="1" ht="16.05" outlineLevel="1" r="228" s="96">
      <c r="A228" s="25" t="n">
        <v>43569</v>
      </c>
      <c r="B228" s="97" t="inlineStr">
        <is>
          <t>iOS</t>
        </is>
      </c>
      <c r="C228" s="73" t="n">
        <v>22148</v>
      </c>
      <c r="D228" s="73" t="n">
        <v>124900</v>
      </c>
      <c r="E228" s="74" t="n">
        <v>5.63933538016977</v>
      </c>
      <c r="F228" s="75" t="n">
        <v>0.795468189559648</v>
      </c>
      <c r="G228" s="76" t="n">
        <v>13.16</v>
      </c>
      <c r="H228" s="76" t="n">
        <v>18.18</v>
      </c>
      <c r="I228" s="31" t="n">
        <v>0.305</v>
      </c>
      <c r="J228" s="31" t="n">
        <v>0.15</v>
      </c>
      <c r="K228" s="31" t="n">
        <v>0.08500000000000001</v>
      </c>
      <c r="L228" s="75" t="n">
        <v>9.47577261809448</v>
      </c>
      <c r="M228" s="77" t="n">
        <v>12.7683506805444</v>
      </c>
      <c r="N228" s="75" t="n">
        <v>19.70526745005</v>
      </c>
      <c r="O228" s="78" t="n">
        <v>0.647966373098479</v>
      </c>
      <c r="P228" s="75" t="n">
        <v>2.5538298056369</v>
      </c>
      <c r="Q228" s="75" t="n">
        <v>3.79760536753531</v>
      </c>
      <c r="R228" s="75" t="n">
        <v>1.17386415588588</v>
      </c>
      <c r="S228" s="75" t="n">
        <v>6.96076905017855</v>
      </c>
      <c r="T228" s="75" t="n">
        <v>1.55148212674995</v>
      </c>
      <c r="U228" s="75" t="n">
        <v>0.444119064388182</v>
      </c>
      <c r="V228" s="75" t="n">
        <v>2.19059445700659</v>
      </c>
      <c r="W228" s="75" t="n">
        <v>1.03300342266869</v>
      </c>
      <c r="X228" s="75" t="n">
        <v>0.0180544435548439</v>
      </c>
      <c r="Y228" s="74" t="n">
        <v>12.7864051240993</v>
      </c>
      <c r="Z228" s="79" t="n">
        <v>1924</v>
      </c>
      <c r="AA228" s="79" t="n">
        <v>1051</v>
      </c>
      <c r="AB228" s="75" t="n">
        <v>13028.76</v>
      </c>
      <c r="AD228" s="80" t="n">
        <v>0.015404323458767</v>
      </c>
      <c r="AE228" s="31" t="n">
        <v>0.00841473178542834</v>
      </c>
      <c r="AF228" s="75" t="n">
        <v>6.77170478170478</v>
      </c>
      <c r="AG228" s="81" t="n">
        <v>0.10431353082466</v>
      </c>
      <c r="AH228" s="37" t="n">
        <v>0.476070074047318</v>
      </c>
      <c r="AI228" s="37" t="n">
        <v>0.334567455300704</v>
      </c>
      <c r="AJ228" s="75" t="n">
        <v>0.433851080864692</v>
      </c>
      <c r="AK228" s="38" t="n">
        <v>0.282834267413931</v>
      </c>
      <c r="AL228" s="38" t="n">
        <v>0.0443955164131305</v>
      </c>
      <c r="AM228" s="39" t="n">
        <v>0.347429943955164</v>
      </c>
    </row>
    <row customHeight="1" ht="16.05" outlineLevel="1" r="229" s="96">
      <c r="A229" s="25" t="n">
        <v>43570</v>
      </c>
      <c r="B229" s="97" t="inlineStr">
        <is>
          <t>iOS</t>
        </is>
      </c>
      <c r="C229" s="73" t="n">
        <v>30121</v>
      </c>
      <c r="D229" s="73" t="n">
        <v>134651</v>
      </c>
      <c r="E229" s="74" t="n">
        <v>4.47033631021546</v>
      </c>
      <c r="F229" s="75" t="n">
        <v>0.729081758026305</v>
      </c>
      <c r="G229" s="76" t="n">
        <v>13.22</v>
      </c>
      <c r="H229" s="76" t="n">
        <v>18.2</v>
      </c>
      <c r="I229" s="31" t="n">
        <v>0.301</v>
      </c>
      <c r="J229" s="31" t="n">
        <v>0.153</v>
      </c>
      <c r="K229" s="31" t="n">
        <v>0.08400000000000001</v>
      </c>
      <c r="L229" s="75" t="n">
        <v>9.35741286733853</v>
      </c>
      <c r="M229" s="77" t="n">
        <v>11.9787450520234</v>
      </c>
      <c r="N229" s="75" t="n">
        <v>18.7023874401401</v>
      </c>
      <c r="O229" s="78" t="n">
        <v>0.640492829611366</v>
      </c>
      <c r="P229" s="75" t="n">
        <v>2.48249713020187</v>
      </c>
      <c r="Q229" s="75" t="n">
        <v>3.69464188397899</v>
      </c>
      <c r="R229" s="75" t="n">
        <v>1.10048351750287</v>
      </c>
      <c r="S229" s="75" t="n">
        <v>6.38543418016535</v>
      </c>
      <c r="T229" s="75" t="n">
        <v>1.50408728824368</v>
      </c>
      <c r="U229" s="75" t="n">
        <v>0.448523358417495</v>
      </c>
      <c r="V229" s="75" t="n">
        <v>2.09249446331876</v>
      </c>
      <c r="W229" s="75" t="n">
        <v>0.9942256183110511</v>
      </c>
      <c r="X229" s="75" t="n">
        <v>0.0160414701710347</v>
      </c>
      <c r="Y229" s="74" t="n">
        <v>11.9947865221944</v>
      </c>
      <c r="Z229" s="79" t="n">
        <v>1619</v>
      </c>
      <c r="AA229" s="79" t="n">
        <v>1073</v>
      </c>
      <c r="AB229" s="75" t="n">
        <v>12036.81</v>
      </c>
      <c r="AD229" s="80" t="n">
        <v>0.0120236760217154</v>
      </c>
      <c r="AE229" s="31" t="n">
        <v>0.007968748839592719</v>
      </c>
      <c r="AF229" s="75" t="n">
        <v>7.43471896232242</v>
      </c>
      <c r="AG229" s="81" t="n">
        <v>0.0893926521154689</v>
      </c>
      <c r="AH229" s="37" t="n">
        <v>0.461571660967431</v>
      </c>
      <c r="AI229" s="37" t="n">
        <v>0.303940772218718</v>
      </c>
      <c r="AJ229" s="75" t="n">
        <v>0.438154933866069</v>
      </c>
      <c r="AK229" s="38" t="n">
        <v>0.276188071384542</v>
      </c>
      <c r="AL229" s="38" t="n">
        <v>0.0434233685602038</v>
      </c>
      <c r="AM229" s="39" t="n">
        <v>0.322166192601615</v>
      </c>
    </row>
    <row customHeight="1" ht="16.05" outlineLevel="1" r="230" s="96">
      <c r="A230" s="25" t="n">
        <v>43571</v>
      </c>
      <c r="B230" s="97" t="inlineStr">
        <is>
          <t>iOS</t>
        </is>
      </c>
      <c r="C230" s="73" t="n">
        <v>31276</v>
      </c>
      <c r="D230" s="73" t="n">
        <v>133998</v>
      </c>
      <c r="E230" s="74" t="n">
        <v>4.28437140299271</v>
      </c>
      <c r="F230" s="75" t="n">
        <v>0.708681969507008</v>
      </c>
      <c r="G230" s="76" t="n">
        <v>14.65</v>
      </c>
      <c r="H230" s="76" t="n">
        <v>19.63</v>
      </c>
      <c r="I230" s="31" t="n">
        <v>0.313</v>
      </c>
      <c r="J230" s="31" t="n">
        <v>0.159</v>
      </c>
      <c r="K230" s="31" t="n">
        <v>0.089</v>
      </c>
      <c r="L230" s="75" t="n">
        <v>9.16943536470694</v>
      </c>
      <c r="M230" s="77" t="n">
        <v>11.0500902998552</v>
      </c>
      <c r="N230" s="75" t="n">
        <v>17.3439769479455</v>
      </c>
      <c r="O230" s="78" t="n">
        <v>0.637113986775922</v>
      </c>
      <c r="P230" s="75" t="n">
        <v>2.37882443892611</v>
      </c>
      <c r="Q230" s="75" t="n">
        <v>3.4587335426135</v>
      </c>
      <c r="R230" s="75" t="n">
        <v>1.02942416717425</v>
      </c>
      <c r="S230" s="75" t="n">
        <v>5.68011760296116</v>
      </c>
      <c r="T230" s="75" t="n">
        <v>1.4199386215621</v>
      </c>
      <c r="U230" s="75" t="n">
        <v>0.490125568101954</v>
      </c>
      <c r="V230" s="75" t="n">
        <v>1.94406831279576</v>
      </c>
      <c r="W230" s="75" t="n">
        <v>0.942744693810617</v>
      </c>
      <c r="X230" s="75" t="n">
        <v>0.0185525157091897</v>
      </c>
      <c r="Y230" s="74" t="n">
        <v>11.0686428155644</v>
      </c>
      <c r="Z230" s="79" t="n">
        <v>1465</v>
      </c>
      <c r="AA230" s="79" t="n">
        <v>972</v>
      </c>
      <c r="AB230" s="75" t="n">
        <v>10120.35</v>
      </c>
      <c r="AD230" s="80" t="n">
        <v>0.0109329989999851</v>
      </c>
      <c r="AE230" s="31" t="n">
        <v>0.00725383960954641</v>
      </c>
      <c r="AF230" s="75" t="n">
        <v>6.90808873720137</v>
      </c>
      <c r="AG230" s="81" t="n">
        <v>0.0755261272556307</v>
      </c>
      <c r="AH230" s="37" t="n">
        <v>0.460448906509784</v>
      </c>
      <c r="AI230" s="37" t="n">
        <v>0.317304003069446</v>
      </c>
      <c r="AJ230" s="75" t="n">
        <v>0.466715921133151</v>
      </c>
      <c r="AK230" s="38" t="n">
        <v>0.284026627263093</v>
      </c>
      <c r="AL230" s="38" t="n">
        <v>0.0489335661726294</v>
      </c>
      <c r="AM230" s="39" t="n">
        <v>0.260563590501351</v>
      </c>
    </row>
    <row customFormat="1" customHeight="1" ht="16.05" outlineLevel="1" r="231" s="102">
      <c r="A231" s="49" t="n">
        <v>43572</v>
      </c>
      <c r="B231" s="103" t="inlineStr">
        <is>
          <t>iOS</t>
        </is>
      </c>
      <c r="C231" s="104" t="n">
        <v>35796</v>
      </c>
      <c r="D231" s="104" t="n">
        <v>137477</v>
      </c>
      <c r="E231" s="105" t="n">
        <v>3.84056877863448</v>
      </c>
      <c r="F231" s="102" t="n">
        <v>0.598099121511235</v>
      </c>
      <c r="G231" s="113" t="n">
        <v>14.44</v>
      </c>
      <c r="H231" s="113" t="n">
        <v>19.62</v>
      </c>
      <c r="I231" s="54" t="n">
        <v>0.307</v>
      </c>
      <c r="J231" s="54" t="n">
        <v>0.154</v>
      </c>
      <c r="K231" s="54" t="n">
        <v>0.08500000000000001</v>
      </c>
      <c r="L231" s="102" t="n">
        <v>8.6124951810121</v>
      </c>
      <c r="M231" s="107" t="n">
        <v>9.48714330397085</v>
      </c>
      <c r="N231" s="102" t="n">
        <v>15.2239238024092</v>
      </c>
      <c r="O231" s="108" t="n">
        <v>0.623173330811699</v>
      </c>
      <c r="P231" s="102" t="n">
        <v>2.1978709496685</v>
      </c>
      <c r="Q231" s="102" t="n">
        <v>2.98669343542814</v>
      </c>
      <c r="R231" s="102" t="n">
        <v>0.8853067513306569</v>
      </c>
      <c r="S231" s="102" t="n">
        <v>4.80489541507144</v>
      </c>
      <c r="T231" s="102" t="n">
        <v>1.26558268745915</v>
      </c>
      <c r="U231" s="102" t="n">
        <v>0.530838547016528</v>
      </c>
      <c r="V231" s="102" t="n">
        <v>1.69713558688953</v>
      </c>
      <c r="W231" s="102" t="n">
        <v>0.855600429545242</v>
      </c>
      <c r="X231" s="102" t="n">
        <v>0.0155807880590935</v>
      </c>
      <c r="Y231" s="105" t="n">
        <v>9.50272409202994</v>
      </c>
      <c r="Z231" s="101" t="n">
        <v>1192</v>
      </c>
      <c r="AA231" s="101" t="n">
        <v>798</v>
      </c>
      <c r="AB231" s="102" t="n">
        <v>8690.08</v>
      </c>
      <c r="AD231" s="110" t="n">
        <v>0.008670541254173429</v>
      </c>
      <c r="AE231" s="54" t="n">
        <v>0.00580460731613288</v>
      </c>
      <c r="AF231" s="102" t="n">
        <v>7.2903355704698</v>
      </c>
      <c r="AG231" s="111" t="n">
        <v>0.0632111553205264</v>
      </c>
      <c r="AH231" s="60" t="n">
        <v>0.465471002346631</v>
      </c>
      <c r="AI231" s="60" t="n">
        <v>0.31592915409543</v>
      </c>
      <c r="AJ231" s="102" t="n">
        <v>0.510892731147756</v>
      </c>
      <c r="AK231" s="61" t="n">
        <v>0.29595495973872</v>
      </c>
      <c r="AL231" s="61" t="n">
        <v>0.0494846410672331</v>
      </c>
      <c r="AM231" s="62" t="n">
        <v>0</v>
      </c>
    </row>
    <row customHeight="1" ht="16.05" outlineLevel="1" r="232" s="96">
      <c r="A232" s="25" t="n">
        <v>43573</v>
      </c>
      <c r="B232" s="72" t="inlineStr">
        <is>
          <t>iOS</t>
        </is>
      </c>
      <c r="C232" s="73" t="n">
        <v>35992</v>
      </c>
      <c r="D232" s="73" t="n">
        <v>137771</v>
      </c>
      <c r="E232" s="74" t="n">
        <v>3.82782284952212</v>
      </c>
      <c r="F232" s="75" t="n">
        <v>0.5903688526613</v>
      </c>
      <c r="G232" s="76" t="n">
        <v>15.51</v>
      </c>
      <c r="H232" s="76" t="n">
        <v>21.25</v>
      </c>
      <c r="I232" s="31" t="n">
        <v>0.302</v>
      </c>
      <c r="J232" s="31" t="n">
        <v>0.15</v>
      </c>
      <c r="K232" s="31" t="n">
        <v>0.082</v>
      </c>
      <c r="L232" s="75" t="n">
        <v>8.586821609772739</v>
      </c>
      <c r="M232" s="77" t="n">
        <v>9.09262471782886</v>
      </c>
      <c r="N232" s="75" t="n">
        <v>14.6423854219022</v>
      </c>
      <c r="O232" s="78" t="n">
        <v>0.62097974174536</v>
      </c>
      <c r="P232" s="75" t="n">
        <v>2.14641216555819</v>
      </c>
      <c r="Q232" s="75" t="n">
        <v>2.93130574030133</v>
      </c>
      <c r="R232" s="75" t="n">
        <v>0.831297558238753</v>
      </c>
      <c r="S232" s="75" t="n">
        <v>4.52081166060804</v>
      </c>
      <c r="T232" s="75" t="n">
        <v>1.21456874685867</v>
      </c>
      <c r="U232" s="75" t="n">
        <v>0.521407782310381</v>
      </c>
      <c r="V232" s="75" t="n">
        <v>1.63680993068624</v>
      </c>
      <c r="W232" s="75" t="n">
        <v>0.839771837340596</v>
      </c>
      <c r="X232" s="75" t="n">
        <v>0.0162080553962735</v>
      </c>
      <c r="Y232" s="74" t="n">
        <v>9.10883277322513</v>
      </c>
      <c r="Z232" s="79" t="n">
        <v>1099</v>
      </c>
      <c r="AA232" s="79" t="n">
        <v>793</v>
      </c>
      <c r="AB232" s="75" t="n">
        <v>7454.01</v>
      </c>
      <c r="AD232" s="80" t="n">
        <v>0.00797700532042302</v>
      </c>
      <c r="AE232" s="31" t="n">
        <v>0.00575592831582844</v>
      </c>
      <c r="AF232" s="75" t="n">
        <v>6.78253867151956</v>
      </c>
      <c r="AG232" s="81" t="n">
        <v>0.0541043470686864</v>
      </c>
      <c r="AH232" s="37" t="n">
        <v>0.464797732829518</v>
      </c>
      <c r="AI232" s="37" t="n">
        <v>0.313708601911536</v>
      </c>
      <c r="AJ232" s="75" t="n">
        <v>0.489660378454101</v>
      </c>
      <c r="AK232" s="38" t="n">
        <v>0.29048203177737</v>
      </c>
      <c r="AL232" s="38" t="n">
        <v>0.0466135834101516</v>
      </c>
      <c r="AM232" s="39" t="n">
        <v>0</v>
      </c>
    </row>
    <row customHeight="1" ht="16.05" outlineLevel="1" r="233" s="96">
      <c r="A233" s="25" t="n">
        <v>43574</v>
      </c>
      <c r="B233" s="72" t="inlineStr">
        <is>
          <t>iOS</t>
        </is>
      </c>
      <c r="C233" s="73" t="n">
        <v>38164</v>
      </c>
      <c r="D233" s="73" t="n">
        <v>140854</v>
      </c>
      <c r="E233" s="74" t="n">
        <v>3.69075568598679</v>
      </c>
      <c r="F233" s="75" t="n">
        <v>0.545422427009528</v>
      </c>
      <c r="G233" s="76" t="n">
        <v>14.34</v>
      </c>
      <c r="H233" s="76" t="n">
        <v>19.77</v>
      </c>
      <c r="I233" s="31" t="n">
        <v>0.298</v>
      </c>
      <c r="J233" s="31" t="n">
        <v>0.153</v>
      </c>
      <c r="K233" s="31" t="n">
        <v>0.081</v>
      </c>
      <c r="L233" s="75" t="n">
        <v>8.309639768838659</v>
      </c>
      <c r="M233" s="77" t="n">
        <v>8.98658895026055</v>
      </c>
      <c r="N233" s="75" t="n">
        <v>14.6122064968947</v>
      </c>
      <c r="O233" s="78" t="n">
        <v>0.615005608644412</v>
      </c>
      <c r="P233" s="75" t="n">
        <v>2.15466488121349</v>
      </c>
      <c r="Q233" s="75" t="n">
        <v>2.91527947729319</v>
      </c>
      <c r="R233" s="75" t="n">
        <v>0.820862096830051</v>
      </c>
      <c r="S233" s="75" t="n">
        <v>4.49241567196915</v>
      </c>
      <c r="T233" s="75" t="n">
        <v>1.21823701890887</v>
      </c>
      <c r="U233" s="75" t="n">
        <v>0.5303257682451</v>
      </c>
      <c r="V233" s="75" t="n">
        <v>1.63751067808741</v>
      </c>
      <c r="W233" s="75" t="n">
        <v>0.842910904347424</v>
      </c>
      <c r="X233" s="75" t="n">
        <v>0.0168330327857214</v>
      </c>
      <c r="Y233" s="74" t="n">
        <v>9.00342198304627</v>
      </c>
      <c r="Z233" s="79" t="n">
        <v>1221</v>
      </c>
      <c r="AA233" s="79" t="n">
        <v>848</v>
      </c>
      <c r="AB233" s="75" t="n">
        <v>7326.79</v>
      </c>
      <c r="AD233" s="80" t="n">
        <v>0.008668550413903761</v>
      </c>
      <c r="AE233" s="31" t="n">
        <v>0.00602041830547943</v>
      </c>
      <c r="AF233" s="75" t="n">
        <v>6.00064701064701</v>
      </c>
      <c r="AG233" s="81" t="n">
        <v>0.0520169111278345</v>
      </c>
      <c r="AH233" s="37" t="n">
        <v>0.470941201131957</v>
      </c>
      <c r="AI233" s="37" t="n">
        <v>0.320328057855571</v>
      </c>
      <c r="AJ233" s="75" t="n">
        <v>0.479610092720122</v>
      </c>
      <c r="AK233" s="38" t="n">
        <v>0.283939398242151</v>
      </c>
      <c r="AL233" s="38" t="n">
        <v>0.0437545259630539</v>
      </c>
      <c r="AM233" s="39" t="n">
        <v>0</v>
      </c>
    </row>
    <row customHeight="1" ht="16.05" outlineLevel="1" r="234" s="96">
      <c r="A234" s="25" t="n">
        <v>43575</v>
      </c>
      <c r="B234" s="97" t="inlineStr">
        <is>
          <t>iOS</t>
        </is>
      </c>
      <c r="C234" s="73" t="n">
        <v>39728</v>
      </c>
      <c r="D234" s="73" t="n">
        <v>143137</v>
      </c>
      <c r="E234" s="74" t="n">
        <v>3.60292488924688</v>
      </c>
      <c r="F234" s="75" t="n">
        <v>0.7335304816364741</v>
      </c>
      <c r="G234" s="76" t="n">
        <v>13.1</v>
      </c>
      <c r="H234" s="76" t="n">
        <v>18.55</v>
      </c>
      <c r="I234" s="31" t="n">
        <v>0.293</v>
      </c>
      <c r="J234" s="31" t="n">
        <v>0.144</v>
      </c>
      <c r="K234" s="31" t="n">
        <v>0.079</v>
      </c>
      <c r="L234" s="75" t="n">
        <v>9.814625149332461</v>
      </c>
      <c r="M234" s="77" t="n">
        <v>11.7257941692225</v>
      </c>
      <c r="N234" s="75" t="n">
        <v>18.7241460095049</v>
      </c>
      <c r="O234" s="78" t="n">
        <v>0.626239197412269</v>
      </c>
      <c r="P234" s="75" t="n">
        <v>2.52251277360048</v>
      </c>
      <c r="Q234" s="75" t="n">
        <v>3.58484125036257</v>
      </c>
      <c r="R234" s="75" t="n">
        <v>1.02656239541266</v>
      </c>
      <c r="S234" s="75" t="n">
        <v>6.58446194694214</v>
      </c>
      <c r="T234" s="75" t="n">
        <v>1.46270554898592</v>
      </c>
      <c r="U234" s="75" t="n">
        <v>0.466420491309489</v>
      </c>
      <c r="V234" s="75" t="n">
        <v>2.11787411588835</v>
      </c>
      <c r="W234" s="75" t="n">
        <v>0.95876748700328</v>
      </c>
      <c r="X234" s="75" t="n">
        <v>0.0161523575315956</v>
      </c>
      <c r="Y234" s="74" t="n">
        <v>11.7419465267541</v>
      </c>
      <c r="Z234" s="79" t="n">
        <v>1643</v>
      </c>
      <c r="AA234" s="79" t="n">
        <v>1045</v>
      </c>
      <c r="AB234" s="75" t="n">
        <v>14042.57</v>
      </c>
      <c r="AD234" s="80" t="n">
        <v>0.0114785135918735</v>
      </c>
      <c r="AE234" s="31" t="n">
        <v>0.00730069793274974</v>
      </c>
      <c r="AF234" s="75" t="n">
        <v>8.546908094948259</v>
      </c>
      <c r="AG234" s="81" t="n">
        <v>0.0981058007363575</v>
      </c>
      <c r="AH234" s="37" t="n">
        <v>0.464005235602094</v>
      </c>
      <c r="AI234" s="37" t="n">
        <v>0.323827023761579</v>
      </c>
      <c r="AJ234" s="75" t="n">
        <v>0.398380572458554</v>
      </c>
      <c r="AK234" s="38" t="n">
        <v>0.24259974709544</v>
      </c>
      <c r="AL234" s="38" t="n">
        <v>0.036140201345564</v>
      </c>
      <c r="AM234" s="39" t="n">
        <v>0.316074809448291</v>
      </c>
    </row>
    <row customHeight="1" ht="16.05" outlineLevel="1" r="235" s="96">
      <c r="A235" s="25" t="n">
        <v>43576</v>
      </c>
      <c r="B235" s="97" t="inlineStr">
        <is>
          <t>iOS</t>
        </is>
      </c>
      <c r="C235" s="73" t="n">
        <v>35901</v>
      </c>
      <c r="D235" s="73" t="n">
        <v>140739</v>
      </c>
      <c r="E235" s="74" t="n">
        <v>3.92019720899139</v>
      </c>
      <c r="F235" s="75" t="n">
        <v>0.737283239976126</v>
      </c>
      <c r="G235" s="76" t="n">
        <v>13.49</v>
      </c>
      <c r="H235" s="76" t="n">
        <v>18.97</v>
      </c>
      <c r="I235" s="31" t="n">
        <v>0.301</v>
      </c>
      <c r="J235" s="31" t="n">
        <v>0.148</v>
      </c>
      <c r="K235" s="31" t="n">
        <v>0.08400000000000001</v>
      </c>
      <c r="L235" s="75" t="n">
        <v>9.48546600444795</v>
      </c>
      <c r="M235" s="77" t="n">
        <v>11.5396798328821</v>
      </c>
      <c r="N235" s="75" t="n">
        <v>18.3147976904687</v>
      </c>
      <c r="O235" s="78" t="n">
        <v>0.630074108811346</v>
      </c>
      <c r="P235" s="75" t="n">
        <v>2.43418737877216</v>
      </c>
      <c r="Q235" s="75" t="n">
        <v>3.70533176958816</v>
      </c>
      <c r="R235" s="75" t="n">
        <v>1.05335152690694</v>
      </c>
      <c r="S235" s="75" t="n">
        <v>6.17808651720872</v>
      </c>
      <c r="T235" s="75" t="n">
        <v>1.45486941224232</v>
      </c>
      <c r="U235" s="75" t="n">
        <v>0.469980603545491</v>
      </c>
      <c r="V235" s="75" t="n">
        <v>2.04184897830304</v>
      </c>
      <c r="W235" s="75" t="n">
        <v>0.977141503901845</v>
      </c>
      <c r="X235" s="75" t="n">
        <v>0.0129530549456796</v>
      </c>
      <c r="Y235" s="74" t="n">
        <v>11.5526328878278</v>
      </c>
      <c r="Z235" s="79" t="n">
        <v>1570</v>
      </c>
      <c r="AA235" s="79" t="n">
        <v>1002</v>
      </c>
      <c r="AB235" s="75" t="n">
        <v>13621.3</v>
      </c>
      <c r="AD235" s="80" t="n">
        <v>0.011155401132593</v>
      </c>
      <c r="AE235" s="31" t="n">
        <v>0.00711956174194786</v>
      </c>
      <c r="AF235" s="75" t="n">
        <v>8.675987261146499</v>
      </c>
      <c r="AG235" s="81" t="n">
        <v>0.09678411811935569</v>
      </c>
      <c r="AH235" s="37" t="n">
        <v>0.47658839586641</v>
      </c>
      <c r="AI235" s="37" t="n">
        <v>0.343277346034929</v>
      </c>
      <c r="AJ235" s="75" t="n">
        <v>0.407129509233404</v>
      </c>
      <c r="AK235" s="38" t="n">
        <v>0.246967791443736</v>
      </c>
      <c r="AL235" s="38" t="n">
        <v>0.0374523053311449</v>
      </c>
      <c r="AM235" s="39" t="n">
        <v>0.309736462529931</v>
      </c>
    </row>
    <row customHeight="1" ht="16.05" outlineLevel="1" r="236" s="96">
      <c r="A236" s="25" t="n">
        <v>43577</v>
      </c>
      <c r="B236" s="97" t="inlineStr">
        <is>
          <t>iOS</t>
        </is>
      </c>
      <c r="C236" s="73" t="n">
        <v>41567</v>
      </c>
      <c r="D236" s="73" t="n">
        <v>149169</v>
      </c>
      <c r="E236" s="74" t="n">
        <v>3.58864002694445</v>
      </c>
      <c r="F236" s="75" t="n">
        <v>0.668381825231784</v>
      </c>
      <c r="G236" s="76" t="n">
        <v>13.28</v>
      </c>
      <c r="H236" s="76" t="n">
        <v>19</v>
      </c>
      <c r="I236" s="31" t="n">
        <v>0.296</v>
      </c>
      <c r="J236" s="31" t="n">
        <v>0.152</v>
      </c>
      <c r="K236" s="31" t="n">
        <v>0.08500000000000001</v>
      </c>
      <c r="L236" s="75" t="n">
        <v>9.39585302576273</v>
      </c>
      <c r="M236" s="77" t="n">
        <v>11.1989555470641</v>
      </c>
      <c r="N236" s="75" t="n">
        <v>17.8934982862039</v>
      </c>
      <c r="O236" s="78" t="n">
        <v>0.625867304868974</v>
      </c>
      <c r="P236" s="75" t="n">
        <v>2.42119751499572</v>
      </c>
      <c r="Q236" s="75" t="n">
        <v>3.70669451585261</v>
      </c>
      <c r="R236" s="75" t="n">
        <v>1.01320694087404</v>
      </c>
      <c r="S236" s="75" t="n">
        <v>5.84746143958869</v>
      </c>
      <c r="T236" s="75" t="n">
        <v>1.43763924592973</v>
      </c>
      <c r="U236" s="75" t="n">
        <v>0.480923307626393</v>
      </c>
      <c r="V236" s="75" t="n">
        <v>2.01943016281063</v>
      </c>
      <c r="W236" s="75" t="n">
        <v>0.9669451585261351</v>
      </c>
      <c r="X236" s="75" t="n">
        <v>0.0109070919561035</v>
      </c>
      <c r="Y236" s="74" t="n">
        <v>11.2098626390202</v>
      </c>
      <c r="Z236" s="79" t="n">
        <v>1550</v>
      </c>
      <c r="AA236" s="79" t="n">
        <v>1036</v>
      </c>
      <c r="AB236" s="75" t="n">
        <v>11468.5</v>
      </c>
      <c r="AD236" s="80" t="n">
        <v>0.0103908989133131</v>
      </c>
      <c r="AE236" s="31" t="n">
        <v>0.00694514275754346</v>
      </c>
      <c r="AF236" s="75" t="n">
        <v>7.39903225806451</v>
      </c>
      <c r="AG236" s="81" t="n">
        <v>0.07688259624989099</v>
      </c>
      <c r="AH236" s="37" t="n">
        <v>0.462241682103592</v>
      </c>
      <c r="AI236" s="37" t="n">
        <v>0.321120119325426</v>
      </c>
      <c r="AJ236" s="75" t="n">
        <v>0.418826968069773</v>
      </c>
      <c r="AK236" s="38" t="n">
        <v>0.246358157526028</v>
      </c>
      <c r="AL236" s="38" t="n">
        <v>0.0373401980304219</v>
      </c>
      <c r="AM236" s="39" t="n">
        <v>0.293345132031454</v>
      </c>
      <c r="AN236" s="68" t="n"/>
    </row>
    <row customHeight="1" ht="16.05" outlineLevel="1" r="237" s="96">
      <c r="A237" s="25" t="n">
        <v>43578</v>
      </c>
      <c r="B237" s="97" t="inlineStr">
        <is>
          <t>iOS</t>
        </is>
      </c>
      <c r="C237" s="73" t="n">
        <v>38710</v>
      </c>
      <c r="D237" s="73" t="n">
        <v>147447</v>
      </c>
      <c r="E237" s="74" t="n">
        <v>3.80901575820201</v>
      </c>
      <c r="F237" s="75" t="n">
        <v>0.623826629473641</v>
      </c>
      <c r="G237" s="76" t="n">
        <v>13.63</v>
      </c>
      <c r="H237" s="76" t="n">
        <v>18.59</v>
      </c>
      <c r="I237" s="31" t="n">
        <v>0.303</v>
      </c>
      <c r="J237" s="31" t="n">
        <v>0.156</v>
      </c>
      <c r="K237" s="31" t="n">
        <v>0.08400000000000001</v>
      </c>
      <c r="L237" s="75" t="n">
        <v>9.300575800118009</v>
      </c>
      <c r="M237" s="77" t="n">
        <v>10.5358806893324</v>
      </c>
      <c r="N237" s="75" t="n">
        <v>16.7264309401783</v>
      </c>
      <c r="O237" s="78" t="n">
        <v>0.629894131450623</v>
      </c>
      <c r="P237" s="75" t="n">
        <v>2.28379775184116</v>
      </c>
      <c r="Q237" s="75" t="n">
        <v>3.4592144364529</v>
      </c>
      <c r="R237" s="75" t="n">
        <v>0.965416253929971</v>
      </c>
      <c r="S237" s="75" t="n">
        <v>5.35526939144666</v>
      </c>
      <c r="T237" s="75" t="n">
        <v>1.33711615487316</v>
      </c>
      <c r="U237" s="75" t="n">
        <v>0.501012102157716</v>
      </c>
      <c r="V237" s="75" t="n">
        <v>1.9008247555881</v>
      </c>
      <c r="W237" s="75" t="n">
        <v>0.923780093888626</v>
      </c>
      <c r="X237" s="75" t="n">
        <v>0.0108852672485707</v>
      </c>
      <c r="Y237" s="74" t="n">
        <v>10.546765956581</v>
      </c>
      <c r="Z237" s="79" t="n">
        <v>1378</v>
      </c>
      <c r="AA237" s="79" t="n">
        <v>952</v>
      </c>
      <c r="AB237" s="75" t="n">
        <v>9570.219999999999</v>
      </c>
      <c r="AD237" s="80" t="n">
        <v>0.00934573100843015</v>
      </c>
      <c r="AE237" s="31" t="n">
        <v>0.00645655727142634</v>
      </c>
      <c r="AF237" s="75" t="n">
        <v>6.94500725689405</v>
      </c>
      <c r="AG237" s="81" t="n">
        <v>0.0649061696745271</v>
      </c>
      <c r="AH237" s="37" t="n">
        <v>0.46657194523379</v>
      </c>
      <c r="AI237" s="37" t="n">
        <v>0.334048049599587</v>
      </c>
      <c r="AJ237" s="75" t="n">
        <v>0.45057546101311</v>
      </c>
      <c r="AK237" s="38" t="n">
        <v>0.26501047834137</v>
      </c>
      <c r="AL237" s="38" t="n">
        <v>0.041994750656168</v>
      </c>
      <c r="AM237" s="39" t="n">
        <v>0.241503726762837</v>
      </c>
      <c r="AN237" s="68" t="n"/>
    </row>
    <row customFormat="1" customHeight="1" ht="16.05" outlineLevel="1" r="238" s="102">
      <c r="A238" s="49" t="n">
        <v>43579</v>
      </c>
      <c r="B238" s="103" t="inlineStr">
        <is>
          <t>iOS</t>
        </is>
      </c>
      <c r="C238" s="104" t="n">
        <v>38260</v>
      </c>
      <c r="D238" s="104" t="n">
        <v>145029</v>
      </c>
      <c r="E238" s="105" t="n">
        <v>3.79061683220073</v>
      </c>
      <c r="F238" s="102" t="n">
        <v>0.584633749498376</v>
      </c>
      <c r="G238" s="113" t="n">
        <v>14.96</v>
      </c>
      <c r="H238" s="113" t="n">
        <v>20.81</v>
      </c>
      <c r="I238" s="54" t="n">
        <v>0.294</v>
      </c>
      <c r="J238" s="54" t="n">
        <v>0.147</v>
      </c>
      <c r="K238" s="54" t="n">
        <v>0.077</v>
      </c>
      <c r="L238" s="102" t="n">
        <v>8.81736756097057</v>
      </c>
      <c r="M238" s="107" t="n">
        <v>9.41306221514318</v>
      </c>
      <c r="N238" s="102" t="n">
        <v>15.1397566845216</v>
      </c>
      <c r="O238" s="108" t="n">
        <v>0.621744616593923</v>
      </c>
      <c r="P238" s="102" t="n">
        <v>2.15237715008151</v>
      </c>
      <c r="Q238" s="102" t="n">
        <v>3.08949662308281</v>
      </c>
      <c r="R238" s="102" t="n">
        <v>0.86796198334276</v>
      </c>
      <c r="S238" s="102" t="n">
        <v>4.67259983808542</v>
      </c>
      <c r="T238" s="102" t="n">
        <v>1.24019917711903</v>
      </c>
      <c r="U238" s="102" t="n">
        <v>0.535105521730933</v>
      </c>
      <c r="V238" s="102" t="n">
        <v>1.7144314690976</v>
      </c>
      <c r="W238" s="102" t="n">
        <v>0.867584921981568</v>
      </c>
      <c r="X238" s="102" t="n">
        <v>0.0117286887450096</v>
      </c>
      <c r="Y238" s="105" t="n">
        <v>9.424790903888191</v>
      </c>
      <c r="Z238" s="101" t="n">
        <v>1144</v>
      </c>
      <c r="AA238" s="101" t="n">
        <v>826</v>
      </c>
      <c r="AB238" s="102" t="n">
        <v>7529.56</v>
      </c>
      <c r="AD238" s="110" t="n">
        <v>0.00788807755690241</v>
      </c>
      <c r="AE238" s="54" t="n">
        <v>0.00569541264160961</v>
      </c>
      <c r="AF238" s="102" t="n">
        <v>6.58178321678322</v>
      </c>
      <c r="AG238" s="111" t="n">
        <v>0.0519176164767047</v>
      </c>
      <c r="AH238" s="60" t="n">
        <v>0.456037637219028</v>
      </c>
      <c r="AI238" s="60" t="n">
        <v>0.328541557762676</v>
      </c>
      <c r="AJ238" s="102" t="n">
        <v>0.510049714195092</v>
      </c>
      <c r="AK238" s="61" t="n">
        <v>0.287590757710527</v>
      </c>
      <c r="AL238" s="61" t="n">
        <v>0.0447358804101249</v>
      </c>
      <c r="AM238" s="62" t="n">
        <v>0</v>
      </c>
      <c r="AN238" s="68" t="n"/>
    </row>
    <row customHeight="1" ht="16.05" outlineLevel="1" r="239" s="96">
      <c r="A239" s="25" t="n">
        <v>43580</v>
      </c>
      <c r="B239" s="72" t="inlineStr">
        <is>
          <t>iOS</t>
        </is>
      </c>
      <c r="C239" s="73" t="n">
        <v>34917</v>
      </c>
      <c r="D239" s="73" t="n">
        <v>141463</v>
      </c>
      <c r="E239" s="74" t="n">
        <v>4.05140762379357</v>
      </c>
      <c r="F239" s="75" t="n">
        <v>0.582064441224914</v>
      </c>
      <c r="G239" s="76" t="n">
        <v>15.21</v>
      </c>
      <c r="H239" s="76" t="n">
        <v>21.72</v>
      </c>
      <c r="I239" s="31" t="n">
        <v>0.303</v>
      </c>
      <c r="J239" s="31" t="n">
        <v>0.149</v>
      </c>
      <c r="K239" s="31" t="n">
        <v>0.079</v>
      </c>
      <c r="L239" s="75" t="n">
        <v>8.56245802789422</v>
      </c>
      <c r="M239" s="77" t="n">
        <v>9.32394336328227</v>
      </c>
      <c r="N239" s="75" t="n">
        <v>14.9084240389723</v>
      </c>
      <c r="O239" s="78" t="n">
        <v>0.625414419318126</v>
      </c>
      <c r="P239" s="75" t="n">
        <v>2.16863901981395</v>
      </c>
      <c r="Q239" s="75" t="n">
        <v>3.07058650661784</v>
      </c>
      <c r="R239" s="75" t="n">
        <v>0.837984469838256</v>
      </c>
      <c r="S239" s="75" t="n">
        <v>4.51695997649</v>
      </c>
      <c r="T239" s="75" t="n">
        <v>1.25646242356425</v>
      </c>
      <c r="U239" s="75" t="n">
        <v>0.526804787901394</v>
      </c>
      <c r="V239" s="75" t="n">
        <v>1.66956020480825</v>
      </c>
      <c r="W239" s="75" t="n">
        <v>0.861426649938399</v>
      </c>
      <c r="X239" s="75" t="n">
        <v>0.00984709782770053</v>
      </c>
      <c r="Y239" s="74" t="n">
        <v>9.33379046110997</v>
      </c>
      <c r="Z239" s="79" t="n">
        <v>1156</v>
      </c>
      <c r="AA239" s="79" t="n">
        <v>827</v>
      </c>
      <c r="AB239" s="75" t="n">
        <v>6985.44</v>
      </c>
      <c r="AD239" s="80" t="n">
        <v>0.008171748089606469</v>
      </c>
      <c r="AE239" s="31" t="n">
        <v>0.0058460516177375</v>
      </c>
      <c r="AF239" s="75" t="n">
        <v>6.04276816608996</v>
      </c>
      <c r="AG239" s="81" t="n">
        <v>0.0493799792171805</v>
      </c>
      <c r="AH239" s="37" t="n">
        <v>0.455480138614428</v>
      </c>
      <c r="AI239" s="37" t="n">
        <v>0.328521923418392</v>
      </c>
      <c r="AJ239" s="75" t="n">
        <v>0.497564734241462</v>
      </c>
      <c r="AK239" s="38" t="n">
        <v>0.293207411125171</v>
      </c>
      <c r="AL239" s="38" t="n">
        <v>0.0440821981719602</v>
      </c>
      <c r="AM239" s="39" t="n">
        <v>0</v>
      </c>
      <c r="AN239" s="68" t="n"/>
    </row>
    <row customHeight="1" ht="16.05" outlineLevel="1" r="240" s="96">
      <c r="A240" s="25" t="n">
        <v>43581</v>
      </c>
      <c r="B240" s="72" t="inlineStr">
        <is>
          <t>iOS</t>
        </is>
      </c>
      <c r="C240" s="73" t="n">
        <v>33605</v>
      </c>
      <c r="D240" s="73" t="n">
        <v>138973</v>
      </c>
      <c r="E240" s="74" t="n">
        <v>4.13548579080494</v>
      </c>
      <c r="F240" s="75" t="n">
        <v>0.5589695393709569</v>
      </c>
      <c r="G240" s="76" t="n">
        <v>14.37</v>
      </c>
      <c r="H240" s="76" t="n">
        <v>20.28</v>
      </c>
      <c r="I240" s="31" t="n">
        <v>0.294</v>
      </c>
      <c r="J240" s="31" t="n">
        <v>0.152</v>
      </c>
      <c r="K240" s="31" t="n">
        <v>0.082</v>
      </c>
      <c r="L240" s="75" t="n">
        <v>8.45912515380685</v>
      </c>
      <c r="M240" s="77" t="n">
        <v>9.25356004403733</v>
      </c>
      <c r="N240" s="75" t="n">
        <v>14.8475979356448</v>
      </c>
      <c r="O240" s="78" t="n">
        <v>0.623236168176552</v>
      </c>
      <c r="P240" s="75" t="n">
        <v>2.17805641185503</v>
      </c>
      <c r="Q240" s="75" t="n">
        <v>3.05691986191449</v>
      </c>
      <c r="R240" s="75" t="n">
        <v>0.822694052855807</v>
      </c>
      <c r="S240" s="75" t="n">
        <v>4.49258194497362</v>
      </c>
      <c r="T240" s="75" t="n">
        <v>1.24145336150462</v>
      </c>
      <c r="U240" s="75" t="n">
        <v>0.529169986029811</v>
      </c>
      <c r="V240" s="75" t="n">
        <v>1.66575456340272</v>
      </c>
      <c r="W240" s="75" t="n">
        <v>0.860967753108656</v>
      </c>
      <c r="X240" s="75" t="n">
        <v>0.0113763105063574</v>
      </c>
      <c r="Y240" s="74" t="n">
        <v>9.264936354543689</v>
      </c>
      <c r="Z240" s="79" t="n">
        <v>1221</v>
      </c>
      <c r="AA240" s="79" t="n">
        <v>850</v>
      </c>
      <c r="AB240" s="75" t="n">
        <v>7228.79</v>
      </c>
      <c r="AD240" s="80" t="n">
        <v>0.008785879271513169</v>
      </c>
      <c r="AE240" s="31" t="n">
        <v>0.00611629597115987</v>
      </c>
      <c r="AF240" s="75" t="n">
        <v>5.92038493038493</v>
      </c>
      <c r="AG240" s="81" t="n">
        <v>0.0520157872392479</v>
      </c>
      <c r="AH240" s="37" t="n">
        <v>0.462847790507365</v>
      </c>
      <c r="AI240" s="37" t="n">
        <v>0.340574319297724</v>
      </c>
      <c r="AJ240" s="75" t="n">
        <v>0.485518769832989</v>
      </c>
      <c r="AK240" s="38" t="n">
        <v>0.292970577018558</v>
      </c>
      <c r="AL240" s="38" t="n">
        <v>0.0431450713447936</v>
      </c>
      <c r="AM240" s="39" t="n">
        <v>0</v>
      </c>
      <c r="AN240" s="68" t="n"/>
    </row>
    <row customHeight="1" ht="16.05" outlineLevel="1" r="241" s="96">
      <c r="A241" s="25" t="n">
        <v>43582</v>
      </c>
      <c r="B241" s="97" t="inlineStr">
        <is>
          <t>iOS</t>
        </is>
      </c>
      <c r="C241" s="73" t="n">
        <v>28872</v>
      </c>
      <c r="D241" s="73" t="n">
        <v>132079</v>
      </c>
      <c r="E241" s="74" t="n">
        <v>4.57463978941535</v>
      </c>
      <c r="F241" s="75" t="n">
        <v>0.783642731448603</v>
      </c>
      <c r="G241" s="76" t="n">
        <v>13.39</v>
      </c>
      <c r="H241" s="76" t="n">
        <v>19.34</v>
      </c>
      <c r="I241" s="31" t="n">
        <v>0.296</v>
      </c>
      <c r="J241" s="31" t="n">
        <v>0.147</v>
      </c>
      <c r="K241" s="31" t="n">
        <v>0.082</v>
      </c>
      <c r="L241" s="75" t="n">
        <v>9.92374260859031</v>
      </c>
      <c r="M241" s="77" t="n">
        <v>11.9202977006186</v>
      </c>
      <c r="N241" s="75" t="n">
        <v>18.8582773365913</v>
      </c>
      <c r="O241" s="78" t="n">
        <v>0.632098971070344</v>
      </c>
      <c r="P241" s="75" t="n">
        <v>2.55623031130595</v>
      </c>
      <c r="Q241" s="75" t="n">
        <v>3.74752955549966</v>
      </c>
      <c r="R241" s="75" t="n">
        <v>1.12301316372609</v>
      </c>
      <c r="S241" s="75" t="n">
        <v>6.36521853701774</v>
      </c>
      <c r="T241" s="75" t="n">
        <v>1.50671362008456</v>
      </c>
      <c r="U241" s="75" t="n">
        <v>0.461580844921964</v>
      </c>
      <c r="V241" s="75" t="n">
        <v>2.13705127744439</v>
      </c>
      <c r="W241" s="75" t="n">
        <v>0.960940026590966</v>
      </c>
      <c r="X241" s="75" t="n">
        <v>0.0123940974719675</v>
      </c>
      <c r="Y241" s="74" t="n">
        <v>11.9326917980905</v>
      </c>
      <c r="Z241" s="79" t="n">
        <v>1704</v>
      </c>
      <c r="AA241" s="79" t="n">
        <v>1061</v>
      </c>
      <c r="AB241" s="75" t="n">
        <v>14689.96</v>
      </c>
      <c r="AD241" s="80" t="n">
        <v>0.0129013696348398</v>
      </c>
      <c r="AE241" s="31" t="n">
        <v>0.008033071116528741</v>
      </c>
      <c r="AF241" s="75" t="n">
        <v>8.62086854460094</v>
      </c>
      <c r="AG241" s="81" t="n">
        <v>0.11122101166726</v>
      </c>
      <c r="AH241" s="37" t="n">
        <v>0.474715987808257</v>
      </c>
      <c r="AI241" s="37" t="n">
        <v>0.358097811027986</v>
      </c>
      <c r="AJ241" s="75" t="n">
        <v>0.402736241188985</v>
      </c>
      <c r="AK241" s="38" t="n">
        <v>0.260404757758614</v>
      </c>
      <c r="AL241" s="38" t="n">
        <v>0.0377728480682016</v>
      </c>
      <c r="AM241" s="39" t="n">
        <v>0.329075780404152</v>
      </c>
      <c r="AN241" s="68" t="n"/>
    </row>
    <row customHeight="1" ht="16.05" outlineLevel="1" r="242" s="96">
      <c r="A242" s="25" t="n">
        <v>43583</v>
      </c>
      <c r="B242" s="97" t="inlineStr">
        <is>
          <t>iOS</t>
        </is>
      </c>
      <c r="C242" s="73" t="n">
        <v>31247</v>
      </c>
      <c r="D242" s="73" t="n">
        <v>133773</v>
      </c>
      <c r="E242" s="74" t="n">
        <v>4.28114699011105</v>
      </c>
      <c r="F242" s="75" t="n">
        <v>0.750727404251979</v>
      </c>
      <c r="G242" s="76" t="n">
        <v>13.63</v>
      </c>
      <c r="H242" s="76" t="n">
        <v>19.96</v>
      </c>
      <c r="I242" s="31" t="n">
        <v>0.288</v>
      </c>
      <c r="J242" s="31" t="n">
        <v>0.144</v>
      </c>
      <c r="K242" s="31" t="n">
        <v>0.08500000000000001</v>
      </c>
      <c r="L242" s="75" t="n">
        <v>9.328175341810381</v>
      </c>
      <c r="M242" s="77" t="n">
        <v>11.6946693278913</v>
      </c>
      <c r="N242" s="75" t="n">
        <v>18.5532785427118</v>
      </c>
      <c r="O242" s="78" t="n">
        <v>0.630328990154964</v>
      </c>
      <c r="P242" s="75" t="n">
        <v>2.46803287437293</v>
      </c>
      <c r="Q242" s="75" t="n">
        <v>3.75048920197816</v>
      </c>
      <c r="R242" s="75" t="n">
        <v>1.16254551060827</v>
      </c>
      <c r="S242" s="75" t="n">
        <v>6.19494550586449</v>
      </c>
      <c r="T242" s="75" t="n">
        <v>1.48437518530378</v>
      </c>
      <c r="U242" s="75" t="n">
        <v>0.464380166269375</v>
      </c>
      <c r="V242" s="75" t="n">
        <v>2.05616631681313</v>
      </c>
      <c r="W242" s="75" t="n">
        <v>0.972343781501643</v>
      </c>
      <c r="X242" s="75" t="n">
        <v>0.0127604225067839</v>
      </c>
      <c r="Y242" s="74" t="n">
        <v>11.7074297503981</v>
      </c>
      <c r="Z242" s="79" t="n">
        <v>1479</v>
      </c>
      <c r="AA242" s="79" t="n">
        <v>1007</v>
      </c>
      <c r="AB242" s="75" t="n">
        <v>13013.21</v>
      </c>
      <c r="AD242" s="80" t="n">
        <v>0.0110560426991994</v>
      </c>
      <c r="AE242" s="31" t="n">
        <v>0.00752767748349817</v>
      </c>
      <c r="AF242" s="75" t="n">
        <v>8.798654496281269</v>
      </c>
      <c r="AG242" s="81" t="n">
        <v>0.0972782998063884</v>
      </c>
      <c r="AH242" s="37" t="n">
        <v>0.456939866227158</v>
      </c>
      <c r="AI242" s="37" t="n">
        <v>0.333632028674753</v>
      </c>
      <c r="AJ242" s="75" t="n">
        <v>0.403115725893865</v>
      </c>
      <c r="AK242" s="38" t="n">
        <v>0.25351902102816</v>
      </c>
      <c r="AL242" s="38" t="n">
        <v>0.0368160989138316</v>
      </c>
      <c r="AM242" s="39" t="n">
        <v>0.317365985662279</v>
      </c>
      <c r="AN242" s="68" t="n"/>
    </row>
    <row customHeight="1" ht="16.05" outlineLevel="1" r="243" s="96">
      <c r="A243" s="25" t="n">
        <v>43584</v>
      </c>
      <c r="B243" s="97" t="inlineStr">
        <is>
          <t>iOS</t>
        </is>
      </c>
      <c r="C243" s="73" t="n">
        <v>31526</v>
      </c>
      <c r="D243" s="73" t="n">
        <v>136325</v>
      </c>
      <c r="E243" s="74" t="n">
        <v>4.32420858973546</v>
      </c>
      <c r="F243" s="75" t="n">
        <v>0.685699358620942</v>
      </c>
      <c r="G243" s="76" t="n">
        <v>13.36</v>
      </c>
      <c r="H243" s="76" t="n">
        <v>19.17</v>
      </c>
      <c r="I243" s="31" t="n">
        <v>0.287</v>
      </c>
      <c r="J243" s="31" t="n">
        <v>0.157</v>
      </c>
      <c r="K243" s="31" t="n">
        <v>0.091</v>
      </c>
      <c r="L243" s="75" t="n">
        <v>9.31187969924812</v>
      </c>
      <c r="M243" s="77" t="n">
        <v>11.3996185585916</v>
      </c>
      <c r="N243" s="75" t="n">
        <v>18.0523313895407</v>
      </c>
      <c r="O243" s="78" t="n">
        <v>0.631476251604621</v>
      </c>
      <c r="P243" s="75" t="n">
        <v>2.44038519619915</v>
      </c>
      <c r="Q243" s="75" t="n">
        <v>3.729630834282</v>
      </c>
      <c r="R243" s="75" t="n">
        <v>1.08554236461213</v>
      </c>
      <c r="S243" s="75" t="n">
        <v>5.93233510675371</v>
      </c>
      <c r="T243" s="75" t="n">
        <v>1.46493041841879</v>
      </c>
      <c r="U243" s="75" t="n">
        <v>0.465859721673675</v>
      </c>
      <c r="V243" s="75" t="n">
        <v>1.98931301256883</v>
      </c>
      <c r="W243" s="75" t="n">
        <v>0.9443347350324089</v>
      </c>
      <c r="X243" s="75" t="n">
        <v>0.0151329543370622</v>
      </c>
      <c r="Y243" s="74" t="n">
        <v>11.4147515129287</v>
      </c>
      <c r="Z243" s="79" t="n">
        <v>1456</v>
      </c>
      <c r="AA243" s="79" t="n">
        <v>987</v>
      </c>
      <c r="AB243" s="75" t="n">
        <v>10806.44</v>
      </c>
      <c r="AD243" s="80" t="n">
        <v>0.0106803594351733</v>
      </c>
      <c r="AE243" s="31" t="n">
        <v>0.0072400513478819</v>
      </c>
      <c r="AF243" s="75" t="n">
        <v>7.42200549450549</v>
      </c>
      <c r="AG243" s="81" t="n">
        <v>0.0792696864111498</v>
      </c>
      <c r="AH243" s="37" t="n">
        <v>0.446393453022902</v>
      </c>
      <c r="AI243" s="37" t="n">
        <v>0.327348854913405</v>
      </c>
      <c r="AJ243" s="75" t="n">
        <v>0.406125068769485</v>
      </c>
      <c r="AK243" s="38" t="n">
        <v>0.258125802310655</v>
      </c>
      <c r="AL243" s="38" t="n">
        <v>0.0379314139006052</v>
      </c>
      <c r="AM243" s="39" t="n">
        <v>0.307302402347332</v>
      </c>
      <c r="AN243" s="68" t="n"/>
    </row>
    <row customHeight="1" ht="16.05" outlineLevel="1" r="244" s="96">
      <c r="A244" s="25" t="n">
        <v>43585</v>
      </c>
      <c r="B244" s="97" t="inlineStr">
        <is>
          <t>iOS</t>
        </is>
      </c>
      <c r="C244" s="73" t="n">
        <v>27559</v>
      </c>
      <c r="D244" s="73" t="n">
        <v>130103</v>
      </c>
      <c r="E244" s="74" t="n">
        <v>4.72088972749374</v>
      </c>
      <c r="F244" s="75" t="n">
        <v>0.7132439298094591</v>
      </c>
      <c r="G244" s="76" t="n">
        <v>14.92</v>
      </c>
      <c r="H244" s="76" t="n">
        <v>21.56</v>
      </c>
      <c r="I244" s="31" t="n">
        <v>0.298</v>
      </c>
      <c r="J244" s="31" t="n">
        <v>0.163</v>
      </c>
      <c r="K244" s="31" t="n">
        <v>0.092</v>
      </c>
      <c r="L244" s="75" t="n">
        <v>9.23911823708907</v>
      </c>
      <c r="M244" s="77" t="n">
        <v>10.9538212032005</v>
      </c>
      <c r="N244" s="75" t="n">
        <v>17.13261282489</v>
      </c>
      <c r="O244" s="78" t="n">
        <v>0.6393549725986331</v>
      </c>
      <c r="P244" s="75" t="n">
        <v>2.34539924502897</v>
      </c>
      <c r="Q244" s="75" t="n">
        <v>3.51817700944916</v>
      </c>
      <c r="R244" s="75" t="n">
        <v>1.04954196821428</v>
      </c>
      <c r="S244" s="75" t="n">
        <v>5.48548964920295</v>
      </c>
      <c r="T244" s="75" t="n">
        <v>1.39589093794331</v>
      </c>
      <c r="U244" s="75" t="n">
        <v>0.495203289173138</v>
      </c>
      <c r="V244" s="75" t="n">
        <v>1.90969200067322</v>
      </c>
      <c r="W244" s="75" t="n">
        <v>0.933218725204972</v>
      </c>
      <c r="X244" s="75" t="n">
        <v>0.0155107876067424</v>
      </c>
      <c r="Y244" s="74" t="n">
        <v>10.9693319908073</v>
      </c>
      <c r="Z244" s="79" t="n">
        <v>1245</v>
      </c>
      <c r="AA244" s="79" t="n">
        <v>851</v>
      </c>
      <c r="AB244" s="75" t="n">
        <v>9795.549999999999</v>
      </c>
      <c r="AD244" s="80" t="n">
        <v>0.0095693412142687</v>
      </c>
      <c r="AE244" s="31" t="n">
        <v>0.00654097138421097</v>
      </c>
      <c r="AF244" s="75" t="n">
        <v>7.86791164658634</v>
      </c>
      <c r="AG244" s="81" t="n">
        <v>0.0752907311899034</v>
      </c>
      <c r="AH244" s="37" t="n">
        <v>0.459958634202983</v>
      </c>
      <c r="AI244" s="37" t="n">
        <v>0.338546391378497</v>
      </c>
      <c r="AJ244" s="75" t="n">
        <v>0.458267680222593</v>
      </c>
      <c r="AK244" s="38" t="n">
        <v>0.280124209280339</v>
      </c>
      <c r="AL244" s="38" t="n">
        <v>0.0450566089944121</v>
      </c>
      <c r="AM244" s="39" t="n">
        <v>0.256996379791396</v>
      </c>
      <c r="AN244" s="68" t="n"/>
    </row>
    <row customFormat="1" customHeight="1" ht="16.05" r="245" s="102">
      <c r="A245" s="49" t="n">
        <v>43586</v>
      </c>
      <c r="B245" s="103" t="inlineStr">
        <is>
          <t>iOS</t>
        </is>
      </c>
      <c r="C245" s="104" t="n">
        <v>28807</v>
      </c>
      <c r="D245" s="104" t="n">
        <v>127229</v>
      </c>
      <c r="E245" s="105" t="n">
        <v>4.41660013191238</v>
      </c>
      <c r="F245" s="102" t="n">
        <v>0.654071498604878</v>
      </c>
      <c r="G245" s="113" t="n">
        <v>16.92</v>
      </c>
      <c r="H245" s="113" t="n">
        <v>24.41</v>
      </c>
      <c r="I245" s="54" t="n">
        <v>0.305</v>
      </c>
      <c r="J245" s="54" t="n">
        <v>0.159</v>
      </c>
      <c r="K245" s="54" t="n">
        <v>0.08500000000000001</v>
      </c>
      <c r="L245" s="102" t="n">
        <v>8.29831249164892</v>
      </c>
      <c r="M245" s="107" t="n">
        <v>9.65727939384889</v>
      </c>
      <c r="N245" s="102" t="n">
        <v>15.402858217375</v>
      </c>
      <c r="O245" s="108" t="n">
        <v>0.626979698024821</v>
      </c>
      <c r="P245" s="102" t="n">
        <v>2.18127115456939</v>
      </c>
      <c r="Q245" s="102" t="n">
        <v>3.07919017174376</v>
      </c>
      <c r="R245" s="102" t="n">
        <v>0.889783126488655</v>
      </c>
      <c r="S245" s="102" t="n">
        <v>4.85045756550082</v>
      </c>
      <c r="T245" s="102" t="n">
        <v>1.27143036229159</v>
      </c>
      <c r="U245" s="102" t="n">
        <v>0.530700764698508</v>
      </c>
      <c r="V245" s="102" t="n">
        <v>1.72523505077097</v>
      </c>
      <c r="W245" s="102" t="n">
        <v>0.87479002131127</v>
      </c>
      <c r="X245" s="102" t="n">
        <v>0.0166157086827689</v>
      </c>
      <c r="Y245" s="105" t="n">
        <v>9.67389510253166</v>
      </c>
      <c r="Z245" s="101" t="n">
        <v>1048</v>
      </c>
      <c r="AA245" s="101" t="n">
        <v>765</v>
      </c>
      <c r="AB245" s="102" t="n">
        <v>6325.52</v>
      </c>
      <c r="AD245" s="110" t="n">
        <v>0.008237115751911909</v>
      </c>
      <c r="AE245" s="54" t="n">
        <v>0.0060127801051647</v>
      </c>
      <c r="AF245" s="102" t="n">
        <v>6.03580152671756</v>
      </c>
      <c r="AG245" s="111" t="n">
        <v>0.0497175958311391</v>
      </c>
      <c r="AH245" s="60" t="n">
        <v>0.451834623529003</v>
      </c>
      <c r="AI245" s="60" t="n">
        <v>0.325545874266671</v>
      </c>
      <c r="AJ245" s="102" t="n">
        <v>0.511062729409176</v>
      </c>
      <c r="AK245" s="61" t="n">
        <v>0.299963058736609</v>
      </c>
      <c r="AL245" s="61" t="n">
        <v>0.0473791352600429</v>
      </c>
      <c r="AM245" s="62" t="n">
        <v>0</v>
      </c>
      <c r="AN245" s="68" t="n"/>
    </row>
    <row customHeight="1" ht="16.05" r="246" s="96">
      <c r="A246" s="25" t="n">
        <v>43587</v>
      </c>
      <c r="B246" s="72" t="inlineStr">
        <is>
          <t>iOS</t>
        </is>
      </c>
      <c r="C246" s="73" t="n">
        <v>28249</v>
      </c>
      <c r="D246" s="73" t="n">
        <v>127057</v>
      </c>
      <c r="E246" s="74" t="n">
        <v>4.49775213281886</v>
      </c>
      <c r="F246" s="75" t="n">
        <v>0.638240326152829</v>
      </c>
      <c r="G246" s="76" t="n">
        <v>16.38</v>
      </c>
      <c r="H246" s="76" t="n">
        <v>23.32</v>
      </c>
      <c r="I246" s="31" t="n">
        <v>0.296</v>
      </c>
      <c r="J246" s="31" t="n">
        <v>0.154</v>
      </c>
      <c r="K246" s="31" t="n">
        <v>0.083</v>
      </c>
      <c r="L246" s="75" t="n">
        <v>8.467483098137061</v>
      </c>
      <c r="M246" s="77" t="n">
        <v>9.750977907553301</v>
      </c>
      <c r="N246" s="75" t="n">
        <v>15.5326404473252</v>
      </c>
      <c r="O246" s="78" t="n">
        <v>0.627773361562133</v>
      </c>
      <c r="P246" s="75" t="n">
        <v>2.18922307335481</v>
      </c>
      <c r="Q246" s="75" t="n">
        <v>3.16905081303361</v>
      </c>
      <c r="R246" s="75" t="n">
        <v>0.867820919473942</v>
      </c>
      <c r="S246" s="75" t="n">
        <v>4.87011521632837</v>
      </c>
      <c r="T246" s="75" t="n">
        <v>1.28450534709076</v>
      </c>
      <c r="U246" s="75" t="n">
        <v>0.527424996552286</v>
      </c>
      <c r="V246" s="75" t="n">
        <v>1.73833732432331</v>
      </c>
      <c r="W246" s="75" t="n">
        <v>0.886162757168111</v>
      </c>
      <c r="X246" s="75" t="n">
        <v>0.0177951628009476</v>
      </c>
      <c r="Y246" s="74" t="n">
        <v>9.76877307035425</v>
      </c>
      <c r="Z246" s="79" t="n">
        <v>981</v>
      </c>
      <c r="AA246" s="79" t="n">
        <v>707</v>
      </c>
      <c r="AB246" s="75" t="n">
        <v>6114.19</v>
      </c>
      <c r="AD246" s="80" t="n">
        <v>0.00772094414317983</v>
      </c>
      <c r="AE246" s="31" t="n">
        <v>0.00556443171175142</v>
      </c>
      <c r="AF246" s="75" t="n">
        <v>6.23260958205912</v>
      </c>
      <c r="AG246" s="81" t="n">
        <v>0.0481216304493259</v>
      </c>
      <c r="AH246" s="37" t="n">
        <v>0.454033771106942</v>
      </c>
      <c r="AI246" s="37" t="n">
        <v>0.339020850295586</v>
      </c>
      <c r="AJ246" s="75" t="n">
        <v>0.509094343483633</v>
      </c>
      <c r="AK246" s="38" t="n">
        <v>0.301927481366631</v>
      </c>
      <c r="AL246" s="38" t="n">
        <v>0.0468608577252729</v>
      </c>
      <c r="AM246" s="39" t="n">
        <v>0</v>
      </c>
      <c r="AN246" s="68" t="n"/>
    </row>
    <row customHeight="1" ht="16.05" r="247" s="96">
      <c r="A247" s="25" t="n">
        <v>43588</v>
      </c>
      <c r="B247" s="72" t="inlineStr">
        <is>
          <t>iOS</t>
        </is>
      </c>
      <c r="C247" s="73" t="n">
        <v>24965</v>
      </c>
      <c r="D247" s="73" t="n">
        <v>122884</v>
      </c>
      <c r="E247" s="74" t="n">
        <v>4.92225115161226</v>
      </c>
      <c r="F247" s="75" t="n">
        <v>0.624689134207871</v>
      </c>
      <c r="G247" s="76" t="n">
        <v>15.41</v>
      </c>
      <c r="H247" s="76" t="n">
        <v>21.75</v>
      </c>
      <c r="I247" s="31" t="n">
        <v>0.304</v>
      </c>
      <c r="J247" s="31" t="n">
        <v>0.156</v>
      </c>
      <c r="K247" s="31" t="n">
        <v>0.082</v>
      </c>
      <c r="L247" s="75" t="n">
        <v>8.465829562839749</v>
      </c>
      <c r="M247" s="77" t="n">
        <v>9.765534976074999</v>
      </c>
      <c r="N247" s="75" t="n">
        <v>15.4318634826331</v>
      </c>
      <c r="O247" s="78" t="n">
        <v>0.632816314573093</v>
      </c>
      <c r="P247" s="75" t="n">
        <v>2.19275233722979</v>
      </c>
      <c r="Q247" s="75" t="n">
        <v>3.17733369340175</v>
      </c>
      <c r="R247" s="75" t="n">
        <v>0.87662513020331</v>
      </c>
      <c r="S247" s="75" t="n">
        <v>4.77468719056621</v>
      </c>
      <c r="T247" s="75" t="n">
        <v>1.28800329205406</v>
      </c>
      <c r="U247" s="75" t="n">
        <v>0.523205123259134</v>
      </c>
      <c r="V247" s="75" t="n">
        <v>1.71657472062549</v>
      </c>
      <c r="W247" s="75" t="n">
        <v>0.882681995293392</v>
      </c>
      <c r="X247" s="75" t="n">
        <v>0.0152664301292276</v>
      </c>
      <c r="Y247" s="74" t="n">
        <v>9.780801406204221</v>
      </c>
      <c r="Z247" s="79" t="n">
        <v>1059</v>
      </c>
      <c r="AA247" s="79" t="n">
        <v>747</v>
      </c>
      <c r="AB247" s="75" t="n">
        <v>7396.41</v>
      </c>
      <c r="AD247" s="80" t="n">
        <v>0.008617883532437099</v>
      </c>
      <c r="AE247" s="31" t="n">
        <v>0.00607890368152078</v>
      </c>
      <c r="AF247" s="75" t="n">
        <v>6.9843342776204</v>
      </c>
      <c r="AG247" s="81" t="n">
        <v>0.0601901793561407</v>
      </c>
      <c r="AH247" s="37" t="n">
        <v>0.470578810334468</v>
      </c>
      <c r="AI247" s="37" t="n">
        <v>0.356218706188664</v>
      </c>
      <c r="AJ247" s="75" t="n">
        <v>0.515559389342795</v>
      </c>
      <c r="AK247" s="38" t="n">
        <v>0.310968067445721</v>
      </c>
      <c r="AL247" s="38" t="n">
        <v>0.0473373262589108</v>
      </c>
      <c r="AM247" s="39" t="n">
        <v>0</v>
      </c>
      <c r="AN247" s="68" t="n"/>
    </row>
    <row customHeight="1" ht="16.05" r="248" s="96">
      <c r="A248" s="25" t="n">
        <v>43589</v>
      </c>
      <c r="B248" s="97" t="inlineStr">
        <is>
          <t>iOS</t>
        </is>
      </c>
      <c r="C248" s="73" t="n">
        <v>22523</v>
      </c>
      <c r="D248" s="73" t="n">
        <v>119248</v>
      </c>
      <c r="E248" s="74" t="n">
        <v>5.29449895662212</v>
      </c>
      <c r="F248" s="75" t="n">
        <v>0.822157603523749</v>
      </c>
      <c r="G248" s="76" t="n">
        <v>13.62</v>
      </c>
      <c r="H248" s="76" t="n">
        <v>20.51</v>
      </c>
      <c r="I248" s="31" t="n">
        <v>0.292</v>
      </c>
      <c r="J248" s="31" t="n">
        <v>0.151</v>
      </c>
      <c r="K248" s="31" t="n">
        <v>0.083</v>
      </c>
      <c r="L248" s="75" t="n">
        <v>10.0857205152288</v>
      </c>
      <c r="M248" s="77" t="n">
        <v>12.8361481953576</v>
      </c>
      <c r="N248" s="75" t="n">
        <v>19.8568481955219</v>
      </c>
      <c r="O248" s="78" t="n">
        <v>0.646434321749631</v>
      </c>
      <c r="P248" s="75" t="n">
        <v>2.59586695379187</v>
      </c>
      <c r="Q248" s="75" t="n">
        <v>3.78834029525465</v>
      </c>
      <c r="R248" s="75" t="n">
        <v>1.1130555483486</v>
      </c>
      <c r="S248" s="75" t="n">
        <v>7.06911760890434</v>
      </c>
      <c r="T248" s="75" t="n">
        <v>1.57801676050126</v>
      </c>
      <c r="U248" s="75" t="n">
        <v>0.451067638741146</v>
      </c>
      <c r="V248" s="75" t="n">
        <v>2.2603845056171</v>
      </c>
      <c r="W248" s="75" t="n">
        <v>1.00099888436292</v>
      </c>
      <c r="X248" s="75" t="n">
        <v>0.0162853884341876</v>
      </c>
      <c r="Y248" s="74" t="n">
        <v>12.8524335837918</v>
      </c>
      <c r="Z248" s="79" t="n">
        <v>1705</v>
      </c>
      <c r="AA248" s="79" t="n">
        <v>1015</v>
      </c>
      <c r="AB248" s="75" t="n">
        <v>12680.95</v>
      </c>
      <c r="AD248" s="80" t="n">
        <v>0.0142979337179659</v>
      </c>
      <c r="AE248" s="31" t="n">
        <v>0.00851167315175097</v>
      </c>
      <c r="AF248" s="75" t="n">
        <v>7.4375073313783</v>
      </c>
      <c r="AG248" s="81" t="n">
        <v>0.106340986850933</v>
      </c>
      <c r="AH248" s="37" t="n">
        <v>0.478355458864272</v>
      </c>
      <c r="AI248" s="37" t="n">
        <v>0.366514229898326</v>
      </c>
      <c r="AJ248" s="75" t="n">
        <v>0.407595934523011</v>
      </c>
      <c r="AK248" s="38" t="n">
        <v>0.269321078760231</v>
      </c>
      <c r="AL248" s="38" t="n">
        <v>0.0399419696766403</v>
      </c>
      <c r="AM248" s="39" t="n">
        <v>0.343603247014625</v>
      </c>
      <c r="AN248" s="68" t="n"/>
    </row>
    <row customHeight="1" ht="16.05" r="249" s="96">
      <c r="A249" s="25" t="n">
        <v>43590</v>
      </c>
      <c r="B249" s="97" t="inlineStr">
        <is>
          <t>iOS</t>
        </is>
      </c>
      <c r="C249" s="73" t="n">
        <v>23262</v>
      </c>
      <c r="D249" s="73" t="n">
        <v>118735</v>
      </c>
      <c r="E249" s="74" t="n">
        <v>5.10424727022612</v>
      </c>
      <c r="F249" s="75" t="n">
        <v>0.818342117496947</v>
      </c>
      <c r="G249" s="76" t="n">
        <v>13.93</v>
      </c>
      <c r="H249" s="76" t="n">
        <v>20.66</v>
      </c>
      <c r="I249" s="31" t="n">
        <v>0.301</v>
      </c>
      <c r="J249" s="31" t="n">
        <v>0.149</v>
      </c>
      <c r="K249" s="31" t="n">
        <v>0.089</v>
      </c>
      <c r="L249" s="75" t="n">
        <v>9.46782330399629</v>
      </c>
      <c r="M249" s="77" t="n">
        <v>12.4976544405609</v>
      </c>
      <c r="N249" s="75" t="n">
        <v>19.3272682278778</v>
      </c>
      <c r="O249" s="78" t="n">
        <v>0.646633258937971</v>
      </c>
      <c r="P249" s="75" t="n">
        <v>2.54476542759645</v>
      </c>
      <c r="Q249" s="75" t="n">
        <v>3.87983536950689</v>
      </c>
      <c r="R249" s="75" t="n">
        <v>1.13824272578082</v>
      </c>
      <c r="S249" s="75" t="n">
        <v>6.57420094297846</v>
      </c>
      <c r="T249" s="75" t="n">
        <v>1.56040792935476</v>
      </c>
      <c r="U249" s="75" t="n">
        <v>0.453866993149079</v>
      </c>
      <c r="V249" s="75" t="n">
        <v>2.16371877360702</v>
      </c>
      <c r="W249" s="75" t="n">
        <v>1.0122300659043</v>
      </c>
      <c r="X249" s="75" t="n">
        <v>0.0179980629132101</v>
      </c>
      <c r="Y249" s="74" t="n">
        <v>12.5156525034741</v>
      </c>
      <c r="Z249" s="79" t="n">
        <v>1465</v>
      </c>
      <c r="AA249" s="79" t="n">
        <v>952</v>
      </c>
      <c r="AB249" s="75" t="n">
        <v>12533.35</v>
      </c>
      <c r="AD249" s="80" t="n">
        <v>0.0123384006400809</v>
      </c>
      <c r="AE249" s="31" t="n">
        <v>0.008017854886933091</v>
      </c>
      <c r="AF249" s="75" t="n">
        <v>8.55518771331058</v>
      </c>
      <c r="AG249" s="81" t="n">
        <v>0.105557333557923</v>
      </c>
      <c r="AH249" s="37" t="n">
        <v>0.480956065686527</v>
      </c>
      <c r="AI249" s="37" t="n">
        <v>0.344467371679133</v>
      </c>
      <c r="AJ249" s="75" t="n">
        <v>0.417214806080768</v>
      </c>
      <c r="AK249" s="38" t="n">
        <v>0.268337053101444</v>
      </c>
      <c r="AL249" s="38" t="n">
        <v>0.0414957678864699</v>
      </c>
      <c r="AM249" s="39" t="n">
        <v>0.329641638943867</v>
      </c>
      <c r="AN249" s="68" t="n"/>
    </row>
    <row customHeight="1" ht="16.05" r="250" s="96">
      <c r="A250" s="25" t="n">
        <v>43591</v>
      </c>
      <c r="B250" s="97" t="inlineStr">
        <is>
          <t>iOS</t>
        </is>
      </c>
      <c r="C250" s="73" t="n">
        <v>25806</v>
      </c>
      <c r="D250" s="73" t="n">
        <v>123524</v>
      </c>
      <c r="E250" s="74" t="n">
        <v>4.78663876617841</v>
      </c>
      <c r="F250" s="75" t="n">
        <v>0.730027699103008</v>
      </c>
      <c r="G250" s="76" t="n">
        <v>13.92</v>
      </c>
      <c r="H250" s="76" t="n">
        <v>20.34</v>
      </c>
      <c r="I250" s="31" t="n">
        <v>0.307</v>
      </c>
      <c r="J250" s="31" t="n">
        <v>0.157</v>
      </c>
      <c r="K250" s="31" t="n">
        <v>0.091</v>
      </c>
      <c r="L250" s="75" t="n">
        <v>9.34579514912082</v>
      </c>
      <c r="M250" s="77" t="n">
        <v>11.8973964573686</v>
      </c>
      <c r="N250" s="75" t="n">
        <v>18.5017688308091</v>
      </c>
      <c r="O250" s="78" t="n">
        <v>0.643041028464104</v>
      </c>
      <c r="P250" s="75" t="n">
        <v>2.49325829965631</v>
      </c>
      <c r="Q250" s="75" t="n">
        <v>3.77087031511626</v>
      </c>
      <c r="R250" s="75" t="n">
        <v>1.06686306353942</v>
      </c>
      <c r="S250" s="75" t="n">
        <v>6.11401090254435</v>
      </c>
      <c r="T250" s="75" t="n">
        <v>1.52446777706437</v>
      </c>
      <c r="U250" s="75" t="n">
        <v>0.453903387846055</v>
      </c>
      <c r="V250" s="75" t="n">
        <v>2.07952814392366</v>
      </c>
      <c r="W250" s="75" t="n">
        <v>0.998866941118707</v>
      </c>
      <c r="X250" s="75" t="n">
        <v>0.0153087659078398</v>
      </c>
      <c r="Y250" s="74" t="n">
        <v>11.9127052232764</v>
      </c>
      <c r="Z250" s="79" t="n">
        <v>1312</v>
      </c>
      <c r="AA250" s="79" t="n">
        <v>907</v>
      </c>
      <c r="AB250" s="75" t="n">
        <v>9812.879999999999</v>
      </c>
      <c r="AD250" s="80" t="n">
        <v>0.010621417700204</v>
      </c>
      <c r="AE250" s="31" t="n">
        <v>0.00734270263268677</v>
      </c>
      <c r="AF250" s="75" t="n">
        <v>7.47932926829268</v>
      </c>
      <c r="AG250" s="81" t="n">
        <v>0.0794410802758978</v>
      </c>
      <c r="AH250" s="37" t="n">
        <v>0.470626985972254</v>
      </c>
      <c r="AI250" s="37" t="n">
        <v>0.331512051460901</v>
      </c>
      <c r="AJ250" s="75" t="n">
        <v>0.421812765130663</v>
      </c>
      <c r="AK250" s="38" t="n">
        <v>0.2704089893462</v>
      </c>
      <c r="AL250" s="38" t="n">
        <v>0.0422266118325184</v>
      </c>
      <c r="AM250" s="39" t="n">
        <v>0.315558110164826</v>
      </c>
      <c r="AN250" s="68" t="n"/>
    </row>
    <row customHeight="1" ht="16.05" r="251" s="96">
      <c r="A251" s="25" t="n">
        <v>43592</v>
      </c>
      <c r="B251" s="97" t="inlineStr">
        <is>
          <t>iOS</t>
        </is>
      </c>
      <c r="C251" s="73" t="n">
        <v>27470</v>
      </c>
      <c r="D251" s="73" t="n">
        <v>122895</v>
      </c>
      <c r="E251" s="74" t="n">
        <v>4.47378958864216</v>
      </c>
      <c r="F251" s="75" t="n">
        <v>0.723556181301111</v>
      </c>
      <c r="G251" s="76" t="n">
        <v>15.13</v>
      </c>
      <c r="H251" s="76" t="n">
        <v>21.62</v>
      </c>
      <c r="I251" s="31" t="n">
        <v>0.306</v>
      </c>
      <c r="J251" s="31" t="n">
        <v>0.159</v>
      </c>
      <c r="K251" s="31" t="n">
        <v>0.08799999999999999</v>
      </c>
      <c r="L251" s="75" t="n">
        <v>9.256096667887221</v>
      </c>
      <c r="M251" s="77" t="n">
        <v>11.1515440009764</v>
      </c>
      <c r="N251" s="75" t="n">
        <v>17.4442040146125</v>
      </c>
      <c r="O251" s="78" t="n">
        <v>0.639269294926563</v>
      </c>
      <c r="P251" s="75" t="n">
        <v>2.39970469559462</v>
      </c>
      <c r="Q251" s="75" t="n">
        <v>3.52631645940201</v>
      </c>
      <c r="R251" s="75" t="n">
        <v>1.02172778534425</v>
      </c>
      <c r="S251" s="75" t="n">
        <v>5.5962985120222</v>
      </c>
      <c r="T251" s="75" t="n">
        <v>1.45299950358311</v>
      </c>
      <c r="U251" s="75" t="n">
        <v>0.497727938087904</v>
      </c>
      <c r="V251" s="75" t="n">
        <v>1.98326184081565</v>
      </c>
      <c r="W251" s="75" t="n">
        <v>0.966167279762738</v>
      </c>
      <c r="X251" s="75" t="n">
        <v>0.0200740469506489</v>
      </c>
      <c r="Y251" s="74" t="n">
        <v>11.1716180479271</v>
      </c>
      <c r="Z251" s="79" t="n">
        <v>1258</v>
      </c>
      <c r="AA251" s="79" t="n">
        <v>879</v>
      </c>
      <c r="AB251" s="75" t="n">
        <v>8872.42</v>
      </c>
      <c r="AD251" s="80" t="n">
        <v>0.0102363806501485</v>
      </c>
      <c r="AE251" s="31" t="n">
        <v>0.00715244721103381</v>
      </c>
      <c r="AF251" s="75" t="n">
        <v>7.05279809220986</v>
      </c>
      <c r="AG251" s="81" t="n">
        <v>0.0721951259205012</v>
      </c>
      <c r="AH251" s="37" t="n">
        <v>0.459628685839097</v>
      </c>
      <c r="AI251" s="37" t="n">
        <v>0.326319621405169</v>
      </c>
      <c r="AJ251" s="75" t="n">
        <v>0.461532202286505</v>
      </c>
      <c r="AK251" s="38" t="n">
        <v>0.282501322266976</v>
      </c>
      <c r="AL251" s="38" t="n">
        <v>0.0472598559746125</v>
      </c>
      <c r="AM251" s="39" t="n">
        <v>0.255095813499329</v>
      </c>
      <c r="AN251" s="68" t="n"/>
    </row>
    <row customFormat="1" customHeight="1" ht="16.05" r="252" s="102">
      <c r="A252" s="49" t="n">
        <v>43593</v>
      </c>
      <c r="B252" s="103" t="inlineStr">
        <is>
          <t>iOS</t>
        </is>
      </c>
      <c r="C252" s="104" t="n">
        <v>30252</v>
      </c>
      <c r="D252" s="104" t="n">
        <v>123753</v>
      </c>
      <c r="E252" s="105" t="n">
        <v>4.09073780245934</v>
      </c>
      <c r="F252" s="102" t="n">
        <v>0.615816804441104</v>
      </c>
      <c r="G252" s="113" t="n">
        <v>16</v>
      </c>
      <c r="H252" s="113" t="n">
        <v>22.88</v>
      </c>
      <c r="I252" s="54" t="n">
        <v>0.3</v>
      </c>
      <c r="J252" s="54" t="n">
        <v>0.151</v>
      </c>
      <c r="K252" s="54" t="n">
        <v>0.081</v>
      </c>
      <c r="L252" s="102" t="n">
        <v>8.418527227622761</v>
      </c>
      <c r="M252" s="107" t="n">
        <v>9.662553635063389</v>
      </c>
      <c r="N252" s="102" t="n">
        <v>15.5529108787264</v>
      </c>
      <c r="O252" s="108" t="n">
        <v>0.621269787399093</v>
      </c>
      <c r="P252" s="102" t="n">
        <v>2.22848707143229</v>
      </c>
      <c r="Q252" s="102" t="n">
        <v>3.11733260496332</v>
      </c>
      <c r="R252" s="102" t="n">
        <v>0.891108683211071</v>
      </c>
      <c r="S252" s="102" t="n">
        <v>4.86000988502159</v>
      </c>
      <c r="T252" s="102" t="n">
        <v>1.31028562509755</v>
      </c>
      <c r="U252" s="102" t="n">
        <v>0.529655064772905</v>
      </c>
      <c r="V252" s="102" t="n">
        <v>1.73652515477863</v>
      </c>
      <c r="W252" s="102" t="n">
        <v>0.87950678944904</v>
      </c>
      <c r="X252" s="102" t="n">
        <v>0.0172359457952534</v>
      </c>
      <c r="Y252" s="105" t="n">
        <v>9.67978958085865</v>
      </c>
      <c r="Z252" s="101" t="n">
        <v>990</v>
      </c>
      <c r="AA252" s="101" t="n">
        <v>704</v>
      </c>
      <c r="AB252" s="102" t="n">
        <v>5659.1</v>
      </c>
      <c r="AD252" s="110" t="n">
        <v>0.007999806065307509</v>
      </c>
      <c r="AE252" s="54" t="n">
        <v>0.00568875097977423</v>
      </c>
      <c r="AF252" s="102" t="n">
        <v>5.71626262626262</v>
      </c>
      <c r="AG252" s="111" t="n">
        <v>0.0457289924284664</v>
      </c>
      <c r="AH252" s="60" t="n">
        <v>0.436268676451144</v>
      </c>
      <c r="AI252" s="60" t="n">
        <v>0.298724051302393</v>
      </c>
      <c r="AJ252" s="102" t="n">
        <v>0.5032928494662759</v>
      </c>
      <c r="AK252" s="61" t="n">
        <v>0.296000905028565</v>
      </c>
      <c r="AL252" s="61" t="n">
        <v>0.0488796231202476</v>
      </c>
      <c r="AM252" s="62" t="n">
        <v>0</v>
      </c>
      <c r="AN252" s="114" t="n">
        <v>8.744999999999999</v>
      </c>
    </row>
    <row customHeight="1" ht="16.05" r="253" s="96">
      <c r="A253" s="25" t="n">
        <v>43594</v>
      </c>
      <c r="B253" s="72" t="inlineStr">
        <is>
          <t>iOS</t>
        </is>
      </c>
      <c r="C253" s="73" t="n">
        <v>25882</v>
      </c>
      <c r="D253" s="73" t="n">
        <v>119296</v>
      </c>
      <c r="E253" s="74" t="n">
        <v>4.60922648945213</v>
      </c>
      <c r="F253" s="75" t="n">
        <v>0.61613696657893</v>
      </c>
      <c r="G253" s="76" t="n">
        <v>15.55</v>
      </c>
      <c r="H253" s="76" t="n">
        <v>22.09</v>
      </c>
      <c r="I253" s="31" t="n">
        <v>0.298</v>
      </c>
      <c r="J253" s="31" t="n">
        <v>0.155</v>
      </c>
      <c r="K253" s="31" t="n">
        <v>0.083</v>
      </c>
      <c r="L253" s="75" t="n">
        <v>8.43366919259657</v>
      </c>
      <c r="M253" s="77" t="n">
        <v>9.735707819206009</v>
      </c>
      <c r="N253" s="75" t="n">
        <v>15.4480534163308</v>
      </c>
      <c r="O253" s="78" t="n">
        <v>0.6302223041845491</v>
      </c>
      <c r="P253" s="75" t="n">
        <v>2.21861325033585</v>
      </c>
      <c r="Q253" s="75" t="n">
        <v>3.1477195642632</v>
      </c>
      <c r="R253" s="75" t="n">
        <v>0.88248673237301</v>
      </c>
      <c r="S253" s="75" t="n">
        <v>4.75306917787266</v>
      </c>
      <c r="T253" s="75" t="n">
        <v>1.31346181982629</v>
      </c>
      <c r="U253" s="75" t="n">
        <v>0.528324222231089</v>
      </c>
      <c r="V253" s="75" t="n">
        <v>1.72557626059082</v>
      </c>
      <c r="W253" s="75" t="n">
        <v>0.878802388837902</v>
      </c>
      <c r="X253" s="75" t="n">
        <v>0.0170667918454936</v>
      </c>
      <c r="Y253" s="74" t="n">
        <v>9.7527746110515</v>
      </c>
      <c r="Z253" s="79" t="n">
        <v>1002</v>
      </c>
      <c r="AA253" s="79" t="n">
        <v>754</v>
      </c>
      <c r="AB253" s="75" t="n">
        <v>6018.98</v>
      </c>
      <c r="AD253" s="80" t="n">
        <v>0.00839927575107296</v>
      </c>
      <c r="AE253" s="31" t="n">
        <v>0.00632041309012876</v>
      </c>
      <c r="AF253" s="75" t="n">
        <v>6.00696606786427</v>
      </c>
      <c r="AG253" s="81" t="n">
        <v>0.0504541644313305</v>
      </c>
      <c r="AH253" s="37" t="n">
        <v>0.470867784560699</v>
      </c>
      <c r="AI253" s="37" t="n">
        <v>0.350088864848157</v>
      </c>
      <c r="AJ253" s="75" t="n">
        <v>0.509623122317597</v>
      </c>
      <c r="AK253" s="38" t="n">
        <v>0.304964122854077</v>
      </c>
      <c r="AL253" s="38" t="n">
        <v>0.0492472505364807</v>
      </c>
      <c r="AM253" s="39" t="n">
        <v>0</v>
      </c>
      <c r="AN253" s="114" t="n">
        <v>8.199999999999999</v>
      </c>
    </row>
    <row customHeight="1" ht="16.05" r="254" s="96">
      <c r="A254" s="25" t="n">
        <v>43595</v>
      </c>
      <c r="B254" s="72" t="inlineStr">
        <is>
          <t>iOS</t>
        </is>
      </c>
      <c r="C254" s="73" t="n">
        <v>22871</v>
      </c>
      <c r="D254" s="73" t="n">
        <v>115341</v>
      </c>
      <c r="E254" s="74" t="n">
        <v>5.04311136373574</v>
      </c>
      <c r="F254" s="75" t="n">
        <v>0.609989668894842</v>
      </c>
      <c r="G254" s="76" t="n">
        <v>15</v>
      </c>
      <c r="H254" s="76" t="n">
        <v>20.92</v>
      </c>
      <c r="I254" s="31" t="n">
        <v>0.289</v>
      </c>
      <c r="J254" s="31" t="n">
        <v>0.152</v>
      </c>
      <c r="K254" s="31" t="n">
        <v>0.08</v>
      </c>
      <c r="L254" s="75" t="n">
        <v>8.19040930805178</v>
      </c>
      <c r="M254" s="77" t="n">
        <v>9.534987558630499</v>
      </c>
      <c r="N254" s="75" t="n">
        <v>15.2167446107867</v>
      </c>
      <c r="O254" s="78" t="n">
        <v>0.6266115258234281</v>
      </c>
      <c r="P254" s="75" t="n">
        <v>2.21021390818275</v>
      </c>
      <c r="Q254" s="75" t="n">
        <v>3.09057198992722</v>
      </c>
      <c r="R254" s="75" t="n">
        <v>0.856836483382682</v>
      </c>
      <c r="S254" s="75" t="n">
        <v>4.65348534742784</v>
      </c>
      <c r="T254" s="75" t="n">
        <v>1.30745496305725</v>
      </c>
      <c r="U254" s="75" t="n">
        <v>0.518416027893848</v>
      </c>
      <c r="V254" s="75" t="n">
        <v>1.70026565569914</v>
      </c>
      <c r="W254" s="75" t="n">
        <v>0.879500235215984</v>
      </c>
      <c r="X254" s="75" t="n">
        <v>0.0177213653427662</v>
      </c>
      <c r="Y254" s="74" t="n">
        <v>9.55270892397326</v>
      </c>
      <c r="Z254" s="79" t="n">
        <v>1011</v>
      </c>
      <c r="AA254" s="79" t="n">
        <v>727</v>
      </c>
      <c r="AB254" s="75" t="n">
        <v>6890.89</v>
      </c>
      <c r="AD254" s="80" t="n">
        <v>0.00876531328842302</v>
      </c>
      <c r="AE254" s="31" t="n">
        <v>0.00630304921927155</v>
      </c>
      <c r="AF254" s="75" t="n">
        <v>6.81591493570722</v>
      </c>
      <c r="AG254" s="81" t="n">
        <v>0.0597436297587155</v>
      </c>
      <c r="AH254" s="37" t="n">
        <v>0.460364653928556</v>
      </c>
      <c r="AI254" s="37" t="n">
        <v>0.336627169778322</v>
      </c>
      <c r="AJ254" s="75" t="n">
        <v>0.494247492218725</v>
      </c>
      <c r="AK254" s="38" t="n">
        <v>0.308858081688211</v>
      </c>
      <c r="AL254" s="38" t="n">
        <v>0.0492712912147458</v>
      </c>
      <c r="AM254" s="39" t="n">
        <v>0</v>
      </c>
      <c r="AN254" s="114" t="n">
        <v>7.478</v>
      </c>
    </row>
    <row customHeight="1" ht="16.05" r="255" s="96">
      <c r="A255" s="25" t="n">
        <v>43596</v>
      </c>
      <c r="B255" s="97" t="inlineStr">
        <is>
          <t>iOS</t>
        </is>
      </c>
      <c r="C255" s="73" t="n">
        <v>19264</v>
      </c>
      <c r="D255" s="73" t="n">
        <v>109077</v>
      </c>
      <c r="E255" s="74" t="n">
        <v>5.66221968438538</v>
      </c>
      <c r="F255" s="75" t="n">
        <v>0.872237465276823</v>
      </c>
      <c r="G255" s="76" t="n">
        <v>15</v>
      </c>
      <c r="H255" s="76" t="n">
        <v>20.35</v>
      </c>
      <c r="I255" s="31" t="n">
        <v>0.289</v>
      </c>
      <c r="J255" s="31" t="n">
        <v>0.143</v>
      </c>
      <c r="K255" s="31" t="n">
        <v>0.081</v>
      </c>
      <c r="L255" s="75" t="n">
        <v>9.8474013770089</v>
      </c>
      <c r="M255" s="77" t="n">
        <v>12.7139360268434</v>
      </c>
      <c r="N255" s="75" t="n">
        <v>19.7628398791541</v>
      </c>
      <c r="O255" s="78" t="n">
        <v>0.643325357316391</v>
      </c>
      <c r="P255" s="75" t="n">
        <v>2.59613521062532</v>
      </c>
      <c r="Q255" s="75" t="n">
        <v>3.69741492333124</v>
      </c>
      <c r="R255" s="75" t="n">
        <v>1.1445448326968</v>
      </c>
      <c r="S255" s="75" t="n">
        <v>7.09798780140227</v>
      </c>
      <c r="T255" s="75" t="n">
        <v>1.59300005700279</v>
      </c>
      <c r="U255" s="75" t="n">
        <v>0.437482186627145</v>
      </c>
      <c r="V255" s="75" t="n">
        <v>2.21447300917745</v>
      </c>
      <c r="W255" s="75" t="n">
        <v>0.981801858291056</v>
      </c>
      <c r="X255" s="75" t="n">
        <v>0.0175655729438837</v>
      </c>
      <c r="Y255" s="74" t="n">
        <v>12.7315015997873</v>
      </c>
      <c r="Z255" s="79" t="n">
        <v>1450</v>
      </c>
      <c r="AA255" s="79" t="n">
        <v>928</v>
      </c>
      <c r="AB255" s="75" t="n">
        <v>11469.5</v>
      </c>
      <c r="AD255" s="80" t="n">
        <v>0.0132933615702669</v>
      </c>
      <c r="AE255" s="31" t="n">
        <v>0.008507751404970801</v>
      </c>
      <c r="AF255" s="75" t="n">
        <v>7.91</v>
      </c>
      <c r="AG255" s="81" t="n">
        <v>0.105150490020811</v>
      </c>
      <c r="AH255" s="37" t="n">
        <v>0.466310215946844</v>
      </c>
      <c r="AI255" s="37" t="n">
        <v>0.360672757475083</v>
      </c>
      <c r="AJ255" s="75" t="n">
        <v>0.402101267911659</v>
      </c>
      <c r="AK255" s="38" t="n">
        <v>0.270396142174794</v>
      </c>
      <c r="AL255" s="38" t="n">
        <v>0.0429971488031391</v>
      </c>
      <c r="AM255" s="39" t="n">
        <v>0.347589317637999</v>
      </c>
      <c r="AN255" s="114" t="n">
        <v>8.52</v>
      </c>
    </row>
    <row customHeight="1" ht="16.05" r="256" s="96">
      <c r="A256" s="25" t="n">
        <v>43597</v>
      </c>
      <c r="B256" s="97" t="inlineStr">
        <is>
          <t>iOS</t>
        </is>
      </c>
      <c r="C256" s="73" t="n">
        <v>21309</v>
      </c>
      <c r="D256" s="73" t="n">
        <v>110634</v>
      </c>
      <c r="E256" s="74" t="n">
        <v>5.19189075038716</v>
      </c>
      <c r="F256" s="75" t="n">
        <v>0.73689277908238</v>
      </c>
      <c r="G256" s="76" t="n">
        <v>13.29</v>
      </c>
      <c r="H256" s="76" t="n">
        <v>20.07</v>
      </c>
      <c r="I256" s="31" t="n">
        <v>0.295</v>
      </c>
      <c r="J256" s="31" t="n">
        <v>0.146</v>
      </c>
      <c r="K256" s="31" t="n">
        <v>0.08799999999999999</v>
      </c>
      <c r="L256" s="75" t="n">
        <v>9.379114919464181</v>
      </c>
      <c r="M256" s="77" t="n">
        <v>12.4821754614314</v>
      </c>
      <c r="N256" s="75" t="n">
        <v>19.5176668456907</v>
      </c>
      <c r="O256" s="78" t="n">
        <v>0.639532151056637</v>
      </c>
      <c r="P256" s="75" t="n">
        <v>2.56331797495548</v>
      </c>
      <c r="Q256" s="75" t="n">
        <v>3.8817169347316</v>
      </c>
      <c r="R256" s="75" t="n">
        <v>1.1469740226701</v>
      </c>
      <c r="S256" s="75" t="n">
        <v>6.71658139469147</v>
      </c>
      <c r="T256" s="75" t="n">
        <v>1.59145772677163</v>
      </c>
      <c r="U256" s="75" t="n">
        <v>0.452737654408231</v>
      </c>
      <c r="V256" s="75" t="n">
        <v>2.15478983520366</v>
      </c>
      <c r="W256" s="75" t="n">
        <v>1.01009130225853</v>
      </c>
      <c r="X256" s="75" t="n">
        <v>0.015908310284361</v>
      </c>
      <c r="Y256" s="74" t="n">
        <v>12.4980837717157</v>
      </c>
      <c r="Z256" s="79" t="n">
        <v>1200</v>
      </c>
      <c r="AA256" s="79" t="n">
        <v>816</v>
      </c>
      <c r="AB256" s="75" t="n">
        <v>9074</v>
      </c>
      <c r="AD256" s="80" t="n">
        <v>0.0108465751938825</v>
      </c>
      <c r="AE256" s="31" t="n">
        <v>0.00737567113184012</v>
      </c>
      <c r="AF256" s="75" t="n">
        <v>7.56166666666667</v>
      </c>
      <c r="AG256" s="81" t="n">
        <v>0.0820181860910751</v>
      </c>
      <c r="AH256" s="37" t="n">
        <v>0.478201698812708</v>
      </c>
      <c r="AI256" s="37" t="n">
        <v>0.345253179407762</v>
      </c>
      <c r="AJ256" s="75" t="n">
        <v>0.414420521720267</v>
      </c>
      <c r="AK256" s="38" t="n">
        <v>0.266518430139017</v>
      </c>
      <c r="AL256" s="38" t="n">
        <v>0.042907243704467</v>
      </c>
      <c r="AM256" s="39" t="n">
        <v>0.338593922302366</v>
      </c>
      <c r="AN256" s="114" t="n">
        <v>8.906000000000001</v>
      </c>
    </row>
    <row customHeight="1" ht="16.05" r="257" s="96">
      <c r="A257" s="25" t="n">
        <v>43598</v>
      </c>
      <c r="B257" s="97" t="inlineStr">
        <is>
          <t>iOS</t>
        </is>
      </c>
      <c r="C257" s="73" t="n">
        <v>22442</v>
      </c>
      <c r="D257" s="73" t="n">
        <v>114170</v>
      </c>
      <c r="E257" s="74" t="n">
        <v>5.08733624454148</v>
      </c>
      <c r="F257" s="75" t="n">
        <v>0.71170660510642</v>
      </c>
      <c r="G257" s="76" t="n">
        <v>13.33</v>
      </c>
      <c r="H257" s="76" t="n">
        <v>19.44</v>
      </c>
      <c r="I257" s="31" t="n">
        <v>0.315</v>
      </c>
      <c r="J257" s="31" t="n">
        <v>0.167</v>
      </c>
      <c r="K257" s="31" t="n">
        <v>0.1</v>
      </c>
      <c r="L257" s="75" t="n">
        <v>9.459104843654201</v>
      </c>
      <c r="M257" s="77" t="n">
        <v>12.1244197249715</v>
      </c>
      <c r="N257" s="75" t="n">
        <v>18.819950511203</v>
      </c>
      <c r="O257" s="78" t="n">
        <v>0.644232285188754</v>
      </c>
      <c r="P257" s="75" t="n">
        <v>2.53779638894931</v>
      </c>
      <c r="Q257" s="75" t="n">
        <v>3.85118011746791</v>
      </c>
      <c r="R257" s="75" t="n">
        <v>1.09468131390037</v>
      </c>
      <c r="S257" s="75" t="n">
        <v>6.22520121818577</v>
      </c>
      <c r="T257" s="75" t="n">
        <v>1.57447792038286</v>
      </c>
      <c r="U257" s="75" t="n">
        <v>0.456697302588645</v>
      </c>
      <c r="V257" s="75" t="n">
        <v>2.09088807918208</v>
      </c>
      <c r="W257" s="75" t="n">
        <v>0.989028170546008</v>
      </c>
      <c r="X257" s="75" t="n">
        <v>0.0149689060173426</v>
      </c>
      <c r="Y257" s="74" t="n">
        <v>12.1393886309889</v>
      </c>
      <c r="Z257" s="79" t="n">
        <v>1242</v>
      </c>
      <c r="AA257" s="79" t="n">
        <v>840</v>
      </c>
      <c r="AB257" s="75" t="n">
        <v>8815.58</v>
      </c>
      <c r="AD257" s="80" t="n">
        <v>0.0108785144959271</v>
      </c>
      <c r="AE257" s="31" t="n">
        <v>0.00735744941753525</v>
      </c>
      <c r="AF257" s="75" t="n">
        <v>7.09789049919485</v>
      </c>
      <c r="AG257" s="81" t="n">
        <v>0.0772145046859946</v>
      </c>
      <c r="AH257" s="37" t="n">
        <v>0.48854825773104</v>
      </c>
      <c r="AI257" s="37" t="n">
        <v>0.35014704571785</v>
      </c>
      <c r="AJ257" s="75" t="n">
        <v>0.433380047297889</v>
      </c>
      <c r="AK257" s="38" t="n">
        <v>0.273329245861435</v>
      </c>
      <c r="AL257" s="38" t="n">
        <v>0.0448541648419024</v>
      </c>
      <c r="AM257" s="39" t="n">
        <v>0.328737847070159</v>
      </c>
      <c r="AN257" s="114" t="n">
        <v>9.019</v>
      </c>
    </row>
    <row customHeight="1" ht="16.05" r="258" s="96">
      <c r="A258" s="25" t="n">
        <v>43599</v>
      </c>
      <c r="B258" s="97" t="inlineStr">
        <is>
          <t>iOS</t>
        </is>
      </c>
      <c r="C258" s="73" t="n">
        <v>20940</v>
      </c>
      <c r="D258" s="73" t="n">
        <v>110223</v>
      </c>
      <c r="E258" s="74" t="n">
        <v>5.26375358166189</v>
      </c>
      <c r="F258" s="75" t="n">
        <v>0.696564220053891</v>
      </c>
      <c r="G258" s="76" t="n">
        <v>14.09</v>
      </c>
      <c r="H258" s="76" t="n">
        <v>20.21</v>
      </c>
      <c r="I258" s="31" t="n">
        <v>0.318</v>
      </c>
      <c r="J258" s="31" t="n">
        <v>0.169</v>
      </c>
      <c r="K258" s="31" t="n">
        <v>0.093</v>
      </c>
      <c r="L258" s="75" t="n">
        <v>9.27360895638841</v>
      </c>
      <c r="M258" s="77" t="n">
        <v>11.4503415802509</v>
      </c>
      <c r="N258" s="75" t="n">
        <v>17.7864511401111</v>
      </c>
      <c r="O258" s="78" t="n">
        <v>0.643767634704191</v>
      </c>
      <c r="P258" s="75" t="n">
        <v>2.40147693001494</v>
      </c>
      <c r="Q258" s="75" t="n">
        <v>3.64719975196595</v>
      </c>
      <c r="R258" s="75" t="n">
        <v>1.03337185377265</v>
      </c>
      <c r="S258" s="75" t="n">
        <v>5.78354801431833</v>
      </c>
      <c r="T258" s="75" t="n">
        <v>1.47853659911497</v>
      </c>
      <c r="U258" s="75" t="n">
        <v>0.487880154457566</v>
      </c>
      <c r="V258" s="75" t="n">
        <v>1.99653316046112</v>
      </c>
      <c r="W258" s="75" t="n">
        <v>0.957904676005524</v>
      </c>
      <c r="X258" s="75" t="n">
        <v>0.013772080237337</v>
      </c>
      <c r="Y258" s="74" t="n">
        <v>11.4641136604883</v>
      </c>
      <c r="Z258" s="79" t="n">
        <v>1112</v>
      </c>
      <c r="AA258" s="79" t="n">
        <v>795</v>
      </c>
      <c r="AB258" s="75" t="n">
        <v>7832.88</v>
      </c>
      <c r="AD258" s="80" t="n">
        <v>0.01008863848743</v>
      </c>
      <c r="AE258" s="31" t="n">
        <v>0.00721265071718244</v>
      </c>
      <c r="AF258" s="75" t="n">
        <v>7.04395683453238</v>
      </c>
      <c r="AG258" s="81" t="n">
        <v>0.0710639340246591</v>
      </c>
      <c r="AH258" s="37" t="n">
        <v>0.472445081184336</v>
      </c>
      <c r="AI258" s="37" t="n">
        <v>0.353247373447946</v>
      </c>
      <c r="AJ258" s="75" t="n">
        <v>0.468586411184598</v>
      </c>
      <c r="AK258" s="38" t="n">
        <v>0.29031145949575</v>
      </c>
      <c r="AL258" s="38" t="n">
        <v>0.0516044745651996</v>
      </c>
      <c r="AM258" s="39" t="n">
        <v>0.273010170291137</v>
      </c>
      <c r="AN258" s="114" t="n">
        <v>7.791</v>
      </c>
    </row>
    <row customFormat="1" customHeight="1" ht="16.05" r="259" s="102">
      <c r="A259" s="49" t="n">
        <v>43600</v>
      </c>
      <c r="B259" s="103" t="inlineStr">
        <is>
          <t>iOS</t>
        </is>
      </c>
      <c r="C259" s="104" t="n">
        <v>21561</v>
      </c>
      <c r="D259" s="104" t="n">
        <v>108660</v>
      </c>
      <c r="E259" s="105" t="n">
        <v>5.03965493251704</v>
      </c>
      <c r="F259" s="102" t="n">
        <v>0.612304232026505</v>
      </c>
      <c r="G259" s="113" t="n">
        <v>15.28</v>
      </c>
      <c r="H259" s="113" t="n">
        <v>21.8</v>
      </c>
      <c r="I259" s="54" t="n">
        <v>0.305</v>
      </c>
      <c r="J259" s="54" t="n">
        <v>0.156</v>
      </c>
      <c r="K259" s="54" t="n">
        <v>0.08599999999999999</v>
      </c>
      <c r="L259" s="102" t="n">
        <v>8.44338302963372</v>
      </c>
      <c r="M259" s="107" t="n">
        <v>9.838238542241861</v>
      </c>
      <c r="N259" s="102" t="n">
        <v>15.7038370009108</v>
      </c>
      <c r="O259" s="108" t="n">
        <v>0.626486287502301</v>
      </c>
      <c r="P259" s="102" t="n">
        <v>2.25664717807092</v>
      </c>
      <c r="Q259" s="102" t="n">
        <v>3.12295443194171</v>
      </c>
      <c r="R259" s="102" t="n">
        <v>0.904119046919529</v>
      </c>
      <c r="S259" s="102" t="n">
        <v>4.91653200928401</v>
      </c>
      <c r="T259" s="102" t="n">
        <v>1.34613802626553</v>
      </c>
      <c r="U259" s="102" t="n">
        <v>0.519978258953492</v>
      </c>
      <c r="V259" s="102" t="n">
        <v>1.74501278020977</v>
      </c>
      <c r="W259" s="102" t="n">
        <v>0.892455269265799</v>
      </c>
      <c r="X259" s="102" t="n">
        <v>0.0136480765691147</v>
      </c>
      <c r="Y259" s="105" t="n">
        <v>9.851886618810971</v>
      </c>
      <c r="Z259" s="101" t="n">
        <v>909</v>
      </c>
      <c r="AA259" s="101" t="n">
        <v>629</v>
      </c>
      <c r="AB259" s="102" t="n">
        <v>5466.91</v>
      </c>
      <c r="AD259" s="110" t="n">
        <v>0.008365543898398669</v>
      </c>
      <c r="AE259" s="54" t="n">
        <v>0.00578869869317136</v>
      </c>
      <c r="AF259" s="102" t="n">
        <v>6.01420242024202</v>
      </c>
      <c r="AG259" s="111" t="n">
        <v>0.0503120743603902</v>
      </c>
      <c r="AH259" s="60" t="n">
        <v>0.459162376513149</v>
      </c>
      <c r="AI259" s="60" t="n">
        <v>0.332823152914985</v>
      </c>
      <c r="AJ259" s="102" t="n">
        <v>0.522381741211117</v>
      </c>
      <c r="AK259" s="61" t="n">
        <v>0.311908706055586</v>
      </c>
      <c r="AL259" s="61" t="n">
        <v>0.0543530277931161</v>
      </c>
      <c r="AM259" s="62" t="n">
        <v>0</v>
      </c>
      <c r="AN259" s="114" t="n">
        <v>8.481</v>
      </c>
    </row>
    <row customHeight="1" ht="16.05" r="260" s="96">
      <c r="A260" s="25" t="n">
        <v>43601</v>
      </c>
      <c r="B260" s="72" t="inlineStr">
        <is>
          <t>iOS</t>
        </is>
      </c>
      <c r="C260" s="73" t="n">
        <v>17554</v>
      </c>
      <c r="D260" s="73" t="n">
        <v>102267</v>
      </c>
      <c r="E260" s="74" t="n">
        <v>5.82585165774183</v>
      </c>
      <c r="F260" s="75" t="n">
        <v>0.622184644078735</v>
      </c>
      <c r="G260" s="76" t="n">
        <v>15.78</v>
      </c>
      <c r="H260" s="76" t="n">
        <v>22.55</v>
      </c>
      <c r="I260" s="31" t="n">
        <v>0.311</v>
      </c>
      <c r="J260" s="31" t="n">
        <v>0.157</v>
      </c>
      <c r="K260" s="31" t="n">
        <v>0.08599999999999999</v>
      </c>
      <c r="L260" s="75" t="n">
        <v>8.156873673814619</v>
      </c>
      <c r="M260" s="77" t="n">
        <v>9.68155905619604</v>
      </c>
      <c r="N260" s="75" t="n">
        <v>15.2565449866712</v>
      </c>
      <c r="O260" s="78" t="n">
        <v>0.634583981147389</v>
      </c>
      <c r="P260" s="75" t="n">
        <v>2.22540333143289</v>
      </c>
      <c r="Q260" s="75" t="n">
        <v>3.07678321031789</v>
      </c>
      <c r="R260" s="75" t="n">
        <v>0.879979043715426</v>
      </c>
      <c r="S260" s="75" t="n">
        <v>4.64557683714193</v>
      </c>
      <c r="T260" s="75" t="n">
        <v>1.34477710834091</v>
      </c>
      <c r="U260" s="75" t="n">
        <v>0.514430559193799</v>
      </c>
      <c r="V260" s="75" t="n">
        <v>1.69229702451577</v>
      </c>
      <c r="W260" s="75" t="n">
        <v>0.877297872012574</v>
      </c>
      <c r="X260" s="75" t="n">
        <v>0.0142959116821653</v>
      </c>
      <c r="Y260" s="74" t="n">
        <v>9.6958549678782</v>
      </c>
      <c r="Z260" s="79" t="n">
        <v>877</v>
      </c>
      <c r="AA260" s="79" t="n">
        <v>632</v>
      </c>
      <c r="AB260" s="75" t="n">
        <v>5225.23</v>
      </c>
      <c r="AD260" s="80" t="n">
        <v>0.008575591344226389</v>
      </c>
      <c r="AE260" s="31" t="n">
        <v>0.00617990163004684</v>
      </c>
      <c r="AF260" s="75" t="n">
        <v>5.95807297605473</v>
      </c>
      <c r="AG260" s="81" t="n">
        <v>0.0510939990417241</v>
      </c>
      <c r="AH260" s="37" t="n">
        <v>0.489973795146405</v>
      </c>
      <c r="AI260" s="37" t="n">
        <v>0.377235957616498</v>
      </c>
      <c r="AJ260" s="75" t="n">
        <v>0.512697155485152</v>
      </c>
      <c r="AK260" s="38" t="n">
        <v>0.322450057203203</v>
      </c>
      <c r="AL260" s="38" t="n">
        <v>0.0555897796943296</v>
      </c>
      <c r="AM260" s="39" t="n">
        <v>0</v>
      </c>
      <c r="AN260" s="114" t="n">
        <v>7.763</v>
      </c>
    </row>
    <row customHeight="1" ht="16.05" r="261" s="96">
      <c r="A261" s="25" t="n">
        <v>43602</v>
      </c>
      <c r="B261" s="72" t="inlineStr">
        <is>
          <t>iOS</t>
        </is>
      </c>
      <c r="C261" s="73" t="n">
        <v>16396</v>
      </c>
      <c r="D261" s="73" t="n">
        <v>99152</v>
      </c>
      <c r="E261" s="74" t="n">
        <v>6.04732861673579</v>
      </c>
      <c r="F261" s="75" t="n">
        <v>0.606530161439003</v>
      </c>
      <c r="G261" s="76" t="n">
        <v>14.83</v>
      </c>
      <c r="H261" s="76" t="n">
        <v>20.61</v>
      </c>
      <c r="I261" s="31" t="n">
        <v>0.302</v>
      </c>
      <c r="J261" s="31" t="n">
        <v>0.161</v>
      </c>
      <c r="K261" s="31" t="n">
        <v>0.08400000000000001</v>
      </c>
      <c r="L261" s="75" t="n">
        <v>7.96659674035824</v>
      </c>
      <c r="M261" s="77" t="n">
        <v>9.48395392932064</v>
      </c>
      <c r="N261" s="75" t="n">
        <v>15.1454870506378</v>
      </c>
      <c r="O261" s="78" t="n">
        <v>0.62619009197999</v>
      </c>
      <c r="P261" s="75" t="n">
        <v>2.22746746553279</v>
      </c>
      <c r="Q261" s="75" t="n">
        <v>3.05337585362711</v>
      </c>
      <c r="R261" s="75" t="n">
        <v>0.864901430228063</v>
      </c>
      <c r="S261" s="75" t="n">
        <v>4.579596701456</v>
      </c>
      <c r="T261" s="75" t="n">
        <v>1.33858394536786</v>
      </c>
      <c r="U261" s="75" t="n">
        <v>0.514801571962376</v>
      </c>
      <c r="V261" s="75" t="n">
        <v>1.69572220074733</v>
      </c>
      <c r="W261" s="75" t="n">
        <v>0.8710378817162741</v>
      </c>
      <c r="X261" s="75" t="n">
        <v>0.0180228336291754</v>
      </c>
      <c r="Y261" s="74" t="n">
        <v>9.501976762949811</v>
      </c>
      <c r="Z261" s="79" t="n">
        <v>899</v>
      </c>
      <c r="AA261" s="79" t="n">
        <v>632</v>
      </c>
      <c r="AB261" s="75" t="n">
        <v>6112.01</v>
      </c>
      <c r="AD261" s="80" t="n">
        <v>0.009066887203485559</v>
      </c>
      <c r="AE261" s="31" t="n">
        <v>0.00637405196062611</v>
      </c>
      <c r="AF261" s="75" t="n">
        <v>6.79867630700779</v>
      </c>
      <c r="AG261" s="81" t="n">
        <v>0.0616428312086493</v>
      </c>
      <c r="AH261" s="37" t="n">
        <v>0.467431080751403</v>
      </c>
      <c r="AI261" s="37" t="n">
        <v>0.343925347645767</v>
      </c>
      <c r="AJ261" s="75" t="n">
        <v>0.499304098757463</v>
      </c>
      <c r="AK261" s="38" t="n">
        <v>0.323079715991609</v>
      </c>
      <c r="AL261" s="38" t="n">
        <v>0.054703888978538</v>
      </c>
      <c r="AM261" s="39" t="n">
        <v>0</v>
      </c>
      <c r="AN261" s="114" t="n">
        <v>8.412000000000001</v>
      </c>
    </row>
    <row customHeight="1" ht="16.05" r="262" s="96">
      <c r="A262" s="25" t="n">
        <v>43603</v>
      </c>
      <c r="B262" s="97" t="inlineStr">
        <is>
          <t>iOS</t>
        </is>
      </c>
      <c r="C262" s="73" t="n">
        <v>20839</v>
      </c>
      <c r="D262" s="73" t="n">
        <v>101167</v>
      </c>
      <c r="E262" s="74" t="n">
        <v>4.85469552281779</v>
      </c>
      <c r="F262" s="75" t="n">
        <v>0.7404455692073501</v>
      </c>
      <c r="G262" s="76" t="n">
        <v>12.61</v>
      </c>
      <c r="H262" s="76" t="n">
        <v>18.23</v>
      </c>
      <c r="I262" s="31" t="n">
        <v>0.264</v>
      </c>
      <c r="J262" s="31" t="n">
        <v>0.128</v>
      </c>
      <c r="K262" s="31" t="n">
        <v>0.07199999999999999</v>
      </c>
      <c r="L262" s="75" t="n">
        <v>9.43096068876214</v>
      </c>
      <c r="M262" s="77" t="n">
        <v>12.2372413929443</v>
      </c>
      <c r="N262" s="75" t="n">
        <v>19.529665094414</v>
      </c>
      <c r="O262" s="78" t="n">
        <v>0.626597605938695</v>
      </c>
      <c r="P262" s="75" t="n">
        <v>2.66189206669716</v>
      </c>
      <c r="Q262" s="75" t="n">
        <v>3.61980407313341</v>
      </c>
      <c r="R262" s="75" t="n">
        <v>1.08963417519837</v>
      </c>
      <c r="S262" s="75" t="n">
        <v>6.91569781199224</v>
      </c>
      <c r="T262" s="75" t="n">
        <v>1.63392279661151</v>
      </c>
      <c r="U262" s="75" t="n">
        <v>0.436229117698096</v>
      </c>
      <c r="V262" s="75" t="n">
        <v>2.19343439920493</v>
      </c>
      <c r="W262" s="75" t="n">
        <v>0.979050653878311</v>
      </c>
      <c r="X262" s="75" t="n">
        <v>0.0171103225360048</v>
      </c>
      <c r="Y262" s="74" t="n">
        <v>12.2543517154803</v>
      </c>
      <c r="Z262" s="79" t="n">
        <v>1210</v>
      </c>
      <c r="AA262" s="79" t="n">
        <v>819</v>
      </c>
      <c r="AB262" s="75" t="n">
        <v>10143.9</v>
      </c>
      <c r="AD262" s="80" t="n">
        <v>0.0119604218766989</v>
      </c>
      <c r="AE262" s="31" t="n">
        <v>0.008095525220674729</v>
      </c>
      <c r="AF262" s="75" t="n">
        <v>8.38338842975207</v>
      </c>
      <c r="AG262" s="81" t="n">
        <v>0.100268862376071</v>
      </c>
      <c r="AH262" s="37" t="n">
        <v>0.41988579106483</v>
      </c>
      <c r="AI262" s="37" t="n">
        <v>0.284466625077979</v>
      </c>
      <c r="AJ262" s="75" t="n">
        <v>0.38137930352783</v>
      </c>
      <c r="AK262" s="38" t="n">
        <v>0.260312157126336</v>
      </c>
      <c r="AL262" s="38" t="n">
        <v>0.0453211027311277</v>
      </c>
      <c r="AM262" s="39" t="n">
        <v>0.327241096404954</v>
      </c>
      <c r="AN262" s="114" t="n">
        <v>8.827999999999999</v>
      </c>
    </row>
    <row customHeight="1" ht="16.05" r="263" s="96">
      <c r="A263" s="25" t="n">
        <v>43604</v>
      </c>
      <c r="B263" s="97" t="inlineStr">
        <is>
          <t>iOS</t>
        </is>
      </c>
      <c r="C263" s="73" t="n">
        <v>20349</v>
      </c>
      <c r="D263" s="73" t="n">
        <v>101220</v>
      </c>
      <c r="E263" s="74" t="n">
        <v>4.97420020639835</v>
      </c>
      <c r="F263" s="75" t="n">
        <v>0.6773513067575579</v>
      </c>
      <c r="G263" s="76" t="n">
        <v>12.34</v>
      </c>
      <c r="H263" s="76" t="n">
        <v>18.17</v>
      </c>
      <c r="I263" s="31" t="n">
        <v>0.276</v>
      </c>
      <c r="J263" s="31" t="n">
        <v>0.137</v>
      </c>
      <c r="K263" s="31" t="n">
        <v>0.078</v>
      </c>
      <c r="L263" s="75" t="n">
        <v>9.231495751827699</v>
      </c>
      <c r="M263" s="77" t="n">
        <v>12.2429855759731</v>
      </c>
      <c r="N263" s="75" t="n">
        <v>19.320481439329</v>
      </c>
      <c r="O263" s="78" t="n">
        <v>0.6336791147994471</v>
      </c>
      <c r="P263" s="75" t="n">
        <v>2.63076659235123</v>
      </c>
      <c r="Q263" s="75" t="n">
        <v>3.57747774434449</v>
      </c>
      <c r="R263" s="75" t="n">
        <v>1.0768930949003</v>
      </c>
      <c r="S263" s="75" t="n">
        <v>6.83483263435244</v>
      </c>
      <c r="T263" s="75" t="n">
        <v>1.61481735551363</v>
      </c>
      <c r="U263" s="75" t="n">
        <v>0.431128295474034</v>
      </c>
      <c r="V263" s="75" t="n">
        <v>2.16778659515754</v>
      </c>
      <c r="W263" s="75" t="n">
        <v>0.967602625465771</v>
      </c>
      <c r="X263" s="75" t="n">
        <v>0.0163604030823948</v>
      </c>
      <c r="Y263" s="74" t="n">
        <v>12.2593459790555</v>
      </c>
      <c r="Z263" s="79" t="n">
        <v>1264</v>
      </c>
      <c r="AA263" s="79" t="n">
        <v>789</v>
      </c>
      <c r="AB263" s="75" t="n">
        <v>7834.36</v>
      </c>
      <c r="AD263" s="80" t="n">
        <v>0.0124876506619245</v>
      </c>
      <c r="AE263" s="31" t="n">
        <v>0.00779490219324244</v>
      </c>
      <c r="AF263" s="75" t="n">
        <v>6.19806962025316</v>
      </c>
      <c r="AG263" s="81" t="n">
        <v>0.0773993281960087</v>
      </c>
      <c r="AH263" s="37" t="n">
        <v>0.441643323996265</v>
      </c>
      <c r="AI263" s="37" t="n">
        <v>0.315642046292201</v>
      </c>
      <c r="AJ263" s="75" t="n">
        <v>0.395475202529144</v>
      </c>
      <c r="AK263" s="38" t="n">
        <v>0.261875123493381</v>
      </c>
      <c r="AL263" s="38" t="n">
        <v>0.0458407429361786</v>
      </c>
      <c r="AM263" s="39" t="n">
        <v>0.325034578146611</v>
      </c>
      <c r="AN263" s="114" t="n">
        <v>8.464</v>
      </c>
    </row>
    <row customHeight="1" ht="16.05" r="264" s="96">
      <c r="A264" s="25" t="n">
        <v>43605</v>
      </c>
      <c r="B264" s="97" t="inlineStr">
        <is>
          <t>iOS</t>
        </is>
      </c>
      <c r="C264" s="73" t="n">
        <v>17547</v>
      </c>
      <c r="D264" s="73" t="n">
        <v>101400</v>
      </c>
      <c r="E264" s="74" t="n">
        <v>5.77876560095743</v>
      </c>
      <c r="F264" s="75" t="n">
        <v>0.638415706272189</v>
      </c>
      <c r="G264" s="76" t="n">
        <v>11.98</v>
      </c>
      <c r="H264" s="76" t="n">
        <v>17.16</v>
      </c>
      <c r="I264" s="31" t="n">
        <v>0.276</v>
      </c>
      <c r="J264" s="31" t="n">
        <v>0.139</v>
      </c>
      <c r="K264" s="31" t="n">
        <v>0.079</v>
      </c>
      <c r="L264" s="75" t="n">
        <v>9.196282051282051</v>
      </c>
      <c r="M264" s="77" t="n">
        <v>11.995798816568</v>
      </c>
      <c r="N264" s="75" t="n">
        <v>18.8409851301115</v>
      </c>
      <c r="O264" s="78" t="n">
        <v>0.6366863905325441</v>
      </c>
      <c r="P264" s="75" t="n">
        <v>2.54395910780669</v>
      </c>
      <c r="Q264" s="75" t="n">
        <v>3.80503407682776</v>
      </c>
      <c r="R264" s="75" t="n">
        <v>1.12854708798017</v>
      </c>
      <c r="S264" s="75" t="n">
        <v>6.19741325898389</v>
      </c>
      <c r="T264" s="75" t="n">
        <v>1.62433395291202</v>
      </c>
      <c r="U264" s="75" t="n">
        <v>0.441589219330855</v>
      </c>
      <c r="V264" s="75" t="n">
        <v>2.10336121437423</v>
      </c>
      <c r="W264" s="75" t="n">
        <v>0.996747211895911</v>
      </c>
      <c r="X264" s="75" t="n">
        <v>0.0156903353057199</v>
      </c>
      <c r="Y264" s="74" t="n">
        <v>12.0114891518738</v>
      </c>
      <c r="Z264" s="79" t="n">
        <v>1041</v>
      </c>
      <c r="AA264" s="79" t="n">
        <v>709</v>
      </c>
      <c r="AB264" s="75" t="n">
        <v>7206.59</v>
      </c>
      <c r="AD264" s="80" t="n">
        <v>0.0102662721893491</v>
      </c>
      <c r="AE264" s="31" t="n">
        <v>0.00699211045364892</v>
      </c>
      <c r="AF264" s="75" t="n">
        <v>6.92275696445725</v>
      </c>
      <c r="AG264" s="81" t="n">
        <v>0.0710709072978304</v>
      </c>
      <c r="AH264" s="37" t="n">
        <v>0.449706502536046</v>
      </c>
      <c r="AI264" s="37" t="n">
        <v>0.338120476434718</v>
      </c>
      <c r="AJ264" s="75" t="n">
        <v>0.411262327416174</v>
      </c>
      <c r="AK264" s="38" t="n">
        <v>0.277781065088757</v>
      </c>
      <c r="AL264" s="38" t="n">
        <v>0.0482741617357002</v>
      </c>
      <c r="AM264" s="39" t="n">
        <v>0.323658777120316</v>
      </c>
      <c r="AN264" s="114" t="n">
        <v>8.574999999999999</v>
      </c>
    </row>
    <row customHeight="1" ht="16.05" r="265" s="96">
      <c r="A265" s="25" t="n">
        <v>43606</v>
      </c>
      <c r="B265" s="97" t="inlineStr">
        <is>
          <t>iOS</t>
        </is>
      </c>
      <c r="C265" s="73" t="n">
        <v>17066</v>
      </c>
      <c r="D265" s="73" t="n">
        <v>97686</v>
      </c>
      <c r="E265" s="74" t="n">
        <v>5.7240126567444</v>
      </c>
      <c r="F265" s="75" t="n">
        <v>0.661946944597998</v>
      </c>
      <c r="G265" s="76" t="n">
        <v>13.07</v>
      </c>
      <c r="H265" s="76" t="n">
        <v>18.47</v>
      </c>
      <c r="I265" s="31" t="n">
        <v>0.277</v>
      </c>
      <c r="J265" s="31" t="n">
        <v>0.141</v>
      </c>
      <c r="K265" s="31" t="n">
        <v>0.081</v>
      </c>
      <c r="L265" s="75" t="n">
        <v>8.952183526810391</v>
      </c>
      <c r="M265" s="77" t="n">
        <v>11.1655201359458</v>
      </c>
      <c r="N265" s="75" t="n">
        <v>17.3730527858303</v>
      </c>
      <c r="O265" s="78" t="n">
        <v>0.6426918903425261</v>
      </c>
      <c r="P265" s="75" t="n">
        <v>2.4122200630754</v>
      </c>
      <c r="Q265" s="75" t="n">
        <v>3.48728935045077</v>
      </c>
      <c r="R265" s="75" t="n">
        <v>1.05409193717945</v>
      </c>
      <c r="S265" s="75" t="n">
        <v>5.56876174699755</v>
      </c>
      <c r="T265" s="75" t="n">
        <v>1.49184479627919</v>
      </c>
      <c r="U265" s="75" t="n">
        <v>0.467108406868211</v>
      </c>
      <c r="V265" s="75" t="n">
        <v>1.95347392564748</v>
      </c>
      <c r="W265" s="75" t="n">
        <v>0.938262559332293</v>
      </c>
      <c r="X265" s="75" t="n">
        <v>0.0143930552996335</v>
      </c>
      <c r="Y265" s="74" t="n">
        <v>11.1799131912454</v>
      </c>
      <c r="Z265" s="79" t="n">
        <v>1066</v>
      </c>
      <c r="AA265" s="79" t="n">
        <v>702</v>
      </c>
      <c r="AB265" s="75" t="n">
        <v>7518.34</v>
      </c>
      <c r="AD265" s="80" t="n">
        <v>0.0109125156112442</v>
      </c>
      <c r="AE265" s="31" t="n">
        <v>0.00718629076838032</v>
      </c>
      <c r="AF265" s="75" t="n">
        <v>7.05285178236398</v>
      </c>
      <c r="AG265" s="81" t="n">
        <v>0.0769643551788383</v>
      </c>
      <c r="AH265" s="37" t="n">
        <v>0.442517285831478</v>
      </c>
      <c r="AI265" s="37" t="n">
        <v>0.324563459510137</v>
      </c>
      <c r="AJ265" s="75" t="n">
        <v>0.449614069569846</v>
      </c>
      <c r="AK265" s="38" t="n">
        <v>0.296357717584915</v>
      </c>
      <c r="AL265" s="38" t="n">
        <v>0.0559445570501402</v>
      </c>
      <c r="AM265" s="39" t="n">
        <v>0.267755870851504</v>
      </c>
      <c r="AN265" s="114" t="n">
        <v>7.849</v>
      </c>
    </row>
    <row customFormat="1" customHeight="1" ht="16.05" r="266" s="102">
      <c r="A266" s="49" t="n">
        <v>43607</v>
      </c>
      <c r="B266" s="103" t="inlineStr">
        <is>
          <t>iOS</t>
        </is>
      </c>
      <c r="C266" s="104" t="n">
        <v>13180</v>
      </c>
      <c r="D266" s="104" t="n">
        <v>90590</v>
      </c>
      <c r="E266" s="105" t="n">
        <v>6.87329286798179</v>
      </c>
      <c r="F266" s="102" t="n">
        <v>0.569337250557457</v>
      </c>
      <c r="G266" s="113" t="n">
        <v>14.01</v>
      </c>
      <c r="H266" s="113" t="n">
        <v>19.41</v>
      </c>
      <c r="I266" s="54" t="n">
        <v>0.272</v>
      </c>
      <c r="J266" s="54" t="n">
        <v>0.131</v>
      </c>
      <c r="K266" s="54" t="n">
        <v>0.07099999999999999</v>
      </c>
      <c r="L266" s="102" t="n">
        <v>7.91747433491555</v>
      </c>
      <c r="M266" s="107" t="n">
        <v>9.717584722375539</v>
      </c>
      <c r="N266" s="102" t="n">
        <v>15.4027960037093</v>
      </c>
      <c r="O266" s="108" t="n">
        <v>0.630897450049674</v>
      </c>
      <c r="P266" s="102" t="n">
        <v>2.16870505485276</v>
      </c>
      <c r="Q266" s="102" t="n">
        <v>2.82128672160691</v>
      </c>
      <c r="R266" s="102" t="n">
        <v>0.8335695414064</v>
      </c>
      <c r="S266" s="102" t="n">
        <v>4.37924518397984</v>
      </c>
      <c r="T266" s="102" t="n">
        <v>1.33165363148041</v>
      </c>
      <c r="U266" s="102" t="n">
        <v>0.47211869893094</v>
      </c>
      <c r="V266" s="102" t="n">
        <v>1.61198887197522</v>
      </c>
      <c r="W266" s="102" t="n">
        <v>0.834006963763932</v>
      </c>
      <c r="X266" s="102" t="n">
        <v>0.0163814990617066</v>
      </c>
      <c r="Y266" s="105" t="n">
        <v>9.733966221437241</v>
      </c>
      <c r="Z266" s="101" t="n">
        <v>751</v>
      </c>
      <c r="AA266" s="101" t="n">
        <v>538</v>
      </c>
      <c r="AB266" s="102" t="n">
        <v>4708.49</v>
      </c>
      <c r="AD266" s="110" t="n">
        <v>0.008290098244839389</v>
      </c>
      <c r="AE266" s="54" t="n">
        <v>0.00593884534716856</v>
      </c>
      <c r="AF266" s="102" t="n">
        <v>6.26962716378162</v>
      </c>
      <c r="AG266" s="111" t="n">
        <v>0.0519758251462634</v>
      </c>
      <c r="AH266" s="60" t="n">
        <v>0.446282245827011</v>
      </c>
      <c r="AI266" s="60" t="n">
        <v>0.360849772382398</v>
      </c>
      <c r="AJ266" s="102" t="n">
        <v>0.479611436140854</v>
      </c>
      <c r="AK266" s="61" t="n">
        <v>0.330279280273761</v>
      </c>
      <c r="AL266" s="61" t="n">
        <v>0.0619604812893255</v>
      </c>
      <c r="AM266" s="62" t="n">
        <v>0</v>
      </c>
      <c r="AN266" s="114" t="n">
        <v>7.121</v>
      </c>
    </row>
    <row customHeight="1" ht="16.05" r="267" s="96">
      <c r="A267" s="25" t="n">
        <v>43608</v>
      </c>
      <c r="B267" s="72" t="inlineStr">
        <is>
          <t>iOS</t>
        </is>
      </c>
      <c r="C267" s="73" t="n">
        <v>13854</v>
      </c>
      <c r="D267" s="73" t="n">
        <v>87581</v>
      </c>
      <c r="E267" s="74" t="n">
        <v>6.32171214089794</v>
      </c>
      <c r="F267" s="75" t="n">
        <v>0.560459595939759</v>
      </c>
      <c r="G267" s="76" t="n">
        <v>14.23</v>
      </c>
      <c r="H267" s="76" t="n">
        <v>19.75</v>
      </c>
      <c r="I267" s="31" t="n">
        <v>0.286</v>
      </c>
      <c r="J267" s="31" t="n">
        <v>0.138</v>
      </c>
      <c r="K267" s="31" t="n">
        <v>0.07199999999999999</v>
      </c>
      <c r="L267" s="75" t="n">
        <v>7.87633162443909</v>
      </c>
      <c r="M267" s="77" t="n">
        <v>9.431360683253221</v>
      </c>
      <c r="N267" s="75" t="n">
        <v>15.0684641625773</v>
      </c>
      <c r="O267" s="78" t="n">
        <v>0.625900594877885</v>
      </c>
      <c r="P267" s="75" t="n">
        <v>2.26112337413576</v>
      </c>
      <c r="Q267" s="75" t="n">
        <v>2.94151449367897</v>
      </c>
      <c r="R267" s="75" t="n">
        <v>0.869091705127971</v>
      </c>
      <c r="S267" s="75" t="n">
        <v>4.56586460404619</v>
      </c>
      <c r="T267" s="75" t="n">
        <v>1.38840140832224</v>
      </c>
      <c r="U267" s="75" t="n">
        <v>0.492237809438678</v>
      </c>
      <c r="V267" s="75" t="n">
        <v>1.68068299979933</v>
      </c>
      <c r="W267" s="75" t="n">
        <v>0.869547768028166</v>
      </c>
      <c r="X267" s="75" t="n">
        <v>0.017789246526073</v>
      </c>
      <c r="Y267" s="74" t="n">
        <v>9.44914992977929</v>
      </c>
      <c r="Z267" s="79" t="n">
        <v>738</v>
      </c>
      <c r="AA267" s="79" t="n">
        <v>525</v>
      </c>
      <c r="AB267" s="75" t="n">
        <v>4457.62</v>
      </c>
      <c r="AD267" s="80" t="n">
        <v>0.0084264851965609</v>
      </c>
      <c r="AE267" s="31" t="n">
        <v>0.00599445085121202</v>
      </c>
      <c r="AF267" s="75" t="n">
        <v>6.04013550135501</v>
      </c>
      <c r="AG267" s="81" t="n">
        <v>0.0508971123873899</v>
      </c>
      <c r="AH267" s="37" t="n">
        <v>0.461599538039555</v>
      </c>
      <c r="AI267" s="37" t="n">
        <v>0.328785910206439</v>
      </c>
      <c r="AJ267" s="75" t="n">
        <v>0.531610737488725</v>
      </c>
      <c r="AK267" s="38" t="n">
        <v>0.327730900537788</v>
      </c>
      <c r="AL267" s="38" t="n">
        <v>0.0617828067731586</v>
      </c>
      <c r="AM267" s="39" t="n">
        <v>0</v>
      </c>
      <c r="AN267" s="114" t="n">
        <v>6.03</v>
      </c>
    </row>
    <row customHeight="1" ht="16.05" r="268" s="96">
      <c r="A268" s="25" t="n">
        <v>43609</v>
      </c>
      <c r="B268" s="72" t="inlineStr">
        <is>
          <t>iOS</t>
        </is>
      </c>
      <c r="C268" s="73" t="n">
        <v>15495</v>
      </c>
      <c r="D268" s="73" t="n">
        <v>87659</v>
      </c>
      <c r="E268" s="74" t="n">
        <v>5.65724427234592</v>
      </c>
      <c r="F268" s="75" t="n">
        <v>0.477347554272807</v>
      </c>
      <c r="G268" s="76" t="n">
        <v>11.8</v>
      </c>
      <c r="H268" s="76" t="n">
        <v>16.55</v>
      </c>
      <c r="I268" s="31" t="n">
        <v>0.28</v>
      </c>
      <c r="J268" s="31" t="n">
        <v>0.139</v>
      </c>
      <c r="K268" s="31" t="n">
        <v>0.06900000000000001</v>
      </c>
      <c r="L268" s="75" t="n">
        <v>7.73925096111067</v>
      </c>
      <c r="M268" s="77" t="n">
        <v>9.075497096704281</v>
      </c>
      <c r="N268" s="75" t="n">
        <v>14.691036342148</v>
      </c>
      <c r="O268" s="78" t="n">
        <v>0.617757446468703</v>
      </c>
      <c r="P268" s="75" t="n">
        <v>2.28889053035899</v>
      </c>
      <c r="Q268" s="75" t="n">
        <v>2.97763702171665</v>
      </c>
      <c r="R268" s="75" t="n">
        <v>0.879764366967056</v>
      </c>
      <c r="S268" s="75" t="n">
        <v>4.62193455458709</v>
      </c>
      <c r="T268" s="75" t="n">
        <v>1.40545132220417</v>
      </c>
      <c r="U268" s="75" t="n">
        <v>0.498282611907224</v>
      </c>
      <c r="V268" s="75" t="n">
        <v>1.70132220416605</v>
      </c>
      <c r="W268" s="75" t="n">
        <v>0.880226030432856</v>
      </c>
      <c r="X268" s="75" t="n">
        <v>0.016815158740118</v>
      </c>
      <c r="Y268" s="74" t="n">
        <v>9.092312255444391</v>
      </c>
      <c r="Z268" s="79" t="n">
        <v>748</v>
      </c>
      <c r="AA268" s="79" t="n">
        <v>549</v>
      </c>
      <c r="AB268" s="75" t="n">
        <v>4703.52</v>
      </c>
      <c r="AD268" s="80" t="n">
        <v>0.00853306562931359</v>
      </c>
      <c r="AE268" s="31" t="n">
        <v>0.00626290512098016</v>
      </c>
      <c r="AF268" s="75" t="n">
        <v>6.28812834224599</v>
      </c>
      <c r="AG268" s="81" t="n">
        <v>0.0536570118299319</v>
      </c>
      <c r="AH268" s="37" t="n">
        <v>0.44620845434011</v>
      </c>
      <c r="AI268" s="37" t="n">
        <v>0.318683446272991</v>
      </c>
      <c r="AJ268" s="75" t="n">
        <v>0.480521110211159</v>
      </c>
      <c r="AK268" s="38" t="n">
        <v>0.318050628001688</v>
      </c>
      <c r="AL268" s="38" t="n">
        <v>0.0585906752301532</v>
      </c>
      <c r="AM268" s="39" t="n">
        <v>0</v>
      </c>
      <c r="AN268" s="114" t="n">
        <v>6.506</v>
      </c>
    </row>
    <row customHeight="1" ht="16.05" r="269" s="96">
      <c r="A269" s="25" t="n">
        <v>43610</v>
      </c>
      <c r="B269" s="97" t="inlineStr">
        <is>
          <t>iOS</t>
        </is>
      </c>
      <c r="C269" s="73" t="n">
        <v>16665</v>
      </c>
      <c r="D269" s="73" t="n">
        <v>86958</v>
      </c>
      <c r="E269" s="74" t="n">
        <v>5.21800180018002</v>
      </c>
      <c r="F269" s="75" t="n">
        <v>0.710723845442627</v>
      </c>
      <c r="G269" s="76" t="n">
        <v>11.76</v>
      </c>
      <c r="H269" s="76" t="n">
        <v>16.5</v>
      </c>
      <c r="I269" s="31" t="n">
        <v>0.276</v>
      </c>
      <c r="J269" s="31" t="n">
        <v>0.132</v>
      </c>
      <c r="K269" s="31" t="n">
        <v>0.067</v>
      </c>
      <c r="L269" s="75" t="n">
        <v>9.67088709491939</v>
      </c>
      <c r="M269" s="77" t="n">
        <v>12.1095126382851</v>
      </c>
      <c r="N269" s="75" t="n">
        <v>19.3494974366513</v>
      </c>
      <c r="O269" s="78" t="n">
        <v>0.625830860875365</v>
      </c>
      <c r="P269" s="75" t="n">
        <v>2.66358574814869</v>
      </c>
      <c r="Q269" s="75" t="n">
        <v>3.56121717719263</v>
      </c>
      <c r="R269" s="75" t="n">
        <v>1.15319453887286</v>
      </c>
      <c r="S269" s="75" t="n">
        <v>6.74089046507782</v>
      </c>
      <c r="T269" s="75" t="n">
        <v>1.67371051616104</v>
      </c>
      <c r="U269" s="75" t="n">
        <v>0.435346649271421</v>
      </c>
      <c r="V269" s="75" t="n">
        <v>2.17063266018633</v>
      </c>
      <c r="W269" s="75" t="n">
        <v>0.950919681740505</v>
      </c>
      <c r="X269" s="75" t="n">
        <v>0.0165137192667725</v>
      </c>
      <c r="Y269" s="74" t="n">
        <v>12.1260263575519</v>
      </c>
      <c r="Z269" s="79" t="n">
        <v>1112</v>
      </c>
      <c r="AA269" s="79" t="n">
        <v>700</v>
      </c>
      <c r="AB269" s="75" t="n">
        <v>9063.879999999999</v>
      </c>
      <c r="AD269" s="80" t="n">
        <v>0.0127877826076957</v>
      </c>
      <c r="AE269" s="31" t="n">
        <v>0.008049863152326409</v>
      </c>
      <c r="AF269" s="75" t="n">
        <v>8.15097122302158</v>
      </c>
      <c r="AG269" s="81" t="n">
        <v>0.104232848041583</v>
      </c>
      <c r="AH269" s="37" t="n">
        <v>0.455025502550255</v>
      </c>
      <c r="AI269" s="37" t="n">
        <v>0.32043204320432</v>
      </c>
      <c r="AJ269" s="75">
        <f>34203/D269</f>
        <v/>
      </c>
      <c r="AK269" s="38" t="n">
        <v>0.26764645001035</v>
      </c>
      <c r="AL269" s="38" t="n">
        <v>0.0494951585823041</v>
      </c>
      <c r="AM269" s="39" t="n">
        <v>0.321396536258884</v>
      </c>
      <c r="AN269" s="114" t="n">
        <v>6.417</v>
      </c>
    </row>
    <row customHeight="1" ht="16.05" r="270" s="96">
      <c r="A270" s="25" t="n">
        <v>43611</v>
      </c>
      <c r="B270" s="97" t="inlineStr">
        <is>
          <t>iOS</t>
        </is>
      </c>
      <c r="C270" s="73" t="n">
        <v>16153</v>
      </c>
      <c r="D270" s="73" t="n">
        <v>86405</v>
      </c>
      <c r="E270" s="74" t="n">
        <v>5.34916114653625</v>
      </c>
      <c r="F270" s="75" t="n">
        <v>0.689022486950987</v>
      </c>
      <c r="G270" s="76" t="n">
        <v>11.91</v>
      </c>
      <c r="H270" s="76" t="n">
        <v>16.76</v>
      </c>
      <c r="I270" s="31" t="n">
        <v>0.285</v>
      </c>
      <c r="J270" s="31" t="n">
        <v>0.138</v>
      </c>
      <c r="K270" s="31" t="n">
        <v>0.07000000000000001</v>
      </c>
      <c r="L270" s="75" t="n">
        <v>9.370302644522891</v>
      </c>
      <c r="M270" s="77" t="n">
        <v>11.9471674092934</v>
      </c>
      <c r="N270" s="75" t="n">
        <v>19.0520089326911</v>
      </c>
      <c r="O270" s="78" t="n">
        <v>0.627081766101499</v>
      </c>
      <c r="P270" s="75" t="n">
        <v>2.57853939427496</v>
      </c>
      <c r="Q270" s="75" t="n">
        <v>3.74139490246018</v>
      </c>
      <c r="R270" s="75" t="n">
        <v>1.17664212022221</v>
      </c>
      <c r="S270" s="75" t="n">
        <v>6.32691065463337</v>
      </c>
      <c r="T270" s="75" t="n">
        <v>1.65524241920898</v>
      </c>
      <c r="U270" s="75" t="n">
        <v>0.441448424782681</v>
      </c>
      <c r="V270" s="75" t="n">
        <v>2.13519000424487</v>
      </c>
      <c r="W270" s="75" t="n">
        <v>0.996641012863813</v>
      </c>
      <c r="X270" s="75" t="n">
        <v>0.0176841617961923</v>
      </c>
      <c r="Y270" s="74" t="n">
        <v>11.9648515710896</v>
      </c>
      <c r="Z270" s="79" t="n">
        <v>1004</v>
      </c>
      <c r="AA270" s="79" t="n">
        <v>665</v>
      </c>
      <c r="AB270" s="75" t="n">
        <v>8208.959999999999</v>
      </c>
      <c r="AD270" s="80" t="n">
        <v>0.0116196979341473</v>
      </c>
      <c r="AE270" s="31" t="n">
        <v>0.00769631387072507</v>
      </c>
      <c r="AF270" s="75" t="n">
        <v>8.17625498007968</v>
      </c>
      <c r="AG270" s="81" t="n">
        <v>0.09500561310109371</v>
      </c>
      <c r="AH270" s="37" t="n">
        <v>0.476629728223859</v>
      </c>
      <c r="AI270" s="37" t="n">
        <v>0.337831981675231</v>
      </c>
      <c r="AJ270" s="75">
        <f>36762/D270</f>
        <v/>
      </c>
      <c r="AK270" s="38" t="n">
        <v>0.265065679069498</v>
      </c>
      <c r="AL270" s="38" t="n">
        <v>0.049684624732365</v>
      </c>
      <c r="AM270" s="39" t="n">
        <v>0.315051212314102</v>
      </c>
      <c r="AN270" s="114" t="n">
        <v>8.456</v>
      </c>
    </row>
    <row customHeight="1" ht="16.05" r="271" s="96">
      <c r="A271" s="25" t="n">
        <v>43612</v>
      </c>
      <c r="B271" s="97" t="inlineStr">
        <is>
          <t>iOS</t>
        </is>
      </c>
      <c r="C271" s="73" t="n">
        <v>16937</v>
      </c>
      <c r="D271" s="73" t="n">
        <v>89603</v>
      </c>
      <c r="E271" s="74" t="n">
        <v>5.29037019543012</v>
      </c>
      <c r="F271" s="75" t="n">
        <v>0.681288085175719</v>
      </c>
      <c r="G271" s="76" t="n">
        <v>12.64</v>
      </c>
      <c r="H271" s="76" t="n">
        <v>17.36</v>
      </c>
      <c r="I271" s="31" t="n">
        <v>0.294</v>
      </c>
      <c r="J271" s="31" t="n">
        <v>0.142</v>
      </c>
      <c r="K271" s="31" t="n">
        <v>0.079</v>
      </c>
      <c r="L271" s="75" t="n">
        <v>9.3225226833923</v>
      </c>
      <c r="M271" s="77" t="n">
        <v>11.6598551387788</v>
      </c>
      <c r="N271" s="75" t="n">
        <v>18.4394006247904</v>
      </c>
      <c r="O271" s="78" t="n">
        <v>0.632333738825709</v>
      </c>
      <c r="P271" s="75" t="n">
        <v>2.54346176247375</v>
      </c>
      <c r="Q271" s="75" t="n">
        <v>3.71531442489278</v>
      </c>
      <c r="R271" s="75" t="n">
        <v>1.11752766550769</v>
      </c>
      <c r="S271" s="75" t="n">
        <v>5.92221888843785</v>
      </c>
      <c r="T271" s="75" t="n">
        <v>1.63054413244145</v>
      </c>
      <c r="U271" s="75" t="n">
        <v>0.450819816798743</v>
      </c>
      <c r="V271" s="75" t="n">
        <v>2.07763991598863</v>
      </c>
      <c r="W271" s="75" t="n">
        <v>0.981874018249528</v>
      </c>
      <c r="X271" s="75" t="n">
        <v>0.0158142026494649</v>
      </c>
      <c r="Y271" s="74" t="n">
        <v>11.6756693414283</v>
      </c>
      <c r="Z271" s="79" t="n">
        <v>1074</v>
      </c>
      <c r="AA271" s="79" t="n">
        <v>694</v>
      </c>
      <c r="AB271" s="75" t="n">
        <v>7561.26</v>
      </c>
      <c r="AD271" s="80" t="n">
        <v>0.0119862058190016</v>
      </c>
      <c r="AE271" s="31" t="n">
        <v>0.0077452763858353</v>
      </c>
      <c r="AF271" s="75" t="n">
        <v>7.04027932960894</v>
      </c>
      <c r="AG271" s="81" t="n">
        <v>0.0843862370679553</v>
      </c>
      <c r="AH271" s="37" t="n">
        <v>0.657318297219106</v>
      </c>
      <c r="AI271" s="37" t="n">
        <v>0.415835153805278</v>
      </c>
      <c r="AJ271" s="75" t="n">
        <v>0.410276441636999</v>
      </c>
      <c r="AK271" s="38" t="n">
        <v>0.274577860116291</v>
      </c>
      <c r="AL271" s="38" t="n">
        <v>0.0512706047788579</v>
      </c>
      <c r="AM271" s="39" t="n">
        <v>0.310837806769863</v>
      </c>
      <c r="AN271" s="114" t="n">
        <v>7.914</v>
      </c>
    </row>
    <row customHeight="1" ht="16.05" r="272" s="96">
      <c r="A272" s="25" t="n">
        <v>43613</v>
      </c>
      <c r="B272" s="97" t="inlineStr">
        <is>
          <t>iOS</t>
        </is>
      </c>
      <c r="C272" s="73" t="n">
        <v>17281</v>
      </c>
      <c r="D272" s="73" t="n">
        <v>89866</v>
      </c>
      <c r="E272" s="74" t="n">
        <v>5.2002777617036</v>
      </c>
      <c r="F272" s="75" t="n">
        <v>0.64772787630472</v>
      </c>
      <c r="G272" s="76" t="n">
        <v>13.23</v>
      </c>
      <c r="H272" s="76" t="n">
        <v>17.86</v>
      </c>
      <c r="I272" s="31" t="n">
        <v>0.291</v>
      </c>
      <c r="J272" s="31" t="n">
        <v>0.142</v>
      </c>
      <c r="K272" s="31" t="n">
        <v>0.077</v>
      </c>
      <c r="L272" s="75" t="n">
        <v>9.0536465404046</v>
      </c>
      <c r="M272" s="77" t="n">
        <v>10.7732401575679</v>
      </c>
      <c r="N272" s="75" t="n">
        <v>17.064687841506</v>
      </c>
      <c r="O272" s="78" t="n">
        <v>0.631317739745844</v>
      </c>
      <c r="P272" s="75" t="n">
        <v>2.37021891634646</v>
      </c>
      <c r="Q272" s="75" t="n">
        <v>3.45057637395565</v>
      </c>
      <c r="R272" s="75" t="n">
        <v>1.02668593788557</v>
      </c>
      <c r="S272" s="75" t="n">
        <v>5.34938484859167</v>
      </c>
      <c r="T272" s="75" t="n">
        <v>1.50119857580992</v>
      </c>
      <c r="U272" s="75" t="n">
        <v>0.473296435999577</v>
      </c>
      <c r="V272" s="75" t="n">
        <v>1.94962456375366</v>
      </c>
      <c r="W272" s="75" t="n">
        <v>0.943702189163464</v>
      </c>
      <c r="X272" s="75" t="n">
        <v>0.015623261300158</v>
      </c>
      <c r="Y272" s="74" t="n">
        <v>10.7888634188681</v>
      </c>
      <c r="Z272" s="79" t="n">
        <v>942</v>
      </c>
      <c r="AA272" s="79" t="n">
        <v>662</v>
      </c>
      <c r="AB272" s="75" t="n">
        <v>6900.58</v>
      </c>
      <c r="AD272" s="80" t="n">
        <v>0.010482273607371</v>
      </c>
      <c r="AE272" s="31" t="n">
        <v>0.00736652349053035</v>
      </c>
      <c r="AF272" s="75" t="n">
        <v>7.32545647558386</v>
      </c>
      <c r="AG272" s="81" t="n">
        <v>0.0767874390759575</v>
      </c>
      <c r="AH272" s="37" t="n">
        <v>0.471500491869683</v>
      </c>
      <c r="AI272" s="37" t="n">
        <v>0.338869278398241</v>
      </c>
      <c r="AJ272" s="75" t="n">
        <v>0.444506264883271</v>
      </c>
      <c r="AK272" s="38" t="n">
        <v>0.288173502770792</v>
      </c>
      <c r="AL272" s="38" t="n">
        <v>0.0563171833618944</v>
      </c>
      <c r="AM272" s="39" t="n">
        <v>0.252765228228696</v>
      </c>
      <c r="AN272" s="114" t="n">
        <v>9.125</v>
      </c>
    </row>
    <row customFormat="1" customHeight="1" ht="16.05" r="273" s="102">
      <c r="A273" s="49" t="n">
        <v>43614</v>
      </c>
      <c r="B273" s="103" t="inlineStr">
        <is>
          <t>iOS</t>
        </is>
      </c>
      <c r="C273" s="104" t="n">
        <v>14964</v>
      </c>
      <c r="D273" s="104" t="n">
        <v>85021</v>
      </c>
      <c r="E273" s="105" t="n">
        <v>5.68170275327453</v>
      </c>
      <c r="F273" s="102" t="n">
        <v>0.557028534362099</v>
      </c>
      <c r="G273" s="113" t="n">
        <v>13.9</v>
      </c>
      <c r="H273" s="113" t="n">
        <v>18.2</v>
      </c>
      <c r="I273" s="54" t="n">
        <v>0.291</v>
      </c>
      <c r="J273" s="54" t="n">
        <v>0.139</v>
      </c>
      <c r="K273" s="54" t="n">
        <v>0.07000000000000001</v>
      </c>
      <c r="L273" s="102" t="n">
        <v>8.23520071511744</v>
      </c>
      <c r="M273" s="107" t="n">
        <v>9.77654932310841</v>
      </c>
      <c r="N273" s="102" t="n">
        <v>15.7001303288442</v>
      </c>
      <c r="O273" s="108" t="n">
        <v>0.622704978769951</v>
      </c>
      <c r="P273" s="102" t="n">
        <v>2.29399542904633</v>
      </c>
      <c r="Q273" s="102" t="n">
        <v>3.06969759930491</v>
      </c>
      <c r="R273" s="102" t="n">
        <v>0.912679674366772</v>
      </c>
      <c r="S273" s="102" t="n">
        <v>4.82524601930378</v>
      </c>
      <c r="T273" s="102" t="n">
        <v>1.42498536161532</v>
      </c>
      <c r="U273" s="102" t="n">
        <v>0.510265757512797</v>
      </c>
      <c r="V273" s="102" t="n">
        <v>1.7563795024838</v>
      </c>
      <c r="W273" s="102" t="n">
        <v>0.906880985210509</v>
      </c>
      <c r="X273" s="102" t="n">
        <v>0.015737288434622</v>
      </c>
      <c r="Y273" s="105" t="n">
        <v>9.79228661154303</v>
      </c>
      <c r="Z273" s="101" t="n">
        <v>736</v>
      </c>
      <c r="AA273" s="101" t="n">
        <v>542</v>
      </c>
      <c r="AB273" s="102" t="n">
        <v>4530.64</v>
      </c>
      <c r="AD273" s="110" t="n">
        <v>0.00865668481904471</v>
      </c>
      <c r="AE273" s="54" t="n">
        <v>0.00637489561402477</v>
      </c>
      <c r="AF273" s="102" t="n">
        <v>6.15576086956522</v>
      </c>
      <c r="AG273" s="111" t="n">
        <v>0.0532884816692347</v>
      </c>
      <c r="AH273" s="60" t="n">
        <v>0.468323977546111</v>
      </c>
      <c r="AI273" s="60" t="n">
        <v>0.356589147286822</v>
      </c>
      <c r="AJ273" s="102" t="n">
        <v>0.512438103527364</v>
      </c>
      <c r="AK273" s="61" t="n">
        <v>0.320156196704344</v>
      </c>
      <c r="AL273" s="61" t="n">
        <v>0.0632549605391609</v>
      </c>
      <c r="AM273" s="62" t="n">
        <v>0</v>
      </c>
      <c r="AN273" s="114" t="n">
        <v>8.253</v>
      </c>
    </row>
    <row customHeight="1" ht="16.05" r="274" s="96">
      <c r="A274" s="25" t="n">
        <v>43615</v>
      </c>
      <c r="B274" s="72" t="inlineStr">
        <is>
          <t>iOS</t>
        </is>
      </c>
      <c r="C274" s="73" t="n">
        <v>15029</v>
      </c>
      <c r="D274" s="73" t="n">
        <v>82834</v>
      </c>
      <c r="E274" s="74" t="n">
        <v>5.51161088562113</v>
      </c>
      <c r="F274" s="75" t="n">
        <v>0.560907225994157</v>
      </c>
      <c r="G274" s="76" t="n">
        <v>13.58</v>
      </c>
      <c r="H274" s="76" t="n">
        <v>18.87</v>
      </c>
      <c r="I274" s="31" t="n">
        <v>0.285</v>
      </c>
      <c r="J274" s="31" t="n">
        <v>0.136</v>
      </c>
      <c r="K274" s="31" t="n">
        <v>0.067</v>
      </c>
      <c r="L274" s="75" t="n">
        <v>8.01335200521525</v>
      </c>
      <c r="M274" s="77" t="n">
        <v>9.435702730762729</v>
      </c>
      <c r="N274" s="75" t="n">
        <v>15.2909517754084</v>
      </c>
      <c r="O274" s="78" t="n">
        <v>0.617077528551078</v>
      </c>
      <c r="P274" s="75" t="n">
        <v>2.29140174117187</v>
      </c>
      <c r="Q274" s="75" t="n">
        <v>2.99209625354593</v>
      </c>
      <c r="R274" s="75" t="n">
        <v>0.867827447911572</v>
      </c>
      <c r="S274" s="75" t="n">
        <v>4.62048322410251</v>
      </c>
      <c r="T274" s="75" t="n">
        <v>1.41316638951384</v>
      </c>
      <c r="U274" s="75" t="n">
        <v>0.502240046952949</v>
      </c>
      <c r="V274" s="75" t="n">
        <v>1.72286021715739</v>
      </c>
      <c r="W274" s="75" t="n">
        <v>0.880876455052333</v>
      </c>
      <c r="X274" s="75" t="n">
        <v>0.0159234130912427</v>
      </c>
      <c r="Y274" s="74" t="n">
        <v>9.45162614385397</v>
      </c>
      <c r="Z274" s="79" t="n">
        <v>748</v>
      </c>
      <c r="AA274" s="79" t="n">
        <v>503</v>
      </c>
      <c r="AB274" s="75" t="n">
        <v>4950.52</v>
      </c>
      <c r="AD274" s="80" t="n">
        <v>0.00903010840959026</v>
      </c>
      <c r="AE274" s="31" t="n">
        <v>0.00607238573532607</v>
      </c>
      <c r="AF274" s="75" t="n">
        <v>6.61834224598931</v>
      </c>
      <c r="AG274" s="81" t="n">
        <v>0.0597643479730545</v>
      </c>
      <c r="AH274" s="37" t="n">
        <v>0.454720872978907</v>
      </c>
      <c r="AI274" s="37" t="n">
        <v>0.340741233615011</v>
      </c>
      <c r="AJ274" s="75" t="n">
        <v>0.493094622980902</v>
      </c>
      <c r="AK274" s="38" t="n">
        <v>0.318516551174638</v>
      </c>
      <c r="AL274" s="38" t="n">
        <v>0.0620759591472101</v>
      </c>
      <c r="AM274" s="39" t="n">
        <v>0</v>
      </c>
      <c r="AN274" s="114" t="n">
        <v>7.277</v>
      </c>
    </row>
    <row customHeight="1" ht="16.05" r="275" s="96">
      <c r="A275" s="25" t="n">
        <v>43616</v>
      </c>
      <c r="B275" s="72" t="inlineStr">
        <is>
          <t>iOS</t>
        </is>
      </c>
      <c r="C275" s="73" t="n">
        <v>16075</v>
      </c>
      <c r="D275" s="73" t="n">
        <v>82392</v>
      </c>
      <c r="E275" s="74" t="n">
        <v>5.12547433903577</v>
      </c>
      <c r="F275" s="75" t="n">
        <v>0.505465780658316</v>
      </c>
      <c r="G275" s="76" t="n">
        <v>12.94</v>
      </c>
      <c r="H275" s="76" t="n">
        <v>18.09</v>
      </c>
      <c r="I275" s="31" t="n">
        <v>0.274</v>
      </c>
      <c r="J275" s="31" t="n">
        <v>0.132</v>
      </c>
      <c r="K275" s="31" t="n">
        <v>0.067</v>
      </c>
      <c r="L275" s="75" t="n">
        <v>7.76894601417613</v>
      </c>
      <c r="M275" s="77" t="n">
        <v>9.04748033789688</v>
      </c>
      <c r="N275" s="75" t="n">
        <v>14.8207646579319</v>
      </c>
      <c r="O275" s="78" t="n">
        <v>0.610459753374114</v>
      </c>
      <c r="P275" s="75" t="n">
        <v>2.26198381613217</v>
      </c>
      <c r="Q275" s="75" t="n">
        <v>2.93417102411675</v>
      </c>
      <c r="R275" s="75" t="n">
        <v>0.81772272700161</v>
      </c>
      <c r="S275" s="75" t="n">
        <v>4.43382309084041</v>
      </c>
      <c r="T275" s="75" t="n">
        <v>1.37187108575064</v>
      </c>
      <c r="U275" s="75" t="n">
        <v>0.493548322961608</v>
      </c>
      <c r="V275" s="75" t="n">
        <v>1.64997912400342</v>
      </c>
      <c r="W275" s="75" t="n">
        <v>0.857665467125276</v>
      </c>
      <c r="X275" s="75" t="n">
        <v>0.0153170210700068</v>
      </c>
      <c r="Y275" s="74" t="n">
        <v>9.06279735896689</v>
      </c>
      <c r="Z275" s="79" t="n">
        <v>694</v>
      </c>
      <c r="AA275" s="79" t="n">
        <v>498</v>
      </c>
      <c r="AB275" s="75" t="n">
        <v>4451.06</v>
      </c>
      <c r="AD275" s="80" t="n">
        <v>0.008423147878434799</v>
      </c>
      <c r="AE275" s="31" t="n">
        <v>0.00604427614331488</v>
      </c>
      <c r="AF275" s="75" t="n">
        <v>6.41363112391931</v>
      </c>
      <c r="AG275" s="81" t="n">
        <v>0.0540229633945043</v>
      </c>
      <c r="AH275" s="37" t="n">
        <v>0.436205287713841</v>
      </c>
      <c r="AI275" s="37" t="n">
        <v>0.296298600311042</v>
      </c>
      <c r="AJ275" s="75" t="n">
        <v>0.463977085153898</v>
      </c>
      <c r="AK275" s="38" t="n">
        <v>0.311158850373823</v>
      </c>
      <c r="AL275" s="38" t="n">
        <v>0.059945140304884</v>
      </c>
      <c r="AM275" s="39" t="n">
        <v>0</v>
      </c>
      <c r="AN275" s="114" t="n">
        <v>6.35</v>
      </c>
    </row>
    <row customHeight="1" ht="16.05" r="276" s="96">
      <c r="A276" s="25" t="n">
        <v>43617</v>
      </c>
      <c r="B276" s="97" t="inlineStr">
        <is>
          <t>iOS</t>
        </is>
      </c>
      <c r="C276" s="73" t="n">
        <v>17066</v>
      </c>
      <c r="D276" s="73" t="n">
        <v>81669</v>
      </c>
      <c r="E276" s="74" t="n">
        <v>4.78547990155865</v>
      </c>
      <c r="F276" s="75" t="n">
        <v>0.727975190353745</v>
      </c>
      <c r="G276" s="76" t="n">
        <v>11.22</v>
      </c>
      <c r="H276" s="76" t="n">
        <v>16.11</v>
      </c>
      <c r="I276" s="31" t="n">
        <v>0.268</v>
      </c>
      <c r="J276" s="31" t="n">
        <v>0.123</v>
      </c>
      <c r="K276" s="31" t="n">
        <v>0.066</v>
      </c>
      <c r="L276" s="75" t="n">
        <v>9.65933218234581</v>
      </c>
      <c r="M276" s="77" t="n">
        <v>12.0440681286657</v>
      </c>
      <c r="N276" s="75" t="n">
        <v>19.6670332306954</v>
      </c>
      <c r="O276" s="78" t="n">
        <v>0.6123988294212001</v>
      </c>
      <c r="P276" s="75" t="n">
        <v>2.6982244971408</v>
      </c>
      <c r="Q276" s="75" t="n">
        <v>3.60553045147359</v>
      </c>
      <c r="R276" s="75" t="n">
        <v>1.27310353101132</v>
      </c>
      <c r="S276" s="75" t="n">
        <v>6.80303515015796</v>
      </c>
      <c r="T276" s="75" t="n">
        <v>1.69874435158156</v>
      </c>
      <c r="U276" s="75" t="n">
        <v>0.435757987763426</v>
      </c>
      <c r="V276" s="75" t="n">
        <v>2.19264605910345</v>
      </c>
      <c r="W276" s="75" t="n">
        <v>0.95999120246331</v>
      </c>
      <c r="X276" s="75" t="n">
        <v>0.0140444966878497</v>
      </c>
      <c r="Y276" s="74" t="n">
        <v>12.0581126253536</v>
      </c>
      <c r="Z276" s="79" t="n">
        <v>1137</v>
      </c>
      <c r="AA276" s="79" t="n">
        <v>706</v>
      </c>
      <c r="AB276" s="75" t="n">
        <v>9844.629999999999</v>
      </c>
      <c r="AD276" s="80" t="n">
        <v>0.0139220512067002</v>
      </c>
      <c r="AE276" s="31" t="n">
        <v>0.00864465096915598</v>
      </c>
      <c r="AF276" s="75" t="n">
        <v>8.65842568161829</v>
      </c>
      <c r="AG276" s="81" t="n">
        <v>0.120543045708898</v>
      </c>
      <c r="AH276" s="37" t="n">
        <v>0.444743935309973</v>
      </c>
      <c r="AI276" s="37" t="n">
        <v>0.300246103363413</v>
      </c>
      <c r="AJ276" s="75" t="n">
        <v>0.374597460480721</v>
      </c>
      <c r="AK276" s="38" t="n">
        <v>0.258604856187782</v>
      </c>
      <c r="AL276" s="38" t="n">
        <v>0.0490639042966119</v>
      </c>
      <c r="AM276" s="39" t="n">
        <v>0.314942022064676</v>
      </c>
      <c r="AN276" s="114" t="n">
        <v>6.844</v>
      </c>
    </row>
    <row customHeight="1" ht="16.05" r="277" s="96">
      <c r="A277" s="25" t="n">
        <v>43618</v>
      </c>
      <c r="B277" s="97" t="inlineStr">
        <is>
          <t>iOS</t>
        </is>
      </c>
      <c r="C277" s="73" t="n">
        <v>17795</v>
      </c>
      <c r="D277" s="73" t="n">
        <v>82225</v>
      </c>
      <c r="E277" s="74" t="n">
        <v>4.62067996628266</v>
      </c>
      <c r="F277" s="75" t="n">
        <v>0.667275505685619</v>
      </c>
      <c r="G277" s="76" t="n">
        <v>11.4</v>
      </c>
      <c r="H277" s="76" t="n">
        <v>16.48</v>
      </c>
      <c r="I277" s="31" t="n">
        <v>0.283</v>
      </c>
      <c r="J277" s="31" t="n">
        <v>0.132</v>
      </c>
      <c r="K277" s="31" t="n">
        <v>0.07199999999999999</v>
      </c>
      <c r="L277" s="75" t="n">
        <v>9.237458193979929</v>
      </c>
      <c r="M277" s="77" t="n">
        <v>11.8006080875646</v>
      </c>
      <c r="N277" s="75" t="n">
        <v>19.165004246578</v>
      </c>
      <c r="O277" s="78" t="n">
        <v>0.615737306172089</v>
      </c>
      <c r="P277" s="75" t="n">
        <v>2.61310711252444</v>
      </c>
      <c r="Q277" s="75" t="n">
        <v>3.76855162061269</v>
      </c>
      <c r="R277" s="75" t="n">
        <v>1.22574018842956</v>
      </c>
      <c r="S277" s="75" t="n">
        <v>6.37591103912777</v>
      </c>
      <c r="T277" s="75" t="n">
        <v>1.66712753560213</v>
      </c>
      <c r="U277" s="75" t="n">
        <v>0.444745106559482</v>
      </c>
      <c r="V277" s="75" t="n">
        <v>2.09717750696241</v>
      </c>
      <c r="W277" s="75" t="n">
        <v>0.972644136759565</v>
      </c>
      <c r="X277" s="75" t="n">
        <v>0.0118212222560049</v>
      </c>
      <c r="Y277" s="74" t="n">
        <v>11.8124293098206</v>
      </c>
      <c r="Z277" s="79" t="n">
        <v>931</v>
      </c>
      <c r="AA277" s="79" t="n">
        <v>625</v>
      </c>
      <c r="AB277" s="75" t="n">
        <v>7852.69</v>
      </c>
      <c r="AD277" s="80" t="n">
        <v>0.0113225904530252</v>
      </c>
      <c r="AE277" s="31" t="n">
        <v>0.0076010945576163</v>
      </c>
      <c r="AF277" s="75" t="n">
        <v>8.43468313641246</v>
      </c>
      <c r="AG277" s="81" t="n">
        <v>0.0955024627546367</v>
      </c>
      <c r="AH277" s="37" t="n">
        <v>0.456307951671818</v>
      </c>
      <c r="AI277" s="37" t="n">
        <v>0.307839280696825</v>
      </c>
      <c r="AJ277" s="75" t="n">
        <v>0.376661599270295</v>
      </c>
      <c r="AK277" s="38" t="n">
        <v>0.253779264214047</v>
      </c>
      <c r="AL277" s="38" t="n">
        <v>0.0486834904226209</v>
      </c>
      <c r="AM277" s="39" t="n">
        <v>0.308835512313773</v>
      </c>
      <c r="AN277" s="114" t="n">
        <v>7.45</v>
      </c>
    </row>
    <row customHeight="1" ht="16.05" r="278" s="96">
      <c r="A278" s="25" t="n">
        <v>43619</v>
      </c>
      <c r="B278" s="97" t="inlineStr">
        <is>
          <t>iOS</t>
        </is>
      </c>
      <c r="C278" s="73" t="n">
        <v>19544</v>
      </c>
      <c r="D278" s="73" t="n">
        <v>87483</v>
      </c>
      <c r="E278" s="74" t="n">
        <v>4.47620753172329</v>
      </c>
      <c r="F278" s="75" t="n">
        <v>0.606827186721992</v>
      </c>
      <c r="G278" s="76" t="n">
        <v>10.95</v>
      </c>
      <c r="H278" s="76" t="n">
        <v>16.39</v>
      </c>
      <c r="I278" s="31" t="n">
        <v>0.294</v>
      </c>
      <c r="J278" s="31" t="n">
        <v>0.141</v>
      </c>
      <c r="K278" s="31" t="n">
        <v>0.081</v>
      </c>
      <c r="L278" s="75" t="n">
        <v>9.27022392922053</v>
      </c>
      <c r="M278" s="77" t="n">
        <v>11.4895008173016</v>
      </c>
      <c r="N278" s="75" t="n">
        <v>18.5840328365936</v>
      </c>
      <c r="O278" s="78" t="n">
        <v>0.61824583061852</v>
      </c>
      <c r="P278" s="75" t="n">
        <v>2.59503383500351</v>
      </c>
      <c r="Q278" s="75" t="n">
        <v>3.73174204045409</v>
      </c>
      <c r="R278" s="75" t="n">
        <v>1.16623525496432</v>
      </c>
      <c r="S278" s="75" t="n">
        <v>5.99689383574308</v>
      </c>
      <c r="T278" s="75" t="n">
        <v>1.64822689790334</v>
      </c>
      <c r="U278" s="75" t="n">
        <v>0.447324631142995</v>
      </c>
      <c r="V278" s="75" t="n">
        <v>2.0424509115113</v>
      </c>
      <c r="W278" s="75" t="n">
        <v>0.956125429870946</v>
      </c>
      <c r="X278" s="75" t="n">
        <v>0.0128596413017386</v>
      </c>
      <c r="Y278" s="74" t="n">
        <v>11.5023604586034</v>
      </c>
      <c r="Z278" s="79" t="n">
        <v>930</v>
      </c>
      <c r="AA278" s="79" t="n">
        <v>601</v>
      </c>
      <c r="AB278" s="75" t="n">
        <v>7157.7</v>
      </c>
      <c r="AD278" s="80" t="n">
        <v>0.0106306368094373</v>
      </c>
      <c r="AE278" s="31" t="n">
        <v>0.00686990615319548</v>
      </c>
      <c r="AF278" s="75" t="n">
        <v>7.69645161290322</v>
      </c>
      <c r="AG278" s="81" t="n">
        <v>0.0818181818181818</v>
      </c>
      <c r="AH278" s="37" t="n">
        <v>0.448014735980352</v>
      </c>
      <c r="AI278" s="37" t="n">
        <v>0.298659435120753</v>
      </c>
      <c r="AJ278" s="75" t="n">
        <v>0.388406890481579</v>
      </c>
      <c r="AK278" s="38" t="n">
        <v>0.254518020644011</v>
      </c>
      <c r="AL278" s="38" t="n">
        <v>0.0493467302218717</v>
      </c>
      <c r="AM278" s="39" t="n">
        <v>0.300652698238515</v>
      </c>
      <c r="AN278" s="114" t="n">
        <v>6.794</v>
      </c>
    </row>
    <row customHeight="1" ht="16.05" r="279" s="96">
      <c r="A279" s="25" t="n">
        <v>43620</v>
      </c>
      <c r="B279" s="97" t="inlineStr">
        <is>
          <t>iOS</t>
        </is>
      </c>
      <c r="C279" s="73" t="n">
        <v>19841</v>
      </c>
      <c r="D279" s="73" t="n">
        <v>86634</v>
      </c>
      <c r="E279" s="74" t="n">
        <v>4.36641298321657</v>
      </c>
      <c r="F279" s="75" t="n">
        <v>0.565211195996953</v>
      </c>
      <c r="G279" s="76" t="n">
        <v>12</v>
      </c>
      <c r="H279" s="76" t="n">
        <v>17.55</v>
      </c>
      <c r="I279" s="31" t="n">
        <v>0.289</v>
      </c>
      <c r="J279" s="31" t="n">
        <v>0.142</v>
      </c>
      <c r="K279" s="31" t="n">
        <v>0.075</v>
      </c>
      <c r="L279" s="75" t="n">
        <v>8.968522750883031</v>
      </c>
      <c r="M279" s="77" t="n">
        <v>10.5510769443867</v>
      </c>
      <c r="N279" s="75" t="n">
        <v>17.0435933770883</v>
      </c>
      <c r="O279" s="78" t="n">
        <v>0.6190641087794631</v>
      </c>
      <c r="P279" s="75" t="n">
        <v>2.41290647374702</v>
      </c>
      <c r="Q279" s="75" t="n">
        <v>3.44247837112172</v>
      </c>
      <c r="R279" s="75" t="n">
        <v>1.03436381264916</v>
      </c>
      <c r="S279" s="75" t="n">
        <v>5.36427878878282</v>
      </c>
      <c r="T279" s="75" t="n">
        <v>1.51021778042959</v>
      </c>
      <c r="U279" s="75" t="n">
        <v>0.479042362768496</v>
      </c>
      <c r="V279" s="75" t="n">
        <v>1.88497538782816</v>
      </c>
      <c r="W279" s="75" t="n">
        <v>0.915330399761336</v>
      </c>
      <c r="X279" s="75" t="n">
        <v>0.0124316088371771</v>
      </c>
      <c r="Y279" s="74" t="n">
        <v>10.5635085532239</v>
      </c>
      <c r="Z279" s="79" t="n">
        <v>888</v>
      </c>
      <c r="AA279" s="79" t="n">
        <v>626</v>
      </c>
      <c r="AB279" s="75" t="n">
        <v>5410.12</v>
      </c>
      <c r="AD279" s="80" t="n">
        <v>0.0102500173142184</v>
      </c>
      <c r="AE279" s="31" t="n">
        <v>0.00722580049403237</v>
      </c>
      <c r="AF279" s="75" t="n">
        <v>6.09247747747748</v>
      </c>
      <c r="AG279" s="81" t="n">
        <v>0.06244799963063</v>
      </c>
      <c r="AH279" s="37" t="n">
        <v>0.451438939569578</v>
      </c>
      <c r="AI279" s="37" t="n">
        <v>0.3159618970818</v>
      </c>
      <c r="AJ279" s="75" t="n">
        <v>0.417480434933167</v>
      </c>
      <c r="AK279" s="38" t="n">
        <v>0.265830967056814</v>
      </c>
      <c r="AL279" s="38" t="n">
        <v>0.0547244730706189</v>
      </c>
      <c r="AM279" s="39" t="n">
        <v>0.248666805180414</v>
      </c>
      <c r="AN279" s="114" t="n">
        <v>6.556</v>
      </c>
    </row>
    <row customFormat="1" customHeight="1" ht="16.05" r="280" s="102">
      <c r="A280" s="49" t="n">
        <v>43621</v>
      </c>
      <c r="B280" s="103" t="inlineStr">
        <is>
          <t>iOS</t>
        </is>
      </c>
      <c r="C280" s="104" t="n">
        <v>19093</v>
      </c>
      <c r="D280" s="104" t="n">
        <v>84097</v>
      </c>
      <c r="E280" s="105" t="n">
        <v>4.40459854396899</v>
      </c>
      <c r="F280" s="102" t="n">
        <v>0.478856169423404</v>
      </c>
      <c r="G280" s="113" t="n">
        <v>12.74</v>
      </c>
      <c r="H280" s="113" t="n">
        <v>18.63</v>
      </c>
      <c r="I280" s="54" t="n">
        <v>0.277</v>
      </c>
      <c r="J280" s="54" t="n">
        <v>0.136</v>
      </c>
      <c r="K280" s="54" t="n">
        <v>0.07099999999999999</v>
      </c>
      <c r="L280" s="102" t="n">
        <v>8.06605467495868</v>
      </c>
      <c r="M280" s="107" t="n">
        <v>8.90566845428493</v>
      </c>
      <c r="N280" s="102" t="n">
        <v>14.7403019150151</v>
      </c>
      <c r="O280" s="108" t="n">
        <v>0.604171373532944</v>
      </c>
      <c r="P280" s="102" t="n">
        <v>2.23041193489342</v>
      </c>
      <c r="Q280" s="102" t="n">
        <v>2.96827333740085</v>
      </c>
      <c r="R280" s="102" t="n">
        <v>0.838394772579661</v>
      </c>
      <c r="S280" s="102" t="n">
        <v>4.36080222007912</v>
      </c>
      <c r="T280" s="102" t="n">
        <v>1.34958373516503</v>
      </c>
      <c r="U280" s="102" t="n">
        <v>0.511366096557696</v>
      </c>
      <c r="V280" s="102" t="n">
        <v>1.6360880946289</v>
      </c>
      <c r="W280" s="102" t="n">
        <v>0.845381723710366</v>
      </c>
      <c r="X280" s="102" t="n">
        <v>0.0107019275360596</v>
      </c>
      <c r="Y280" s="105" t="n">
        <v>8.91637038182099</v>
      </c>
      <c r="Z280" s="101" t="n">
        <v>664</v>
      </c>
      <c r="AA280" s="101" t="n">
        <v>471</v>
      </c>
      <c r="AB280" s="102" t="n">
        <v>3695.36</v>
      </c>
      <c r="AD280" s="110" t="n">
        <v>0.00789564431549282</v>
      </c>
      <c r="AE280" s="54" t="n">
        <v>0.00560067541053783</v>
      </c>
      <c r="AF280" s="102" t="n">
        <v>5.56530120481928</v>
      </c>
      <c r="AG280" s="111" t="n">
        <v>0.0439416388218367</v>
      </c>
      <c r="AH280" s="60" t="n">
        <v>0.428481642486775</v>
      </c>
      <c r="AI280" s="60" t="n">
        <v>0.307809144712722</v>
      </c>
      <c r="AJ280" s="102" t="n">
        <v>0.473572184501231</v>
      </c>
      <c r="AK280" s="61" t="n">
        <v>0.290914063521885</v>
      </c>
      <c r="AL280" s="61" t="n">
        <v>0.0580163382760384</v>
      </c>
      <c r="AM280" s="62" t="n">
        <v>0</v>
      </c>
      <c r="AN280" s="114" t="n">
        <v>6.202</v>
      </c>
    </row>
    <row customHeight="1" ht="16.05" r="281" s="96">
      <c r="A281" s="25" t="n">
        <v>43622</v>
      </c>
      <c r="B281" s="72" t="inlineStr">
        <is>
          <t>iOS</t>
        </is>
      </c>
      <c r="C281" s="73" t="n">
        <v>20484</v>
      </c>
      <c r="D281" s="73" t="n">
        <v>84284</v>
      </c>
      <c r="E281" s="74" t="n">
        <v>4.11462604959969</v>
      </c>
      <c r="F281" s="75" t="n">
        <v>0.500265526576812</v>
      </c>
      <c r="G281" s="76" t="n">
        <v>13.37</v>
      </c>
      <c r="H281" s="76" t="n">
        <v>19.95</v>
      </c>
      <c r="I281" s="31" t="n">
        <v>0.314</v>
      </c>
      <c r="J281" s="31" t="n">
        <v>0.147</v>
      </c>
      <c r="K281" s="31" t="n">
        <v>0.073</v>
      </c>
      <c r="L281" s="75" t="n">
        <v>8.151914954202461</v>
      </c>
      <c r="M281" s="77" t="n">
        <v>8.89020454653315</v>
      </c>
      <c r="N281" s="75" t="n">
        <v>14.6350905291119</v>
      </c>
      <c r="O281" s="78" t="n">
        <v>0.607458117792226</v>
      </c>
      <c r="P281" s="75" t="n">
        <v>2.22094181526983</v>
      </c>
      <c r="Q281" s="75" t="n">
        <v>2.96019453504951</v>
      </c>
      <c r="R281" s="75" t="n">
        <v>0.8093908084142269</v>
      </c>
      <c r="S281" s="75" t="n">
        <v>4.31170530674427</v>
      </c>
      <c r="T281" s="75" t="n">
        <v>1.3430926385281</v>
      </c>
      <c r="U281" s="75" t="n">
        <v>0.510361530498643</v>
      </c>
      <c r="V281" s="75" t="n">
        <v>1.63358659348815</v>
      </c>
      <c r="W281" s="75" t="n">
        <v>0.845817301119162</v>
      </c>
      <c r="X281" s="75" t="n">
        <v>0.0097408760856153</v>
      </c>
      <c r="Y281" s="74" t="n">
        <v>8.899945422618771</v>
      </c>
      <c r="Z281" s="79" t="n">
        <v>669</v>
      </c>
      <c r="AA281" s="79" t="n">
        <v>494</v>
      </c>
      <c r="AB281" s="75" t="n">
        <v>3941.31</v>
      </c>
      <c r="AD281" s="80" t="n">
        <v>0.0079374495752456</v>
      </c>
      <c r="AE281" s="31" t="n">
        <v>0.00586113615870153</v>
      </c>
      <c r="AF281" s="75" t="n">
        <v>5.89134529147982</v>
      </c>
      <c r="AG281" s="81" t="n">
        <v>0.0467622561814817</v>
      </c>
      <c r="AH281" s="37" t="n">
        <v>0.476420620972466</v>
      </c>
      <c r="AI281" s="37" t="n">
        <v>0.317564928724858</v>
      </c>
      <c r="AJ281" s="75" t="n">
        <v>0.466494233781026</v>
      </c>
      <c r="AK281" s="38" t="n">
        <v>0.288477053770585</v>
      </c>
      <c r="AL281" s="38" t="n">
        <v>0.0552180722319776</v>
      </c>
      <c r="AM281" s="39" t="n">
        <v>0.00440178444307342</v>
      </c>
      <c r="AN281" s="114" t="n">
        <v>5.593</v>
      </c>
    </row>
    <row customHeight="1" ht="16.05" r="282" s="96">
      <c r="A282" s="25" t="n">
        <v>43623</v>
      </c>
      <c r="B282" s="72" t="inlineStr">
        <is>
          <t>iOS</t>
        </is>
      </c>
      <c r="C282" s="73" t="n">
        <v>24707</v>
      </c>
      <c r="D282" s="73" t="n">
        <v>88908</v>
      </c>
      <c r="E282" s="74" t="n">
        <v>3.59849435382685</v>
      </c>
      <c r="F282" s="75" t="n">
        <v>0.4972106637198</v>
      </c>
      <c r="G282" s="76" t="n">
        <v>13.8</v>
      </c>
      <c r="H282" s="76" t="n">
        <v>19.93</v>
      </c>
      <c r="I282" s="31" t="n">
        <v>0.29</v>
      </c>
      <c r="J282" s="31" t="n">
        <v>0.138</v>
      </c>
      <c r="K282" s="31" t="n">
        <v>0.07000000000000001</v>
      </c>
      <c r="L282" s="75" t="n">
        <v>8.158557160210551</v>
      </c>
      <c r="M282" s="77" t="n">
        <v>8.5619966707158</v>
      </c>
      <c r="N282" s="75" t="n">
        <v>14.4673774635574</v>
      </c>
      <c r="O282" s="78" t="n">
        <v>0.5918140099878531</v>
      </c>
      <c r="P282" s="75" t="n">
        <v>2.22190546781458</v>
      </c>
      <c r="Q282" s="75" t="n">
        <v>2.939449227436</v>
      </c>
      <c r="R282" s="75" t="n">
        <v>0.781496474523443</v>
      </c>
      <c r="S282" s="75" t="n">
        <v>4.23308056331604</v>
      </c>
      <c r="T282" s="75" t="n">
        <v>1.32605431704582</v>
      </c>
      <c r="U282" s="75" t="n">
        <v>0.523861109527339</v>
      </c>
      <c r="V282" s="75" t="n">
        <v>1.60417735712792</v>
      </c>
      <c r="W282" s="75" t="n">
        <v>0.837352946766254</v>
      </c>
      <c r="X282" s="75" t="n">
        <v>0.0134746029603635</v>
      </c>
      <c r="Y282" s="74" t="n">
        <v>8.575471273676159</v>
      </c>
      <c r="Z282" s="79" t="n">
        <v>694</v>
      </c>
      <c r="AA282" s="79" t="n">
        <v>505</v>
      </c>
      <c r="AB282" s="75" t="n">
        <v>4445.06</v>
      </c>
      <c r="AD282" s="80" t="n">
        <v>0.00780582174832411</v>
      </c>
      <c r="AE282" s="31" t="n">
        <v>0.00568002879380933</v>
      </c>
      <c r="AF282" s="75" t="n">
        <v>6.4049855907781</v>
      </c>
      <c r="AG282" s="81" t="n">
        <v>0.0499961758221982</v>
      </c>
      <c r="AH282" s="37" t="n">
        <v>0.443153762091715</v>
      </c>
      <c r="AI282" s="37" t="n">
        <v>0.294936657627393</v>
      </c>
      <c r="AJ282" s="75" t="n">
        <v>0.449565843343681</v>
      </c>
      <c r="AK282" s="38" t="n">
        <v>0.272697620011698</v>
      </c>
      <c r="AL282" s="38" t="n">
        <v>0.050557880055788</v>
      </c>
      <c r="AM282" s="39" t="n">
        <v>0.00239573491699285</v>
      </c>
      <c r="AN282" s="114" t="n">
        <v>5.564</v>
      </c>
    </row>
    <row customHeight="1" ht="16.05" r="283" s="96">
      <c r="A283" s="25" t="n">
        <v>43624</v>
      </c>
      <c r="B283" s="97" t="inlineStr">
        <is>
          <t>iOS</t>
        </is>
      </c>
      <c r="C283" s="73" t="n">
        <v>25562</v>
      </c>
      <c r="D283" s="73" t="n">
        <v>90946</v>
      </c>
      <c r="E283" s="74" t="n">
        <v>3.55785932243173</v>
      </c>
      <c r="F283" s="75" t="n">
        <v>0.674729438567941</v>
      </c>
      <c r="G283" s="76" t="n">
        <v>12.15</v>
      </c>
      <c r="H283" s="76" t="n">
        <v>17.98</v>
      </c>
      <c r="I283" s="31" t="n">
        <v>0.264</v>
      </c>
      <c r="J283" s="31" t="n">
        <v>0.128</v>
      </c>
      <c r="K283" s="31" t="n">
        <v>0.066</v>
      </c>
      <c r="L283" s="75" t="n">
        <v>9.749598662942841</v>
      </c>
      <c r="M283" s="77" t="n">
        <v>11.277791216766</v>
      </c>
      <c r="N283" s="75" t="n">
        <v>18.7470526950705</v>
      </c>
      <c r="O283" s="78" t="n">
        <v>0.601576759835507</v>
      </c>
      <c r="P283" s="75" t="n">
        <v>2.61861417265267</v>
      </c>
      <c r="Q283" s="75" t="n">
        <v>3.53989142951143</v>
      </c>
      <c r="R283" s="75" t="n">
        <v>1.06517884886038</v>
      </c>
      <c r="S283" s="75" t="n">
        <v>6.45111586335472</v>
      </c>
      <c r="T283" s="75" t="n">
        <v>1.60037286834457</v>
      </c>
      <c r="U283" s="75" t="n">
        <v>0.457275502184204</v>
      </c>
      <c r="V283" s="75" t="n">
        <v>2.08744128237466</v>
      </c>
      <c r="W283" s="75" t="n">
        <v>0.927162727787831</v>
      </c>
      <c r="X283" s="75" t="n">
        <v>0.0183185626635586</v>
      </c>
      <c r="Y283" s="74" t="n">
        <v>11.2961097794296</v>
      </c>
      <c r="Z283" s="79" t="n">
        <v>1079</v>
      </c>
      <c r="AA283" s="79" t="n">
        <v>687</v>
      </c>
      <c r="AB283" s="75" t="n">
        <v>8659.209999999999</v>
      </c>
      <c r="AD283" s="80" t="n">
        <v>0.0118641831416445</v>
      </c>
      <c r="AE283" s="31" t="n">
        <v>0.00755393310316012</v>
      </c>
      <c r="AF283" s="75" t="n">
        <v>8.02521779425394</v>
      </c>
      <c r="AG283" s="81" t="n">
        <v>0.095212653662613</v>
      </c>
      <c r="AH283" s="37" t="n">
        <v>0.443196932947344</v>
      </c>
      <c r="AI283" s="37" t="n">
        <v>0.297707534621704</v>
      </c>
      <c r="AJ283" s="75" t="n">
        <v>0.357937677303015</v>
      </c>
      <c r="AK283" s="38" t="n">
        <v>0.22897103775867</v>
      </c>
      <c r="AL283" s="38" t="n">
        <v>0.0407604512567897</v>
      </c>
      <c r="AM283" s="39" t="n">
        <v>0.299122556242166</v>
      </c>
      <c r="AN283" s="114" t="n">
        <v>6.485</v>
      </c>
    </row>
    <row customHeight="1" ht="16.05" r="284" s="96">
      <c r="A284" s="25" t="n">
        <v>43625</v>
      </c>
      <c r="B284" s="97" t="inlineStr">
        <is>
          <t>iOS</t>
        </is>
      </c>
      <c r="C284" s="73" t="n">
        <v>23259</v>
      </c>
      <c r="D284" s="73" t="n">
        <v>89333</v>
      </c>
      <c r="E284" s="74" t="n">
        <v>3.84079281138484</v>
      </c>
      <c r="F284" s="75" t="n">
        <v>0.681816698476487</v>
      </c>
      <c r="G284" s="76" t="n">
        <v>12.99</v>
      </c>
      <c r="H284" s="76" t="n">
        <v>19.08</v>
      </c>
      <c r="I284" s="31" t="n">
        <v>0.287</v>
      </c>
      <c r="J284" s="31" t="n">
        <v>0.134</v>
      </c>
      <c r="K284" s="31" t="n">
        <v>0.07199999999999999</v>
      </c>
      <c r="L284" s="75" t="n">
        <v>9.25562781950679</v>
      </c>
      <c r="M284" s="77" t="n">
        <v>11.149015481401</v>
      </c>
      <c r="N284" s="75" t="n">
        <v>18.3049990810513</v>
      </c>
      <c r="O284" s="78" t="n">
        <v>0.609069436826257</v>
      </c>
      <c r="P284" s="75" t="n">
        <v>2.55170005513692</v>
      </c>
      <c r="Q284" s="75" t="n">
        <v>3.64874104024995</v>
      </c>
      <c r="R284" s="75" t="n">
        <v>1.06476750597317</v>
      </c>
      <c r="S284" s="75" t="n">
        <v>5.98628928505789</v>
      </c>
      <c r="T284" s="75" t="n">
        <v>1.60273846719353</v>
      </c>
      <c r="U284" s="75" t="n">
        <v>0.463425840838081</v>
      </c>
      <c r="V284" s="75" t="n">
        <v>2.02957176989524</v>
      </c>
      <c r="W284" s="75" t="n">
        <v>0.957765116706488</v>
      </c>
      <c r="X284" s="75" t="n">
        <v>0.0176418568726003</v>
      </c>
      <c r="Y284" s="74" t="n">
        <v>11.1666573382736</v>
      </c>
      <c r="Z284" s="79" t="n">
        <v>986</v>
      </c>
      <c r="AA284" s="79" t="n">
        <v>670</v>
      </c>
      <c r="AB284" s="75" t="n">
        <v>7771.14</v>
      </c>
      <c r="AD284" s="80" t="n">
        <v>0.0110373546169948</v>
      </c>
      <c r="AE284" s="31" t="n">
        <v>0.00750002798517905</v>
      </c>
      <c r="AF284" s="75" t="n">
        <v>7.88148073022312</v>
      </c>
      <c r="AG284" s="81" t="n">
        <v>0.0869906977264841</v>
      </c>
      <c r="AH284" s="37" t="n">
        <v>0.458274216432349</v>
      </c>
      <c r="AI284" s="37" t="n">
        <v>0.322799776430629</v>
      </c>
      <c r="AJ284" s="75" t="n">
        <v>0.369941678886862</v>
      </c>
      <c r="AK284" s="38" t="n">
        <v>0.231739670670413</v>
      </c>
      <c r="AL284" s="38" t="n">
        <v>0.0417091108548912</v>
      </c>
      <c r="AM284" s="39" t="n">
        <v>0.299642909115333</v>
      </c>
      <c r="AN284" s="114" t="n">
        <v>7.499</v>
      </c>
    </row>
    <row customHeight="1" ht="16.05" r="285" s="96">
      <c r="A285" s="25" t="n">
        <v>43626</v>
      </c>
      <c r="B285" s="97" t="inlineStr">
        <is>
          <t>iOS</t>
        </is>
      </c>
      <c r="C285" s="73" t="n">
        <v>24388</v>
      </c>
      <c r="D285" s="73" t="n">
        <v>93583</v>
      </c>
      <c r="E285" s="74" t="n">
        <v>3.83725602755453</v>
      </c>
      <c r="F285" s="75" t="n">
        <v>0.677202532596732</v>
      </c>
      <c r="G285" s="76" t="n">
        <v>13.14</v>
      </c>
      <c r="H285" s="76" t="n">
        <v>18.52</v>
      </c>
      <c r="I285" s="31" t="n">
        <v>0.296</v>
      </c>
      <c r="J285" s="31" t="n">
        <v>0.147</v>
      </c>
      <c r="K285" s="31" t="n">
        <v>0.08400000000000001</v>
      </c>
      <c r="L285" s="75" t="n">
        <v>9.195227765726679</v>
      </c>
      <c r="M285" s="77" t="n">
        <v>10.9458128078818</v>
      </c>
      <c r="N285" s="75" t="n">
        <v>17.7581263110448</v>
      </c>
      <c r="O285" s="78" t="n">
        <v>0.616383317482876</v>
      </c>
      <c r="P285" s="75" t="n">
        <v>2.5084860357471</v>
      </c>
      <c r="Q285" s="75" t="n">
        <v>3.62748123363903</v>
      </c>
      <c r="R285" s="75" t="n">
        <v>1.01667735728031</v>
      </c>
      <c r="S285" s="75" t="n">
        <v>5.60319331518818</v>
      </c>
      <c r="T285" s="75" t="n">
        <v>1.57178024721322</v>
      </c>
      <c r="U285" s="75" t="n">
        <v>0.47398713659137</v>
      </c>
      <c r="V285" s="75" t="n">
        <v>2.00249640275298</v>
      </c>
      <c r="W285" s="75" t="n">
        <v>0.954024582632665</v>
      </c>
      <c r="X285" s="75" t="n">
        <v>0.0180374640693288</v>
      </c>
      <c r="Y285" s="74" t="n">
        <v>10.9638502719511</v>
      </c>
      <c r="Z285" s="79" t="n">
        <v>1032</v>
      </c>
      <c r="AA285" s="79" t="n">
        <v>691</v>
      </c>
      <c r="AB285" s="75" t="n">
        <v>8001.68</v>
      </c>
      <c r="AD285" s="80" t="n">
        <v>0.0110276439096845</v>
      </c>
      <c r="AE285" s="31" t="n">
        <v>0.00738381971084492</v>
      </c>
      <c r="AF285" s="75" t="n">
        <v>7.75356589147287</v>
      </c>
      <c r="AG285" s="81" t="n">
        <v>0.0855035636814379</v>
      </c>
      <c r="AH285" s="37" t="n">
        <v>0.462194521896014</v>
      </c>
      <c r="AI285" s="37" t="n">
        <v>0.326226012793177</v>
      </c>
      <c r="AJ285" s="75" t="n">
        <v>0.386031651047733</v>
      </c>
      <c r="AK285" s="38" t="n">
        <v>0.237756857548914</v>
      </c>
      <c r="AL285" s="38" t="n">
        <v>0.0433518908348739</v>
      </c>
      <c r="AM285" s="39" t="n">
        <v>0.292382163427118</v>
      </c>
      <c r="AN285" s="114" t="n">
        <v>7.704</v>
      </c>
    </row>
    <row customHeight="1" ht="16.05" r="286" s="96">
      <c r="A286" s="25" t="n">
        <v>43627</v>
      </c>
      <c r="B286" s="97" t="inlineStr">
        <is>
          <t>iOS</t>
        </is>
      </c>
      <c r="C286" s="73" t="n">
        <v>20657</v>
      </c>
      <c r="D286" s="73" t="n">
        <v>90394</v>
      </c>
      <c r="E286" s="74" t="n">
        <v>4.37595004114828</v>
      </c>
      <c r="F286" s="75" t="n">
        <v>0.630589992145496</v>
      </c>
      <c r="G286" s="76" t="n">
        <v>13.5</v>
      </c>
      <c r="H286" s="76" t="n">
        <v>19.67</v>
      </c>
      <c r="I286" s="31" t="n">
        <v>0.296</v>
      </c>
      <c r="J286" s="31" t="n">
        <v>0.156</v>
      </c>
      <c r="K286" s="31" t="n">
        <v>0.083</v>
      </c>
      <c r="L286" s="75" t="n">
        <v>9.0409982963471</v>
      </c>
      <c r="M286" s="77" t="n">
        <v>10.3124211783968</v>
      </c>
      <c r="N286" s="75" t="n">
        <v>16.6386613119143</v>
      </c>
      <c r="O286" s="78" t="n">
        <v>0.6197867115074009</v>
      </c>
      <c r="P286" s="75" t="n">
        <v>2.34923694779116</v>
      </c>
      <c r="Q286" s="75" t="n">
        <v>3.44230254350736</v>
      </c>
      <c r="R286" s="75" t="n">
        <v>0.970548862115127</v>
      </c>
      <c r="S286" s="75" t="n">
        <v>5.12894243641231</v>
      </c>
      <c r="T286" s="75" t="n">
        <v>1.46070504239179</v>
      </c>
      <c r="U286" s="75" t="n">
        <v>0.4891744756805</v>
      </c>
      <c r="V286" s="75" t="n">
        <v>1.88380187416332</v>
      </c>
      <c r="W286" s="75" t="n">
        <v>0.913949129852744</v>
      </c>
      <c r="X286" s="75" t="n">
        <v>0.0218487952740226</v>
      </c>
      <c r="Y286" s="74" t="n">
        <v>10.3342699736708</v>
      </c>
      <c r="Z286" s="79" t="n">
        <v>978</v>
      </c>
      <c r="AA286" s="79" t="n">
        <v>674</v>
      </c>
      <c r="AB286" s="75" t="n">
        <v>6698.22</v>
      </c>
      <c r="AD286" s="80" t="n">
        <v>0.010819302166073</v>
      </c>
      <c r="AE286" s="31" t="n">
        <v>0.0074562470960462</v>
      </c>
      <c r="AF286" s="75" t="n">
        <v>6.84889570552147</v>
      </c>
      <c r="AG286" s="81" t="n">
        <v>0.0741002721419563</v>
      </c>
      <c r="AH286" s="37" t="n">
        <v>0.469380839424892</v>
      </c>
      <c r="AI286" s="37" t="n">
        <v>0.348598538025851</v>
      </c>
      <c r="AJ286" s="75" t="n">
        <v>0.431964510918866</v>
      </c>
      <c r="AK286" s="38" t="n">
        <v>0.262970993650021</v>
      </c>
      <c r="AL286" s="38" t="n">
        <v>0.0496271876451977</v>
      </c>
      <c r="AM286" s="39" t="n">
        <v>0.246144655618736</v>
      </c>
      <c r="AN286" s="114" t="n">
        <v>7.362</v>
      </c>
    </row>
    <row customFormat="1" customHeight="1" ht="16.05" r="287" s="102">
      <c r="A287" s="49" t="n">
        <v>43628</v>
      </c>
      <c r="B287" s="103" t="inlineStr">
        <is>
          <t>iOS</t>
        </is>
      </c>
      <c r="C287" s="104" t="n">
        <v>15234</v>
      </c>
      <c r="D287" s="104" t="n">
        <v>81789</v>
      </c>
      <c r="E287" s="105" t="n">
        <v>5.36884600236314</v>
      </c>
      <c r="F287" s="102" t="n">
        <v>0.55945978656054</v>
      </c>
      <c r="G287" s="113" t="n">
        <v>14.08</v>
      </c>
      <c r="H287" s="113" t="n">
        <v>20.88</v>
      </c>
      <c r="I287" s="54" t="n">
        <v>0.287</v>
      </c>
      <c r="J287" s="54" t="n">
        <v>0.142</v>
      </c>
      <c r="K287" s="54" t="n">
        <v>0.074</v>
      </c>
      <c r="L287" s="102" t="n">
        <v>8.12255926836127</v>
      </c>
      <c r="M287" s="107" t="n">
        <v>9.156867060362639</v>
      </c>
      <c r="N287" s="102" t="n">
        <v>14.9424592486183</v>
      </c>
      <c r="O287" s="108" t="n">
        <v>0.612808568389392</v>
      </c>
      <c r="P287" s="102" t="n">
        <v>2.20841563416532</v>
      </c>
      <c r="Q287" s="102" t="n">
        <v>3.02244568145089</v>
      </c>
      <c r="R287" s="102" t="n">
        <v>0.855549570040502</v>
      </c>
      <c r="S287" s="102" t="n">
        <v>4.43686279204325</v>
      </c>
      <c r="T287" s="102" t="n">
        <v>1.36272221224636</v>
      </c>
      <c r="U287" s="102" t="n">
        <v>0.5185052173739551</v>
      </c>
      <c r="V287" s="102" t="n">
        <v>1.67077672033678</v>
      </c>
      <c r="W287" s="102" t="n">
        <v>0.867181420961274</v>
      </c>
      <c r="X287" s="102" t="n">
        <v>0.0232916406851777</v>
      </c>
      <c r="Y287" s="105" t="n">
        <v>9.180158701047819</v>
      </c>
      <c r="Z287" s="101" t="n">
        <v>779</v>
      </c>
      <c r="AA287" s="101" t="n">
        <v>520</v>
      </c>
      <c r="AB287" s="102" t="n">
        <v>4605.21</v>
      </c>
      <c r="AD287" s="110" t="n">
        <v>0.00952450818569734</v>
      </c>
      <c r="AE287" s="54" t="n">
        <v>0.00635782317915612</v>
      </c>
      <c r="AF287" s="102" t="n">
        <v>5.9116944801027</v>
      </c>
      <c r="AG287" s="111" t="n">
        <v>0.0563059824670799</v>
      </c>
      <c r="AH287" s="60" t="n">
        <v>0.480110279637653</v>
      </c>
      <c r="AI287" s="60" t="n">
        <v>0.381777602730734</v>
      </c>
      <c r="AJ287" s="102" t="n">
        <v>0.490493831688858</v>
      </c>
      <c r="AK287" s="61" t="n">
        <v>0.299612417317732</v>
      </c>
      <c r="AL287" s="61" t="n">
        <v>0.0559732971426475</v>
      </c>
      <c r="AM287" s="62" t="n">
        <v>0</v>
      </c>
      <c r="AN287" s="114" t="n">
        <v>6.352</v>
      </c>
    </row>
    <row customHeight="1" ht="16.05" r="288" s="96">
      <c r="A288" s="25" t="n">
        <v>43629</v>
      </c>
      <c r="B288" s="72" t="inlineStr">
        <is>
          <t>iOS</t>
        </is>
      </c>
      <c r="C288" s="73" t="n">
        <v>16704</v>
      </c>
      <c r="D288" s="73" t="n">
        <v>80772</v>
      </c>
      <c r="E288" s="74" t="n">
        <v>4.83548850574713</v>
      </c>
      <c r="F288" s="75" t="n">
        <v>0.535851805638092</v>
      </c>
      <c r="G288" s="76" t="n">
        <v>14.93</v>
      </c>
      <c r="H288" s="76" t="n">
        <v>22.46</v>
      </c>
      <c r="I288" s="31" t="n">
        <v>0.305</v>
      </c>
      <c r="J288" s="31" t="n">
        <v>0.14</v>
      </c>
      <c r="K288" s="31" t="n">
        <v>0.075</v>
      </c>
      <c r="L288" s="75" t="n">
        <v>7.74028128559402</v>
      </c>
      <c r="M288" s="77" t="n">
        <v>8.63013172881692</v>
      </c>
      <c r="N288" s="75" t="n">
        <v>14.2135065146912</v>
      </c>
      <c r="O288" s="78" t="n">
        <v>0.607178230079731</v>
      </c>
      <c r="P288" s="75" t="n">
        <v>2.17682441938707</v>
      </c>
      <c r="Q288" s="75" t="n">
        <v>2.8791468711131</v>
      </c>
      <c r="R288" s="75" t="n">
        <v>0.795016618069857</v>
      </c>
      <c r="S288" s="75" t="n">
        <v>4.11045409130763</v>
      </c>
      <c r="T288" s="75" t="n">
        <v>1.3274677323981</v>
      </c>
      <c r="U288" s="75" t="n">
        <v>0.503007564790082</v>
      </c>
      <c r="V288" s="75" t="n">
        <v>1.58768835511694</v>
      </c>
      <c r="W288" s="75" t="n">
        <v>0.833900862508411</v>
      </c>
      <c r="X288" s="75" t="n">
        <v>0.0212697469420096</v>
      </c>
      <c r="Y288" s="74" t="n">
        <v>8.651401475758931</v>
      </c>
      <c r="Z288" s="79" t="n">
        <v>635</v>
      </c>
      <c r="AA288" s="79" t="n">
        <v>449</v>
      </c>
      <c r="AB288" s="75" t="n">
        <v>3749.65</v>
      </c>
      <c r="AD288" s="80" t="n">
        <v>0.00786163522012579</v>
      </c>
      <c r="AE288" s="31" t="n">
        <v>0.00555885702966374</v>
      </c>
      <c r="AF288" s="75" t="n">
        <v>5.90496062992126</v>
      </c>
      <c r="AG288" s="81" t="n">
        <v>0.0464226464616451</v>
      </c>
      <c r="AH288" s="37" t="n">
        <v>0.440433429118774</v>
      </c>
      <c r="AI288" s="37" t="n">
        <v>0.306573275862069</v>
      </c>
      <c r="AJ288" s="75" t="n">
        <v>0.452186401228148</v>
      </c>
      <c r="AK288" s="38" t="n">
        <v>0.296018422225524</v>
      </c>
      <c r="AL288" s="38" t="n">
        <v>0.0546724112316149</v>
      </c>
      <c r="AM288" s="39" t="n">
        <v>0</v>
      </c>
      <c r="AN288" s="114" t="n">
        <v>6.307</v>
      </c>
    </row>
    <row customHeight="1" ht="15" r="289" s="96">
      <c r="A289" s="25" t="n">
        <v>43630</v>
      </c>
      <c r="B289" s="72" t="inlineStr">
        <is>
          <t>iOS</t>
        </is>
      </c>
      <c r="C289" s="73" t="n">
        <v>21493</v>
      </c>
      <c r="D289" s="73" t="n">
        <v>85426</v>
      </c>
      <c r="E289" s="74" t="n">
        <v>3.97459638021681</v>
      </c>
      <c r="F289" s="75" t="n">
        <v>0.499657619366469</v>
      </c>
      <c r="G289" s="76" t="n">
        <v>14.06</v>
      </c>
      <c r="H289" s="76" t="n">
        <v>21.77</v>
      </c>
      <c r="I289" s="31" t="n">
        <v>0.287</v>
      </c>
      <c r="J289" s="31" t="n">
        <v>0.135</v>
      </c>
      <c r="K289" s="31" t="n">
        <v>0.068</v>
      </c>
      <c r="L289" s="75" t="n">
        <v>7.80247231522019</v>
      </c>
      <c r="M289" s="77" t="n">
        <v>8.509493596797229</v>
      </c>
      <c r="N289" s="75" t="n">
        <v>14.3018021562918</v>
      </c>
      <c r="O289" s="78" t="n">
        <v>0.594994498162152</v>
      </c>
      <c r="P289" s="75" t="n">
        <v>2.22877154324388</v>
      </c>
      <c r="Q289" s="75" t="n">
        <v>2.88160069253168</v>
      </c>
      <c r="R289" s="75" t="n">
        <v>0.782521444872905</v>
      </c>
      <c r="S289" s="75" t="n">
        <v>4.12546234359015</v>
      </c>
      <c r="T289" s="75" t="n">
        <v>1.33967498229322</v>
      </c>
      <c r="U289" s="75" t="n">
        <v>0.506197371527505</v>
      </c>
      <c r="V289" s="75" t="n">
        <v>1.59541984732824</v>
      </c>
      <c r="W289" s="75" t="n">
        <v>0.842153930904226</v>
      </c>
      <c r="X289" s="75" t="n">
        <v>0.0214571676070517</v>
      </c>
      <c r="Y289" s="74" t="n">
        <v>8.530950764404279</v>
      </c>
      <c r="Z289" s="79" t="n">
        <v>690</v>
      </c>
      <c r="AA289" s="79" t="n">
        <v>498</v>
      </c>
      <c r="AB289" s="75" t="n">
        <v>4126.1</v>
      </c>
      <c r="AD289" s="80" t="n">
        <v>0.00807716620232716</v>
      </c>
      <c r="AE289" s="31" t="n">
        <v>0.00582960691124482</v>
      </c>
      <c r="AF289" s="75" t="n">
        <v>5.97985507246377</v>
      </c>
      <c r="AG289" s="81" t="n">
        <v>0.048300283286119</v>
      </c>
      <c r="AH289" s="37" t="n">
        <v>0.452752058809845</v>
      </c>
      <c r="AI289" s="37" t="n">
        <v>0.306053133578374</v>
      </c>
      <c r="AJ289" s="75" t="n">
        <v>0.444513380001405</v>
      </c>
      <c r="AK289" s="38" t="n">
        <v>0.281483389132114</v>
      </c>
      <c r="AL289" s="38" t="n">
        <v>0.0506520263151734</v>
      </c>
      <c r="AM289" s="39" t="n">
        <v>0</v>
      </c>
      <c r="AN289" s="114" t="n">
        <v>5.675</v>
      </c>
    </row>
    <row customHeight="1" ht="15" r="290" s="96">
      <c r="A290" s="25" t="n">
        <v>43631</v>
      </c>
      <c r="B290" s="97" t="inlineStr">
        <is>
          <t>iOS</t>
        </is>
      </c>
      <c r="C290" s="73" t="n">
        <v>19115</v>
      </c>
      <c r="D290" s="73" t="n">
        <v>81566</v>
      </c>
      <c r="E290" s="74" t="n">
        <v>4.26712006277792</v>
      </c>
      <c r="F290" s="75" t="n">
        <v>0.714189174337347</v>
      </c>
      <c r="G290" s="76" t="n">
        <v>12.45</v>
      </c>
      <c r="H290" s="76" t="n">
        <v>20.15</v>
      </c>
      <c r="I290" s="31" t="n">
        <v>0.262</v>
      </c>
      <c r="J290" s="31" t="n">
        <v>0.126</v>
      </c>
      <c r="K290" s="31" t="n">
        <v>0.064</v>
      </c>
      <c r="L290" s="75" t="n">
        <v>9.4876664296398</v>
      </c>
      <c r="M290" s="77" t="n">
        <v>11.61339283525</v>
      </c>
      <c r="N290" s="75" t="n">
        <v>19.0522335525654</v>
      </c>
      <c r="O290" s="78" t="n">
        <v>0.60955545202658</v>
      </c>
      <c r="P290" s="75" t="n">
        <v>2.60805728192441</v>
      </c>
      <c r="Q290" s="75" t="n">
        <v>3.59806110340111</v>
      </c>
      <c r="R290" s="75" t="n">
        <v>1.11748023894286</v>
      </c>
      <c r="S290" s="75" t="n">
        <v>6.5884068464772</v>
      </c>
      <c r="T290" s="75" t="n">
        <v>1.62346386693216</v>
      </c>
      <c r="U290" s="75" t="n">
        <v>0.443572879583258</v>
      </c>
      <c r="V290" s="75" t="n">
        <v>2.1251030793057</v>
      </c>
      <c r="W290" s="75" t="n">
        <v>0.948088255998713</v>
      </c>
      <c r="X290" s="75" t="n">
        <v>0.0226074589902656</v>
      </c>
      <c r="Y290" s="74" t="n">
        <v>11.6360002942402</v>
      </c>
      <c r="Z290" s="79" t="n">
        <v>951</v>
      </c>
      <c r="AA290" s="79" t="n">
        <v>624</v>
      </c>
      <c r="AB290" s="75" t="n">
        <v>8018.49</v>
      </c>
      <c r="AD290" s="80" t="n">
        <v>0.0116592697937866</v>
      </c>
      <c r="AE290" s="31" t="n">
        <v>0.007650246426207</v>
      </c>
      <c r="AF290" s="75" t="n">
        <v>8.4316403785489</v>
      </c>
      <c r="AG290" s="81" t="n">
        <v>0.09830676997768679</v>
      </c>
      <c r="AH290" s="37" t="n">
        <v>0.441904263667277</v>
      </c>
      <c r="AI290" s="37" t="n">
        <v>0.310959979074026</v>
      </c>
      <c r="AJ290" s="75" t="n">
        <v>0.364821126449746</v>
      </c>
      <c r="AK290" s="38" t="n">
        <v>0.240173601745825</v>
      </c>
      <c r="AL290" s="38" t="n">
        <v>0.0418311551381703</v>
      </c>
      <c r="AM290" s="39" t="n">
        <v>0.315584925091337</v>
      </c>
      <c r="AN290" s="114" t="n">
        <v>5.817</v>
      </c>
    </row>
    <row customHeight="1" ht="15" r="291" s="96">
      <c r="A291" s="25" t="n">
        <v>43632</v>
      </c>
      <c r="B291" s="97" t="inlineStr">
        <is>
          <t>iOS</t>
        </is>
      </c>
      <c r="C291" s="73" t="n">
        <v>21836</v>
      </c>
      <c r="D291" s="73" t="n">
        <v>84475</v>
      </c>
      <c r="E291" s="74" t="n">
        <v>3.8686114673017</v>
      </c>
      <c r="F291" s="75" t="n">
        <v>0.639989951240012</v>
      </c>
      <c r="G291" s="76" t="n">
        <v>12.29</v>
      </c>
      <c r="H291" s="76" t="n">
        <v>19.72</v>
      </c>
      <c r="I291" s="31" t="n">
        <v>0.259</v>
      </c>
      <c r="J291" s="31" t="n">
        <v>0.121</v>
      </c>
      <c r="K291" s="31" t="n">
        <v>0.062</v>
      </c>
      <c r="L291" s="75" t="n">
        <v>8.97527079017461</v>
      </c>
      <c r="M291" s="77" t="n">
        <v>10.9563894643386</v>
      </c>
      <c r="N291" s="75" t="n">
        <v>18.0713253670728</v>
      </c>
      <c r="O291" s="78" t="n">
        <v>0.606285883397455</v>
      </c>
      <c r="P291" s="75" t="n">
        <v>2.53750781005936</v>
      </c>
      <c r="Q291" s="75" t="n">
        <v>3.6034247110278</v>
      </c>
      <c r="R291" s="75" t="n">
        <v>1.05769681349578</v>
      </c>
      <c r="S291" s="75" t="n">
        <v>5.92592158700406</v>
      </c>
      <c r="T291" s="75" t="n">
        <v>1.5805412371134</v>
      </c>
      <c r="U291" s="75" t="n">
        <v>0.444529053420806</v>
      </c>
      <c r="V291" s="75" t="n">
        <v>1.98346219931271</v>
      </c>
      <c r="W291" s="75" t="n">
        <v>0.938241955638863</v>
      </c>
      <c r="X291" s="75" t="n">
        <v>0.013317549570879</v>
      </c>
      <c r="Y291" s="74" t="n">
        <v>10.9697070139094</v>
      </c>
      <c r="Z291" s="79" t="n">
        <v>845</v>
      </c>
      <c r="AA291" s="79" t="n">
        <v>558</v>
      </c>
      <c r="AB291" s="75" t="n">
        <v>7180.55</v>
      </c>
      <c r="AD291" s="80" t="n">
        <v>0.0100029594554602</v>
      </c>
      <c r="AE291" s="31" t="n">
        <v>0.00660550458715596</v>
      </c>
      <c r="AF291" s="75" t="n">
        <v>8.49769230769231</v>
      </c>
      <c r="AG291" s="81" t="n">
        <v>0.0850020716188221</v>
      </c>
      <c r="AH291" s="37" t="n">
        <v>0.432725773951273</v>
      </c>
      <c r="AI291" s="37" t="n">
        <v>0.289063931122916</v>
      </c>
      <c r="AJ291" s="75" t="n">
        <v>0.350719147676827</v>
      </c>
      <c r="AK291" s="38" t="n">
        <v>0.233548387096774</v>
      </c>
      <c r="AL291" s="38" t="n">
        <v>0.0413258360461675</v>
      </c>
      <c r="AM291" s="39" t="n">
        <v>0.308493637170761</v>
      </c>
      <c r="AN291" s="114" t="n">
        <v>6.842</v>
      </c>
    </row>
    <row customHeight="1" ht="15" r="292" s="96">
      <c r="A292" s="25" t="n">
        <v>43633</v>
      </c>
      <c r="B292" s="97" t="inlineStr">
        <is>
          <t>iOS</t>
        </is>
      </c>
      <c r="C292" s="73" t="n">
        <v>19036</v>
      </c>
      <c r="D292" s="73" t="n">
        <v>84683</v>
      </c>
      <c r="E292" s="74" t="n">
        <v>4.44857112838832</v>
      </c>
      <c r="F292" s="75" t="n">
        <v>0.588303074891064</v>
      </c>
      <c r="G292" s="76" t="n">
        <v>12.29</v>
      </c>
      <c r="H292" s="76" t="n">
        <v>18.98</v>
      </c>
      <c r="I292" s="31" t="n">
        <v>0.274</v>
      </c>
      <c r="J292" s="31" t="n">
        <v>0.132</v>
      </c>
      <c r="K292" s="31" t="n">
        <v>0.07099999999999999</v>
      </c>
      <c r="L292" s="75" t="n">
        <v>8.99238335911576</v>
      </c>
      <c r="M292" s="77" t="n">
        <v>10.9829717889069</v>
      </c>
      <c r="N292" s="75" t="n">
        <v>17.8430887290168</v>
      </c>
      <c r="O292" s="78" t="n">
        <v>0.615530862156513</v>
      </c>
      <c r="P292" s="75" t="n">
        <v>2.50467146282974</v>
      </c>
      <c r="Q292" s="75" t="n">
        <v>3.62574580335731</v>
      </c>
      <c r="R292" s="75" t="n">
        <v>1.01910791366906</v>
      </c>
      <c r="S292" s="75" t="n">
        <v>5.70799040767386</v>
      </c>
      <c r="T292" s="75" t="n">
        <v>1.59395683453237</v>
      </c>
      <c r="U292" s="75" t="n">
        <v>0.455942446043166</v>
      </c>
      <c r="V292" s="75" t="n">
        <v>1.99081055155875</v>
      </c>
      <c r="W292" s="75" t="n">
        <v>0.9448633093525181</v>
      </c>
      <c r="X292" s="75" t="n">
        <v>0.0121630079236683</v>
      </c>
      <c r="Y292" s="74" t="n">
        <v>10.9951347968305</v>
      </c>
      <c r="Z292" s="79" t="n">
        <v>790</v>
      </c>
      <c r="AA292" s="79" t="n">
        <v>575</v>
      </c>
      <c r="AB292" s="75" t="n">
        <v>5131.1</v>
      </c>
      <c r="AD292" s="80" t="n">
        <v>0.00932890898999799</v>
      </c>
      <c r="AE292" s="31" t="n">
        <v>0.0067900286952517</v>
      </c>
      <c r="AF292" s="75" t="n">
        <v>6.49506329113924</v>
      </c>
      <c r="AG292" s="81" t="n">
        <v>0.0605918543273148</v>
      </c>
      <c r="AH292" s="37" t="n">
        <v>0.448571128388317</v>
      </c>
      <c r="AI292" s="37" t="n">
        <v>0.325330951880647</v>
      </c>
      <c r="AJ292" s="75" t="n">
        <v>0.387031635629347</v>
      </c>
      <c r="AK292" s="38" t="n">
        <v>0.245220410235821</v>
      </c>
      <c r="AL292" s="38" t="n">
        <v>0.043715976051864</v>
      </c>
      <c r="AM292" s="39" t="n">
        <v>0.30903487122563</v>
      </c>
      <c r="AN292" s="114" t="n">
        <v>6.211</v>
      </c>
    </row>
    <row customHeight="1" ht="13.95" r="293" s="96">
      <c r="A293" s="25" t="n">
        <v>43634</v>
      </c>
      <c r="B293" s="97" t="inlineStr">
        <is>
          <t>iOS</t>
        </is>
      </c>
      <c r="C293" s="73" t="n">
        <v>18499</v>
      </c>
      <c r="D293" s="73" t="n">
        <v>82750</v>
      </c>
      <c r="E293" s="74" t="n">
        <v>4.47321476836586</v>
      </c>
      <c r="F293" s="75" t="n">
        <v>0.5904183239637461</v>
      </c>
      <c r="G293" s="76" t="n">
        <v>12.73</v>
      </c>
      <c r="H293" s="76" t="n">
        <v>19.22</v>
      </c>
      <c r="I293" s="31" t="n">
        <v>0.286</v>
      </c>
      <c r="J293" s="31" t="n">
        <v>0.14</v>
      </c>
      <c r="K293" s="31" t="n">
        <v>0.073</v>
      </c>
      <c r="L293" s="75" t="n">
        <v>8.749788519637461</v>
      </c>
      <c r="M293" s="77" t="n">
        <v>10.2865740181269</v>
      </c>
      <c r="N293" s="75" t="n">
        <v>16.7469504997246</v>
      </c>
      <c r="O293" s="78" t="n">
        <v>0.614235649546828</v>
      </c>
      <c r="P293" s="75" t="n">
        <v>2.38368615723617</v>
      </c>
      <c r="Q293" s="75" t="n">
        <v>3.43165184543952</v>
      </c>
      <c r="R293" s="75" t="n">
        <v>0.960356496419296</v>
      </c>
      <c r="S293" s="75" t="n">
        <v>5.19908318249784</v>
      </c>
      <c r="T293" s="75" t="n">
        <v>1.49765877075628</v>
      </c>
      <c r="U293" s="75" t="n">
        <v>0.481545604784764</v>
      </c>
      <c r="V293" s="75" t="n">
        <v>1.87249154009601</v>
      </c>
      <c r="W293" s="75" t="n">
        <v>0.9204769024946881</v>
      </c>
      <c r="X293" s="75" t="n">
        <v>0.0121450151057402</v>
      </c>
      <c r="Y293" s="74" t="n">
        <v>10.2987190332326</v>
      </c>
      <c r="Z293" s="79" t="n">
        <v>743</v>
      </c>
      <c r="AA293" s="79" t="n">
        <v>518</v>
      </c>
      <c r="AB293" s="75" t="n">
        <v>5536.57</v>
      </c>
      <c r="AD293" s="80" t="n">
        <v>0.008978851963746219</v>
      </c>
      <c r="AE293" s="31" t="n">
        <v>0.00625981873111782</v>
      </c>
      <c r="AF293" s="75" t="n">
        <v>7.45164199192463</v>
      </c>
      <c r="AG293" s="81" t="n">
        <v>0.0669071903323263</v>
      </c>
      <c r="AH293" s="37" t="n">
        <v>0.451105465160279</v>
      </c>
      <c r="AI293" s="37" t="n">
        <v>0.308881561165468</v>
      </c>
      <c r="AJ293" s="75" t="n">
        <v>0.411347432024169</v>
      </c>
      <c r="AK293" s="38" t="n">
        <v>0.263371601208459</v>
      </c>
      <c r="AL293" s="38" t="n">
        <v>0.0510936555891239</v>
      </c>
      <c r="AM293" s="39" t="n">
        <v>0.253570996978852</v>
      </c>
      <c r="AN293" s="114" t="n">
        <v>6.319</v>
      </c>
    </row>
    <row customFormat="1" customHeight="1" ht="13.95" r="294" s="102">
      <c r="A294" s="49" t="n">
        <v>43635</v>
      </c>
      <c r="B294" s="103" t="inlineStr">
        <is>
          <t>iOS</t>
        </is>
      </c>
      <c r="C294" s="104" t="n">
        <v>16383</v>
      </c>
      <c r="D294" s="104" t="n">
        <v>77837</v>
      </c>
      <c r="E294" s="105" t="n">
        <v>4.75108344015138</v>
      </c>
      <c r="F294" s="102" t="n">
        <v>0.501538915849789</v>
      </c>
      <c r="G294" s="113" t="n">
        <v>13.09</v>
      </c>
      <c r="H294" s="113" t="n">
        <v>19.61</v>
      </c>
      <c r="I294" s="54" t="n">
        <v>0.294</v>
      </c>
      <c r="J294" s="54" t="n">
        <v>0.144</v>
      </c>
      <c r="K294" s="54" t="n">
        <v>0.08</v>
      </c>
      <c r="L294" s="102" t="n">
        <v>8.18784125801354</v>
      </c>
      <c r="M294" s="107" t="n">
        <v>9.167349718000439</v>
      </c>
      <c r="N294" s="102" t="n">
        <v>15.0565285280216</v>
      </c>
      <c r="O294" s="108" t="n">
        <v>0.608862109279649</v>
      </c>
      <c r="P294" s="102" t="n">
        <v>2.23812035786631</v>
      </c>
      <c r="Q294" s="102" t="n">
        <v>2.97611411208643</v>
      </c>
      <c r="R294" s="102" t="n">
        <v>0.858984638757596</v>
      </c>
      <c r="S294" s="102" t="n">
        <v>4.54441677920324</v>
      </c>
      <c r="T294" s="102" t="n">
        <v>1.36550472653612</v>
      </c>
      <c r="U294" s="102" t="n">
        <v>0.518568534773801</v>
      </c>
      <c r="V294" s="102" t="n">
        <v>1.68608625928427</v>
      </c>
      <c r="W294" s="102" t="n">
        <v>0.868733119513842</v>
      </c>
      <c r="X294" s="102" t="n">
        <v>0.0131043077199789</v>
      </c>
      <c r="Y294" s="105" t="n">
        <v>9.180454025720421</v>
      </c>
      <c r="Z294" s="101" t="n">
        <v>580</v>
      </c>
      <c r="AA294" s="101" t="n">
        <v>417</v>
      </c>
      <c r="AB294" s="102" t="n">
        <v>3454.2</v>
      </c>
      <c r="AD294" s="110" t="n">
        <v>0.00745146909567429</v>
      </c>
      <c r="AE294" s="54" t="n">
        <v>0.00535734933257962</v>
      </c>
      <c r="AF294" s="102" t="n">
        <v>5.95551724137931</v>
      </c>
      <c r="AG294" s="111" t="n">
        <v>0.0443773526728933</v>
      </c>
      <c r="AH294" s="60" t="n">
        <v>0.476103277787951</v>
      </c>
      <c r="AI294" s="60" t="n">
        <v>0.354696941952023</v>
      </c>
      <c r="AJ294" s="102" t="n">
        <v>0.485848632398474</v>
      </c>
      <c r="AK294" s="61" t="n">
        <v>0.293870524300782</v>
      </c>
      <c r="AL294" s="61" t="n">
        <v>0.0553464290761463</v>
      </c>
      <c r="AM294" s="62" t="n">
        <v>0</v>
      </c>
      <c r="AN294" s="114" t="n">
        <v>5.548</v>
      </c>
    </row>
    <row customHeight="1" ht="13.95" r="295" s="96">
      <c r="A295" s="25" t="n">
        <v>43636</v>
      </c>
      <c r="B295" s="72" t="inlineStr">
        <is>
          <t>iOS</t>
        </is>
      </c>
      <c r="C295" s="73" t="n">
        <v>14740</v>
      </c>
      <c r="D295" s="73" t="n">
        <v>75041</v>
      </c>
      <c r="E295" s="74" t="n">
        <v>5.09097693351425</v>
      </c>
      <c r="F295" s="75" t="n">
        <v>0.580541987766688</v>
      </c>
      <c r="G295" s="76" t="n">
        <v>14.65</v>
      </c>
      <c r="H295" s="76" t="n">
        <v>21.72</v>
      </c>
      <c r="I295" s="31" t="n">
        <v>0.301</v>
      </c>
      <c r="J295" s="31" t="n">
        <v>0.143</v>
      </c>
      <c r="K295" s="31" t="n">
        <v>0.079</v>
      </c>
      <c r="L295" s="75" t="n">
        <v>7.96357990964939</v>
      </c>
      <c r="M295" s="77" t="n">
        <v>9.001639103956499</v>
      </c>
      <c r="N295" s="75" t="n">
        <v>14.8322866804269</v>
      </c>
      <c r="O295" s="78" t="n">
        <v>0.606894897456057</v>
      </c>
      <c r="P295" s="75" t="n">
        <v>2.2176013350314</v>
      </c>
      <c r="Q295" s="75" t="n">
        <v>3.01113258091432</v>
      </c>
      <c r="R295" s="75" t="n">
        <v>0.83843485134601</v>
      </c>
      <c r="S295" s="75" t="n">
        <v>4.35990953405648</v>
      </c>
      <c r="T295" s="75" t="n">
        <v>1.36788019849809</v>
      </c>
      <c r="U295" s="75" t="n">
        <v>0.513020947696632</v>
      </c>
      <c r="V295" s="75" t="n">
        <v>1.6605331342497</v>
      </c>
      <c r="W295" s="75" t="n">
        <v>0.863774098634228</v>
      </c>
      <c r="X295" s="75" t="n">
        <v>0.0156447808531336</v>
      </c>
      <c r="Y295" s="74" t="n">
        <v>9.01728388480964</v>
      </c>
      <c r="Z295" s="79" t="n">
        <v>561</v>
      </c>
      <c r="AA295" s="79" t="n">
        <v>407</v>
      </c>
      <c r="AB295" s="75" t="n">
        <v>4490.39</v>
      </c>
      <c r="AD295" s="80" t="n">
        <v>0.00747591316746845</v>
      </c>
      <c r="AE295" s="31" t="n">
        <v>0.00542370170973201</v>
      </c>
      <c r="AF295" s="75" t="n">
        <v>8.00426024955437</v>
      </c>
      <c r="AG295" s="81" t="n">
        <v>0.0598391545954878</v>
      </c>
      <c r="AH295" s="37" t="n">
        <v>0.479850746268657</v>
      </c>
      <c r="AI295" s="37" t="n">
        <v>0.348032564450475</v>
      </c>
      <c r="AJ295" s="75" t="n">
        <v>0.472568329313309</v>
      </c>
      <c r="AK295" s="38" t="n">
        <v>0.299942697991764</v>
      </c>
      <c r="AL295" s="38" t="n">
        <v>0.0546634506469797</v>
      </c>
      <c r="AM295" s="39" t="n">
        <v>0</v>
      </c>
      <c r="AN295" s="114" t="n">
        <v>6.042</v>
      </c>
    </row>
    <row customHeight="1" ht="16.5" r="296" s="96">
      <c r="A296" s="25" t="n">
        <v>43637</v>
      </c>
      <c r="B296" s="72" t="inlineStr">
        <is>
          <t>iOS</t>
        </is>
      </c>
      <c r="C296" s="73" t="n">
        <v>14855</v>
      </c>
      <c r="D296" s="73" t="n">
        <v>74296</v>
      </c>
      <c r="E296" s="74" t="n">
        <v>5.00141366543251</v>
      </c>
      <c r="F296" s="75" t="n">
        <v>0.579090704290944</v>
      </c>
      <c r="G296" s="76" t="n">
        <v>15.45</v>
      </c>
      <c r="H296" s="76" t="n">
        <v>23.61</v>
      </c>
      <c r="I296" s="31" t="n">
        <v>0.303</v>
      </c>
      <c r="J296" s="31" t="n">
        <v>0.15</v>
      </c>
      <c r="K296" s="31" t="n">
        <v>0.074</v>
      </c>
      <c r="L296" s="75" t="n">
        <v>7.78609884785184</v>
      </c>
      <c r="M296" s="77" t="n">
        <v>8.963847313448911</v>
      </c>
      <c r="N296" s="75" t="n">
        <v>14.8978368342169</v>
      </c>
      <c r="O296" s="78" t="n">
        <v>0.601687843221708</v>
      </c>
      <c r="P296" s="75" t="n">
        <v>2.21873252354428</v>
      </c>
      <c r="Q296" s="75" t="n">
        <v>3.15513500212514</v>
      </c>
      <c r="R296" s="75" t="n">
        <v>0.8207279153524371</v>
      </c>
      <c r="S296" s="75" t="n">
        <v>4.34342214169071</v>
      </c>
      <c r="T296" s="75" t="n">
        <v>1.3481869225779</v>
      </c>
      <c r="U296" s="75" t="n">
        <v>0.508109075453549</v>
      </c>
      <c r="V296" s="75" t="n">
        <v>1.65382636512091</v>
      </c>
      <c r="W296" s="75" t="n">
        <v>0.849696888352012</v>
      </c>
      <c r="X296" s="75" t="n">
        <v>0.013540432863142</v>
      </c>
      <c r="Y296" s="74" t="n">
        <v>8.977387746312051</v>
      </c>
      <c r="Z296" s="79" t="n">
        <v>612</v>
      </c>
      <c r="AA296" s="79" t="n">
        <v>433</v>
      </c>
      <c r="AB296" s="75" t="n">
        <v>3792.88</v>
      </c>
      <c r="AD296" s="80" t="n">
        <v>0.008237320986324971</v>
      </c>
      <c r="AE296" s="31" t="n">
        <v>0.00582803919457306</v>
      </c>
      <c r="AF296" s="75" t="n">
        <v>6.19751633986928</v>
      </c>
      <c r="AG296" s="81" t="n">
        <v>0.0510509314094971</v>
      </c>
      <c r="AH296" s="37" t="n">
        <v>0.459777852574891</v>
      </c>
      <c r="AI296" s="37" t="n">
        <v>0.338471894984854</v>
      </c>
      <c r="AJ296" s="75" t="n">
        <v>0.457951975880263</v>
      </c>
      <c r="AK296" s="38" t="n">
        <v>0.298724022827608</v>
      </c>
      <c r="AL296" s="38" t="n">
        <v>0.0543770862495962</v>
      </c>
      <c r="AM296" s="39" t="n">
        <v>0.00339183805319264</v>
      </c>
      <c r="AN296" s="114" t="n">
        <v>6.871</v>
      </c>
    </row>
    <row customHeight="1" ht="13.95" r="297" s="96">
      <c r="A297" s="25" t="n">
        <v>43638</v>
      </c>
      <c r="B297" s="97" t="inlineStr">
        <is>
          <t>iOS</t>
        </is>
      </c>
      <c r="C297" s="73" t="n">
        <v>17239</v>
      </c>
      <c r="D297" s="73" t="n">
        <v>75102</v>
      </c>
      <c r="E297" s="74" t="n">
        <v>4.35651719937351</v>
      </c>
      <c r="F297" s="75" t="n">
        <v>0.590493842054805</v>
      </c>
      <c r="G297" s="76" t="n">
        <v>16.08</v>
      </c>
      <c r="H297" s="76" t="n">
        <v>25.3</v>
      </c>
      <c r="I297" s="31" t="n">
        <v>0.291</v>
      </c>
      <c r="J297" s="31" t="n">
        <v>0.145</v>
      </c>
      <c r="K297" s="31" t="n">
        <v>0.07199999999999999</v>
      </c>
      <c r="L297" s="75" t="n">
        <v>7.86073606561743</v>
      </c>
      <c r="M297" s="77" t="n">
        <v>8.780684935154859</v>
      </c>
      <c r="N297" s="75" t="n">
        <v>14.8276970814408</v>
      </c>
      <c r="O297" s="78" t="n">
        <v>0.592181300098533</v>
      </c>
      <c r="P297" s="75" t="n">
        <v>2.22046589018303</v>
      </c>
      <c r="Q297" s="75" t="n">
        <v>3.09014255520079</v>
      </c>
      <c r="R297" s="75" t="n">
        <v>0.806965867697981</v>
      </c>
      <c r="S297" s="75" t="n">
        <v>4.37320681746638</v>
      </c>
      <c r="T297" s="75" t="n">
        <v>1.34224490713675</v>
      </c>
      <c r="U297" s="75" t="n">
        <v>0.5152673472141031</v>
      </c>
      <c r="V297" s="75" t="n">
        <v>1.63482034447093</v>
      </c>
      <c r="W297" s="75" t="n">
        <v>0.844583352070873</v>
      </c>
      <c r="X297" s="75" t="n">
        <v>0.0140875076562542</v>
      </c>
      <c r="Y297" s="74" t="n">
        <v>8.79477244281111</v>
      </c>
      <c r="Z297" s="79" t="n">
        <v>606</v>
      </c>
      <c r="AA297" s="79" t="n">
        <v>452</v>
      </c>
      <c r="AB297" s="75" t="n">
        <v>3879.94</v>
      </c>
      <c r="AD297" s="80" t="n">
        <v>0.00806902612447072</v>
      </c>
      <c r="AE297" s="31" t="n">
        <v>0.00601848153178344</v>
      </c>
      <c r="AF297" s="75" t="n">
        <v>6.40254125412541</v>
      </c>
      <c r="AG297" s="81" t="n">
        <v>0.0516622726425395</v>
      </c>
      <c r="AH297" s="37" t="n">
        <v>0.471953129531875</v>
      </c>
      <c r="AI297" s="37" t="n">
        <v>0.330181565055978</v>
      </c>
      <c r="AJ297" s="75" t="n">
        <v>0.454488562222045</v>
      </c>
      <c r="AK297" s="38" t="n">
        <v>0.282842001544566</v>
      </c>
      <c r="AL297" s="38" t="n">
        <v>0.0507576362813241</v>
      </c>
      <c r="AM297" s="39" t="n">
        <v>0.00227690341136055</v>
      </c>
      <c r="AN297" s="114" t="n">
        <v>7.845</v>
      </c>
    </row>
    <row customHeight="1" ht="13.05" r="298" s="96">
      <c r="A298" s="25" t="n">
        <v>43639</v>
      </c>
      <c r="B298" s="97" t="inlineStr">
        <is>
          <t>iOS</t>
        </is>
      </c>
      <c r="C298" s="73" t="n">
        <v>17608</v>
      </c>
      <c r="D298" s="73" t="n">
        <v>74923</v>
      </c>
      <c r="E298" s="74" t="n">
        <v>4.25505452067242</v>
      </c>
      <c r="F298" s="75" t="n">
        <v>0.554993762596265</v>
      </c>
      <c r="G298" s="76" t="n">
        <v>15.12</v>
      </c>
      <c r="H298" s="76" t="n">
        <v>23.43</v>
      </c>
      <c r="I298" s="31" t="n">
        <v>0.303</v>
      </c>
      <c r="J298" s="31" t="n">
        <v>0.146</v>
      </c>
      <c r="K298" s="31" t="n">
        <v>0.076</v>
      </c>
      <c r="L298" s="75" t="n">
        <v>7.7688960666284</v>
      </c>
      <c r="M298" s="77" t="n">
        <v>8.89258305193332</v>
      </c>
      <c r="N298" s="75" t="n">
        <v>15.0041436775138</v>
      </c>
      <c r="O298" s="78" t="n">
        <v>0.592675146483723</v>
      </c>
      <c r="P298" s="75" t="n">
        <v>2.21141763314942</v>
      </c>
      <c r="Q298" s="75" t="n">
        <v>3.16858461884923</v>
      </c>
      <c r="R298" s="75" t="n">
        <v>0.80033779979732</v>
      </c>
      <c r="S298" s="75" t="n">
        <v>4.43803625717825</v>
      </c>
      <c r="T298" s="75" t="n">
        <v>1.34559171264497</v>
      </c>
      <c r="U298" s="75" t="n">
        <v>0.52199076680554</v>
      </c>
      <c r="V298" s="75" t="n">
        <v>1.66008332395001</v>
      </c>
      <c r="W298" s="75" t="n">
        <v>0.858101565139061</v>
      </c>
      <c r="X298" s="75" t="n">
        <v>0.011932250443789</v>
      </c>
      <c r="Y298" s="74" t="n">
        <v>8.90451530237711</v>
      </c>
      <c r="Z298" s="79" t="n">
        <v>615</v>
      </c>
      <c r="AA298" s="79" t="n">
        <v>443</v>
      </c>
      <c r="AB298" s="75" t="n">
        <v>3485.85</v>
      </c>
      <c r="AD298" s="80" t="n">
        <v>0.008208427318713881</v>
      </c>
      <c r="AE298" s="31" t="n">
        <v>0.00591273707673211</v>
      </c>
      <c r="AF298" s="75" t="n">
        <v>5.6680487804878</v>
      </c>
      <c r="AG298" s="81" t="n">
        <v>0.046525766453559</v>
      </c>
      <c r="AH298" s="37" t="n">
        <v>0.486369831894593</v>
      </c>
      <c r="AI298" s="37" t="n">
        <v>0.331724216265334</v>
      </c>
      <c r="AJ298" s="75" t="n">
        <v>0.457002522589859</v>
      </c>
      <c r="AK298" s="38" t="n">
        <v>0.282943822324253</v>
      </c>
      <c r="AL298" s="38" t="n">
        <v>0.0484230476622666</v>
      </c>
      <c r="AM298" s="39" t="n">
        <v>0.00185523804439224</v>
      </c>
      <c r="AN298" s="114" t="n">
        <v>7.391</v>
      </c>
    </row>
    <row customHeight="1" ht="13.05" r="299" s="96">
      <c r="A299" s="25" t="n">
        <v>43640</v>
      </c>
      <c r="B299" s="97" t="inlineStr">
        <is>
          <t>iOS</t>
        </is>
      </c>
      <c r="C299" s="73" t="n">
        <v>15688</v>
      </c>
      <c r="D299" s="73" t="n">
        <v>75142</v>
      </c>
      <c r="E299" s="74" t="n">
        <v>4.78977562468129</v>
      </c>
      <c r="F299" s="75" t="n">
        <v>0.924552381757206</v>
      </c>
      <c r="G299" s="76" t="n">
        <v>13.22</v>
      </c>
      <c r="H299" s="76" t="n">
        <v>18.56</v>
      </c>
      <c r="I299" s="31" t="n">
        <v>0.301</v>
      </c>
      <c r="J299" s="31" t="n">
        <v>0.147</v>
      </c>
      <c r="K299" s="31" t="n">
        <v>0.08500000000000001</v>
      </c>
      <c r="L299" s="75" t="n">
        <v>9.805514891804849</v>
      </c>
      <c r="M299" s="77" t="n">
        <v>12.6692129568018</v>
      </c>
      <c r="N299" s="75" t="n">
        <v>20.4355479231512</v>
      </c>
      <c r="O299" s="78" t="n">
        <v>0.619959543264752</v>
      </c>
      <c r="P299" s="75" t="n">
        <v>2.72300096597617</v>
      </c>
      <c r="Q299" s="75" t="n">
        <v>4.09204679617903</v>
      </c>
      <c r="R299" s="75" t="n">
        <v>1.09846517119244</v>
      </c>
      <c r="S299" s="75" t="n">
        <v>7.05164752602769</v>
      </c>
      <c r="T299" s="75" t="n">
        <v>1.69867983256413</v>
      </c>
      <c r="U299" s="75" t="n">
        <v>0.447912418160352</v>
      </c>
      <c r="V299" s="75" t="n">
        <v>2.30404636685628</v>
      </c>
      <c r="W299" s="75" t="n">
        <v>1.01974884619513</v>
      </c>
      <c r="X299" s="75" t="n">
        <v>0.012935508770062</v>
      </c>
      <c r="Y299" s="74" t="n">
        <v>12.6821484655718</v>
      </c>
      <c r="Z299" s="79" t="n">
        <v>858</v>
      </c>
      <c r="AA299" s="79" t="n">
        <v>586</v>
      </c>
      <c r="AB299" s="75" t="n">
        <v>6125.42</v>
      </c>
      <c r="AD299" s="80" t="n">
        <v>0.0114183811982646</v>
      </c>
      <c r="AE299" s="31" t="n">
        <v>0.00779856804450241</v>
      </c>
      <c r="AF299" s="75" t="n">
        <v>7.13918414918415</v>
      </c>
      <c r="AG299" s="81" t="n">
        <v>0.0815179260599931</v>
      </c>
      <c r="AH299" s="37" t="n">
        <v>0.489291177970423</v>
      </c>
      <c r="AI299" s="37" t="n">
        <v>0.363972463029067</v>
      </c>
      <c r="AJ299" s="75" t="n">
        <v>0.389915094088526</v>
      </c>
      <c r="AK299" s="38" t="n">
        <v>0.25639455963376</v>
      </c>
      <c r="AL299" s="38" t="n">
        <v>0.0428521998349791</v>
      </c>
      <c r="AM299" s="39" t="n">
        <v>0.345545766681749</v>
      </c>
      <c r="AN299" s="114" t="n">
        <v>6.76</v>
      </c>
    </row>
    <row customHeight="1" ht="13.05" r="300" s="96">
      <c r="A300" s="25" t="n">
        <v>43641</v>
      </c>
      <c r="B300" s="97" t="inlineStr">
        <is>
          <t>iOS</t>
        </is>
      </c>
      <c r="C300" s="73" t="n">
        <v>12889</v>
      </c>
      <c r="D300" s="73" t="n">
        <v>72375</v>
      </c>
      <c r="E300" s="74" t="n">
        <v>5.61525331678175</v>
      </c>
      <c r="F300" s="75" t="n">
        <v>0.744453720373057</v>
      </c>
      <c r="G300" s="76" t="n">
        <v>13.52</v>
      </c>
      <c r="H300" s="76" t="n">
        <v>20.49</v>
      </c>
      <c r="I300" s="31" t="n">
        <v>0.294</v>
      </c>
      <c r="J300" s="31" t="n">
        <v>0.145</v>
      </c>
      <c r="K300" s="31" t="n">
        <v>0.08</v>
      </c>
      <c r="L300" s="75" t="n">
        <v>9.60758549222798</v>
      </c>
      <c r="M300" s="77" t="n">
        <v>12.3846079447323</v>
      </c>
      <c r="N300" s="75" t="n">
        <v>19.6233552991659</v>
      </c>
      <c r="O300" s="78" t="n">
        <v>0.631115716753022</v>
      </c>
      <c r="P300" s="75" t="n">
        <v>2.64796286971561</v>
      </c>
      <c r="Q300" s="75" t="n">
        <v>4.11653567440944</v>
      </c>
      <c r="R300" s="75" t="n">
        <v>1.15600849442827</v>
      </c>
      <c r="S300" s="75" t="n">
        <v>6.32898395253629</v>
      </c>
      <c r="T300" s="75" t="n">
        <v>1.71922411717057</v>
      </c>
      <c r="U300" s="75" t="n">
        <v>0.45775773365151</v>
      </c>
      <c r="V300" s="75" t="n">
        <v>2.17558070801497</v>
      </c>
      <c r="W300" s="75" t="n">
        <v>1.02130174923922</v>
      </c>
      <c r="X300" s="75" t="n">
        <v>0.0145354058721934</v>
      </c>
      <c r="Y300" s="74" t="n">
        <v>12.3991433506045</v>
      </c>
      <c r="Z300" s="79" t="n">
        <v>807</v>
      </c>
      <c r="AA300" s="79" t="n">
        <v>543</v>
      </c>
      <c r="AB300" s="75" t="n">
        <v>6050.93</v>
      </c>
      <c r="AD300" s="80" t="n">
        <v>0.0111502590673575</v>
      </c>
      <c r="AE300" s="31" t="n">
        <v>0.00750259067357513</v>
      </c>
      <c r="AF300" s="75" t="n">
        <v>7.49805452292441</v>
      </c>
      <c r="AG300" s="81" t="n">
        <v>0.0836052504317789</v>
      </c>
      <c r="AH300" s="37" t="n">
        <v>0.490573357126232</v>
      </c>
      <c r="AI300" s="37" t="n">
        <v>0.380246722011017</v>
      </c>
      <c r="AJ300" s="75" t="n">
        <v>0.401519861830743</v>
      </c>
      <c r="AK300" s="38" t="n">
        <v>0.271184801381693</v>
      </c>
      <c r="AL300" s="38" t="n">
        <v>0.0482901554404145</v>
      </c>
      <c r="AM300" s="39" t="n">
        <v>0.33740932642487</v>
      </c>
      <c r="AN300" s="114" t="n">
        <v>6.446</v>
      </c>
    </row>
    <row customFormat="1" customHeight="1" ht="13.95" r="301" s="102">
      <c r="A301" s="49" t="n">
        <v>43642</v>
      </c>
      <c r="B301" s="103" t="inlineStr">
        <is>
          <t>iOS</t>
        </is>
      </c>
      <c r="C301" s="104" t="n">
        <v>11107</v>
      </c>
      <c r="D301" s="104" t="n">
        <v>68497</v>
      </c>
      <c r="E301" s="105" t="n">
        <v>6.16701179436391</v>
      </c>
      <c r="F301" s="102" t="n">
        <v>0.757763096193994</v>
      </c>
      <c r="G301" s="113" t="n">
        <v>13.97</v>
      </c>
      <c r="H301" s="113" t="n">
        <v>20.59</v>
      </c>
      <c r="I301" s="54" t="n">
        <v>0.286</v>
      </c>
      <c r="J301" s="54" t="n">
        <v>0.138</v>
      </c>
      <c r="K301" s="54" t="n">
        <v>0.076</v>
      </c>
      <c r="L301" s="102" t="n">
        <v>9.20122049140838</v>
      </c>
      <c r="M301" s="107" t="n">
        <v>11.8523146999139</v>
      </c>
      <c r="N301" s="102" t="n">
        <v>18.8678999721112</v>
      </c>
      <c r="O301" s="108" t="n">
        <v>0.628173496649488</v>
      </c>
      <c r="P301" s="102" t="n">
        <v>2.56442316631031</v>
      </c>
      <c r="Q301" s="102" t="n">
        <v>3.97280840383006</v>
      </c>
      <c r="R301" s="102" t="n">
        <v>1.12680115273775</v>
      </c>
      <c r="S301" s="102" t="n">
        <v>5.99749000650739</v>
      </c>
      <c r="T301" s="102" t="n">
        <v>1.68401970809705</v>
      </c>
      <c r="U301" s="102" t="n">
        <v>0.449009947011248</v>
      </c>
      <c r="V301" s="102" t="n">
        <v>2.08745468067305</v>
      </c>
      <c r="W301" s="102" t="n">
        <v>0.985892906944315</v>
      </c>
      <c r="X301" s="102" t="n">
        <v>0.0153437376819423</v>
      </c>
      <c r="Y301" s="105" t="n">
        <v>11.8676584375958</v>
      </c>
      <c r="Z301" s="101" t="n">
        <v>848</v>
      </c>
      <c r="AA301" s="101" t="n">
        <v>531</v>
      </c>
      <c r="AB301" s="102" t="n">
        <v>6232.52</v>
      </c>
      <c r="AD301" s="110" t="n">
        <v>0.0123801042381418</v>
      </c>
      <c r="AE301" s="54" t="n">
        <v>0.00775216432836475</v>
      </c>
      <c r="AF301" s="102" t="n">
        <v>7.34966981132076</v>
      </c>
      <c r="AG301" s="111" t="n">
        <v>0.090989678380075</v>
      </c>
      <c r="AH301" s="60" t="n">
        <v>0.478256955073377</v>
      </c>
      <c r="AI301" s="60" t="n">
        <v>0.370036913658053</v>
      </c>
      <c r="AJ301" s="102" t="n">
        <v>0.392192358789436</v>
      </c>
      <c r="AK301" s="61" t="n">
        <v>0.278201965049564</v>
      </c>
      <c r="AL301" s="61" t="n">
        <v>0.0510533308028089</v>
      </c>
      <c r="AM301" s="62" t="n">
        <v>0.323590814196242</v>
      </c>
      <c r="AN301" s="114" t="n">
        <v>5.91</v>
      </c>
    </row>
    <row customHeight="1" ht="13.95" r="302" s="96">
      <c r="A302" s="25" t="n">
        <v>43643</v>
      </c>
      <c r="B302" s="72" t="inlineStr">
        <is>
          <t>iOS</t>
        </is>
      </c>
      <c r="C302" s="73" t="n">
        <v>11255</v>
      </c>
      <c r="D302" s="73" t="n">
        <v>66641</v>
      </c>
      <c r="E302" s="74" t="n">
        <v>5.92101288316304</v>
      </c>
      <c r="F302" s="75" t="n">
        <v>0.561276466919764</v>
      </c>
      <c r="G302" s="76" t="n">
        <v>15.45</v>
      </c>
      <c r="H302" s="76" t="n">
        <v>22.91</v>
      </c>
      <c r="I302" s="31" t="n">
        <v>0.299</v>
      </c>
      <c r="J302" s="31" t="n">
        <v>0.151</v>
      </c>
      <c r="K302" s="31" t="n">
        <v>0.082</v>
      </c>
      <c r="L302" s="75" t="n">
        <v>7.77714920244294</v>
      </c>
      <c r="M302" s="77" t="n">
        <v>8.982698338860461</v>
      </c>
      <c r="N302" s="75" t="n">
        <v>14.8705999254751</v>
      </c>
      <c r="O302" s="78" t="n">
        <v>0.604057562161432</v>
      </c>
      <c r="P302" s="75" t="n">
        <v>2.23882747484785</v>
      </c>
      <c r="Q302" s="75" t="n">
        <v>3.03761023475345</v>
      </c>
      <c r="R302" s="75" t="n">
        <v>0.860961371258229</v>
      </c>
      <c r="S302" s="75" t="n">
        <v>4.3609986337101</v>
      </c>
      <c r="T302" s="75" t="n">
        <v>1.39535461433362</v>
      </c>
      <c r="U302" s="75" t="n">
        <v>0.500633461681779</v>
      </c>
      <c r="V302" s="75" t="n">
        <v>1.63552353744876</v>
      </c>
      <c r="W302" s="75" t="n">
        <v>0.840690597441312</v>
      </c>
      <c r="X302" s="75" t="n">
        <v>0.0156060083132006</v>
      </c>
      <c r="Y302" s="74" t="n">
        <v>8.99830434717366</v>
      </c>
      <c r="Z302" s="79" t="n">
        <v>454</v>
      </c>
      <c r="AA302" s="79" t="n">
        <v>344</v>
      </c>
      <c r="AB302" s="75" t="n">
        <v>2988.46</v>
      </c>
      <c r="AD302" s="80" t="n">
        <v>0.00681262285980102</v>
      </c>
      <c r="AE302" s="31" t="n">
        <v>0.00516198736513558</v>
      </c>
      <c r="AF302" s="75" t="n">
        <v>6.58251101321586</v>
      </c>
      <c r="AG302" s="81" t="n">
        <v>0.0448441650035264</v>
      </c>
      <c r="AH302" s="37" t="n">
        <v>0.465659706796979</v>
      </c>
      <c r="AI302" s="37" t="n">
        <v>0.337361172812083</v>
      </c>
      <c r="AJ302" s="75" t="n">
        <v>0.478789333893549</v>
      </c>
      <c r="AK302" s="38" t="n">
        <v>0.310289461442655</v>
      </c>
      <c r="AL302" s="38" t="n">
        <v>0.0595579298029741</v>
      </c>
      <c r="AM302" s="39" t="n">
        <v>0.0377695412733903</v>
      </c>
      <c r="AN302" s="114" t="n">
        <v>6.502</v>
      </c>
    </row>
    <row customHeight="1" ht="13.95" r="303" s="96">
      <c r="A303" s="25" t="n">
        <v>43644</v>
      </c>
      <c r="B303" s="72" t="inlineStr">
        <is>
          <t>iOS</t>
        </is>
      </c>
      <c r="C303" s="73" t="n">
        <v>12353</v>
      </c>
      <c r="D303" s="73" t="n">
        <v>65713</v>
      </c>
      <c r="E303" s="74" t="n">
        <v>5.31959847810249</v>
      </c>
      <c r="F303" s="75" t="n">
        <v>0.557179456424147</v>
      </c>
      <c r="G303" s="76" t="n">
        <v>14.7</v>
      </c>
      <c r="H303" s="76" t="n">
        <v>20.86</v>
      </c>
      <c r="I303" s="31" t="n">
        <v>0.298</v>
      </c>
      <c r="J303" s="31" t="n">
        <v>0.147</v>
      </c>
      <c r="K303" s="31" t="n">
        <v>0.077</v>
      </c>
      <c r="L303" s="75" t="n">
        <v>7.53461263372544</v>
      </c>
      <c r="M303" s="77" t="n">
        <v>8.86156468278727</v>
      </c>
      <c r="N303" s="75" t="n">
        <v>14.8463911480509</v>
      </c>
      <c r="O303" s="78" t="n">
        <v>0.596883417284251</v>
      </c>
      <c r="P303" s="75" t="n">
        <v>2.21372663998164</v>
      </c>
      <c r="Q303" s="75" t="n">
        <v>3.08008056497463</v>
      </c>
      <c r="R303" s="75" t="n">
        <v>0.822221655661219</v>
      </c>
      <c r="S303" s="75" t="n">
        <v>4.37659026591541</v>
      </c>
      <c r="T303" s="75" t="n">
        <v>1.38327002014124</v>
      </c>
      <c r="U303" s="75" t="n">
        <v>0.504321444050685</v>
      </c>
      <c r="V303" s="75" t="n">
        <v>1.62942661193687</v>
      </c>
      <c r="W303" s="75" t="n">
        <v>0.836753945389185</v>
      </c>
      <c r="X303" s="75" t="n">
        <v>0.0124176342580616</v>
      </c>
      <c r="Y303" s="74" t="n">
        <v>8.87398231704533</v>
      </c>
      <c r="Z303" s="79" t="n">
        <v>601</v>
      </c>
      <c r="AA303" s="79" t="n">
        <v>408</v>
      </c>
      <c r="AB303" s="75" t="n">
        <v>3895.99</v>
      </c>
      <c r="AD303" s="80" t="n">
        <v>0.009145831114087011</v>
      </c>
      <c r="AE303" s="31" t="n">
        <v>0.00620881712903079</v>
      </c>
      <c r="AF303" s="75" t="n">
        <v>6.48251247920133</v>
      </c>
      <c r="AG303" s="81" t="n">
        <v>0.0592879643297369</v>
      </c>
      <c r="AH303" s="37" t="n">
        <v>0.461831134137456</v>
      </c>
      <c r="AI303" s="37" t="n">
        <v>0.321379422002752</v>
      </c>
      <c r="AJ303" s="75" t="n">
        <v>0.461324243300412</v>
      </c>
      <c r="AK303" s="38" t="n">
        <v>0.304734223060886</v>
      </c>
      <c r="AL303" s="38" t="n">
        <v>0.0573098169312008</v>
      </c>
      <c r="AM303" s="39" t="n">
        <v>0</v>
      </c>
      <c r="AN303" s="114" t="n">
        <v>6.666</v>
      </c>
    </row>
    <row customHeight="1" ht="13.95" r="304" s="96">
      <c r="A304" s="25" t="n">
        <v>43645</v>
      </c>
      <c r="B304" s="97" t="inlineStr">
        <is>
          <t>iOS</t>
        </is>
      </c>
      <c r="C304" s="73" t="n">
        <v>10948</v>
      </c>
      <c r="D304" s="73" t="n">
        <v>62837</v>
      </c>
      <c r="E304" s="74" t="n">
        <v>5.73958713920351</v>
      </c>
      <c r="F304" s="75" t="n">
        <v>0.791027272785143</v>
      </c>
      <c r="G304" s="76" t="n">
        <v>13.26</v>
      </c>
      <c r="H304" s="76" t="n">
        <v>19.89</v>
      </c>
      <c r="I304" s="31" t="n">
        <v>0.285</v>
      </c>
      <c r="J304" s="31" t="n">
        <v>0.145</v>
      </c>
      <c r="K304" s="31" t="n">
        <v>0.07199999999999999</v>
      </c>
      <c r="L304" s="75" t="n">
        <v>9.468275060871781</v>
      </c>
      <c r="M304" s="77" t="n">
        <v>12.0636885911167</v>
      </c>
      <c r="N304" s="75" t="n">
        <v>19.7943910591184</v>
      </c>
      <c r="O304" s="78" t="n">
        <v>0.60944984642806</v>
      </c>
      <c r="P304" s="75" t="n">
        <v>2.68101107165239</v>
      </c>
      <c r="Q304" s="75" t="n">
        <v>3.75496135366618</v>
      </c>
      <c r="R304" s="75" t="n">
        <v>1.30749947775225</v>
      </c>
      <c r="S304" s="75" t="n">
        <v>6.78337163150198</v>
      </c>
      <c r="T304" s="75" t="n">
        <v>1.71513996239816</v>
      </c>
      <c r="U304" s="75" t="n">
        <v>0.430436599122624</v>
      </c>
      <c r="V304" s="75" t="n">
        <v>2.18529350323794</v>
      </c>
      <c r="W304" s="75" t="n">
        <v>0.936677459786923</v>
      </c>
      <c r="X304" s="75" t="n">
        <v>0.0126836099750147</v>
      </c>
      <c r="Y304" s="74" t="n">
        <v>12.0763722010917</v>
      </c>
      <c r="Z304" s="79" t="n">
        <v>822</v>
      </c>
      <c r="AA304" s="79" t="n">
        <v>565</v>
      </c>
      <c r="AB304" s="75" t="n">
        <v>7114.78</v>
      </c>
      <c r="AD304" s="80" t="n">
        <v>0.0130814647421105</v>
      </c>
      <c r="AE304" s="31" t="n">
        <v>0.00899151773636552</v>
      </c>
      <c r="AF304" s="75" t="n">
        <v>8.6554501216545</v>
      </c>
      <c r="AG304" s="81" t="n">
        <v>0.11322596559352</v>
      </c>
      <c r="AH304" s="37" t="n">
        <v>0.489769820971867</v>
      </c>
      <c r="AI304" s="37" t="n">
        <v>0.354493971501644</v>
      </c>
      <c r="AJ304" s="75" t="n">
        <v>0.376466094816748</v>
      </c>
      <c r="AK304" s="38" t="n">
        <v>0.260674443401181</v>
      </c>
      <c r="AL304" s="38" t="n">
        <v>0.0475516017632923</v>
      </c>
      <c r="AM304" s="39" t="n">
        <v>0.316962935849897</v>
      </c>
      <c r="AN304" s="114" t="n">
        <v>6.217</v>
      </c>
    </row>
    <row customHeight="1" ht="13.95" r="305" s="96">
      <c r="A305" s="25" t="n">
        <v>43646</v>
      </c>
      <c r="B305" s="97" t="inlineStr">
        <is>
          <t>iOS</t>
        </is>
      </c>
      <c r="C305" s="73" t="n">
        <v>10021</v>
      </c>
      <c r="D305" s="73" t="n">
        <v>61847</v>
      </c>
      <c r="E305" s="74" t="n">
        <v>6.17173934737052</v>
      </c>
      <c r="F305" s="75" t="n">
        <v>0.701183025692434</v>
      </c>
      <c r="G305" s="76" t="n">
        <v>12.78</v>
      </c>
      <c r="H305" s="76" t="n">
        <v>19.16</v>
      </c>
      <c r="I305" s="31" t="n">
        <v>0.304</v>
      </c>
      <c r="J305" s="31" t="n">
        <v>0.143</v>
      </c>
      <c r="K305" s="31" t="n">
        <v>0.075</v>
      </c>
      <c r="L305" s="75" t="n">
        <v>8.909631833395309</v>
      </c>
      <c r="M305" s="77" t="n">
        <v>11.7517422025321</v>
      </c>
      <c r="N305" s="75" t="n">
        <v>19.1346356360573</v>
      </c>
      <c r="O305" s="78" t="n">
        <v>0.614160751532006</v>
      </c>
      <c r="P305" s="75" t="n">
        <v>2.56850252737995</v>
      </c>
      <c r="Q305" s="75" t="n">
        <v>3.85478096040438</v>
      </c>
      <c r="R305" s="75" t="n">
        <v>1.26611204717776</v>
      </c>
      <c r="S305" s="75" t="n">
        <v>6.33408803706824</v>
      </c>
      <c r="T305" s="75" t="n">
        <v>1.68678917438922</v>
      </c>
      <c r="U305" s="75" t="n">
        <v>0.436104675652906</v>
      </c>
      <c r="V305" s="75" t="n">
        <v>2.04686183656276</v>
      </c>
      <c r="W305" s="75" t="n">
        <v>0.9413963774220721</v>
      </c>
      <c r="X305" s="75" t="n">
        <v>0.0123368958882403</v>
      </c>
      <c r="Y305" s="74" t="n">
        <v>11.7640790984203</v>
      </c>
      <c r="Z305" s="79" t="n">
        <v>686</v>
      </c>
      <c r="AA305" s="79" t="n">
        <v>497</v>
      </c>
      <c r="AB305" s="75" t="n">
        <v>5244.14</v>
      </c>
      <c r="AD305" s="80" t="n">
        <v>0.0110918880463078</v>
      </c>
      <c r="AE305" s="31" t="n">
        <v>0.00803595970701893</v>
      </c>
      <c r="AF305" s="75" t="n">
        <v>7.64451895043732</v>
      </c>
      <c r="AG305" s="81" t="n">
        <v>0.08479214836612931</v>
      </c>
      <c r="AH305" s="37" t="n">
        <v>0.50094800918072</v>
      </c>
      <c r="AI305" s="37" t="n">
        <v>0.35724977547151</v>
      </c>
      <c r="AJ305" s="75" t="n">
        <v>0.366937765776836</v>
      </c>
      <c r="AK305" s="38" t="n">
        <v>0.259818584571604</v>
      </c>
      <c r="AL305" s="38" t="n">
        <v>0.0489433602276586</v>
      </c>
      <c r="AM305" s="39" t="n">
        <v>0.321470726146782</v>
      </c>
      <c r="AN305" s="114" t="n">
        <v>7.517</v>
      </c>
    </row>
    <row customHeight="1" ht="13.95" r="306" s="96">
      <c r="A306" s="25" t="n">
        <v>43647</v>
      </c>
      <c r="B306" s="97" t="inlineStr">
        <is>
          <t>iOS</t>
        </is>
      </c>
      <c r="C306" s="73" t="n">
        <v>14978</v>
      </c>
      <c r="D306" s="73" t="n">
        <v>68175</v>
      </c>
      <c r="E306" s="74" t="n">
        <v>4.55167579116037</v>
      </c>
      <c r="F306" s="75" t="n">
        <v>0.649018205060506</v>
      </c>
      <c r="G306" s="76" t="n">
        <v>12.52</v>
      </c>
      <c r="H306" s="76" t="n">
        <v>18.71</v>
      </c>
      <c r="I306" s="31" t="n">
        <v>0.3</v>
      </c>
      <c r="J306" s="31" t="n">
        <v>0.147</v>
      </c>
      <c r="K306" s="31" t="n">
        <v>0.077</v>
      </c>
      <c r="L306" s="75" t="n">
        <v>8.73415474880821</v>
      </c>
      <c r="M306" s="77" t="n">
        <v>11.1887788778878</v>
      </c>
      <c r="N306" s="75" t="n">
        <v>18.5000727590221</v>
      </c>
      <c r="O306" s="78" t="n">
        <v>0.604796479647965</v>
      </c>
      <c r="P306" s="75" t="n">
        <v>2.57268626309662</v>
      </c>
      <c r="Q306" s="75" t="n">
        <v>3.77335564610012</v>
      </c>
      <c r="R306" s="75" t="n">
        <v>1.16649689561506</v>
      </c>
      <c r="S306" s="75" t="n">
        <v>5.92571303841676</v>
      </c>
      <c r="T306" s="75" t="n">
        <v>1.66867966627862</v>
      </c>
      <c r="U306" s="75" t="n">
        <v>0.451081684128832</v>
      </c>
      <c r="V306" s="75" t="n">
        <v>2.00385622817229</v>
      </c>
      <c r="W306" s="75" t="n">
        <v>0.938203337213814</v>
      </c>
      <c r="X306" s="75" t="n">
        <v>0.0112504583791712</v>
      </c>
      <c r="Y306" s="74" t="n">
        <v>11.200029336267</v>
      </c>
      <c r="Z306" s="79" t="n">
        <v>705</v>
      </c>
      <c r="AA306" s="79" t="n">
        <v>489</v>
      </c>
      <c r="AB306" s="75" t="n">
        <v>5445.95</v>
      </c>
      <c r="AD306" s="80" t="n">
        <v>0.0103410341034103</v>
      </c>
      <c r="AE306" s="31" t="n">
        <v>0.00717271727172717</v>
      </c>
      <c r="AF306" s="75" t="n">
        <v>7.72475177304965</v>
      </c>
      <c r="AG306" s="81" t="n">
        <v>0.0798819215254859</v>
      </c>
      <c r="AH306" s="37" t="n">
        <v>0.452597142475631</v>
      </c>
      <c r="AI306" s="37" t="n">
        <v>0.303511817332087</v>
      </c>
      <c r="AJ306" s="75" t="n">
        <v>0.372277227722772</v>
      </c>
      <c r="AK306" s="38" t="n">
        <v>0.249167583425009</v>
      </c>
      <c r="AL306" s="38" t="n">
        <v>0.0486101943527686</v>
      </c>
      <c r="AM306" s="39" t="n">
        <v>0.301151448478181</v>
      </c>
      <c r="AN306" s="114" t="n">
        <v>6.431</v>
      </c>
    </row>
    <row customHeight="1" ht="13.95" r="307" s="96">
      <c r="A307" s="25" t="n">
        <v>43648</v>
      </c>
      <c r="B307" s="97" t="inlineStr">
        <is>
          <t>iOS</t>
        </is>
      </c>
      <c r="C307" s="73" t="n">
        <v>17357</v>
      </c>
      <c r="D307" s="73" t="n">
        <v>70784</v>
      </c>
      <c r="E307" s="74" t="n">
        <v>4.07812409978683</v>
      </c>
      <c r="F307" s="75" t="n">
        <v>0.564736975870253</v>
      </c>
      <c r="G307" s="76" t="n">
        <v>13.27</v>
      </c>
      <c r="H307" s="76" t="n">
        <v>19.75</v>
      </c>
      <c r="I307" s="31" t="n">
        <v>0.298</v>
      </c>
      <c r="J307" s="31" t="n">
        <v>0.138</v>
      </c>
      <c r="K307" s="31" t="n">
        <v>0.075</v>
      </c>
      <c r="L307" s="75" t="n">
        <v>8.71195467902351</v>
      </c>
      <c r="M307" s="77" t="n">
        <v>10.4274977396022</v>
      </c>
      <c r="N307" s="75" t="n">
        <v>17.2800486959779</v>
      </c>
      <c r="O307" s="78" t="n">
        <v>0.603441455696203</v>
      </c>
      <c r="P307" s="75" t="n">
        <v>2.46523388116308</v>
      </c>
      <c r="Q307" s="75" t="n">
        <v>3.58594371868708</v>
      </c>
      <c r="R307" s="75" t="n">
        <v>1.04998361193051</v>
      </c>
      <c r="S307" s="75" t="n">
        <v>5.34363440558131</v>
      </c>
      <c r="T307" s="75" t="n">
        <v>1.55262911457602</v>
      </c>
      <c r="U307" s="75" t="n">
        <v>0.486772486772487</v>
      </c>
      <c r="V307" s="75" t="n">
        <v>1.89141733389521</v>
      </c>
      <c r="W307" s="75" t="n">
        <v>0.904434143372196</v>
      </c>
      <c r="X307" s="75" t="n">
        <v>0.0122061482820976</v>
      </c>
      <c r="Y307" s="74" t="n">
        <v>10.4397038878843</v>
      </c>
      <c r="Z307" s="79" t="n">
        <v>684</v>
      </c>
      <c r="AA307" s="79" t="n">
        <v>494</v>
      </c>
      <c r="AB307" s="75" t="n">
        <v>4388.16</v>
      </c>
      <c r="AD307" s="80" t="n">
        <v>0.00966320072332731</v>
      </c>
      <c r="AE307" s="31" t="n">
        <v>0.00697897830018083</v>
      </c>
      <c r="AF307" s="75" t="n">
        <v>6.41543859649123</v>
      </c>
      <c r="AG307" s="81" t="n">
        <v>0.0619936708860759</v>
      </c>
      <c r="AH307" s="37" t="n">
        <v>0.454514028922049</v>
      </c>
      <c r="AI307" s="37" t="n">
        <v>0.306101284784237</v>
      </c>
      <c r="AJ307" s="75" t="n">
        <v>0.425703548824593</v>
      </c>
      <c r="AK307" s="38" t="n">
        <v>0.258490619349005</v>
      </c>
      <c r="AL307" s="38" t="n">
        <v>0.0509013336347197</v>
      </c>
      <c r="AM307" s="39" t="n">
        <v>0.2421875</v>
      </c>
      <c r="AN307" s="114" t="n">
        <v>6.03</v>
      </c>
    </row>
    <row customFormat="1" customHeight="1" ht="13.95" r="308" s="102">
      <c r="A308" s="49" t="n">
        <v>43649</v>
      </c>
      <c r="B308" s="103" t="inlineStr">
        <is>
          <t>iOS</t>
        </is>
      </c>
      <c r="C308" s="104" t="n">
        <v>17689</v>
      </c>
      <c r="D308" s="104" t="n">
        <v>70559</v>
      </c>
      <c r="E308" s="105" t="n">
        <v>3.98886313528181</v>
      </c>
      <c r="F308" s="102" t="n">
        <v>0.519298852832381</v>
      </c>
      <c r="G308" s="113" t="n">
        <v>13.8</v>
      </c>
      <c r="H308" s="113" t="n">
        <v>21.36</v>
      </c>
      <c r="I308" s="54" t="n">
        <v>0.289</v>
      </c>
      <c r="J308" s="54" t="n">
        <v>0.138</v>
      </c>
      <c r="K308" s="54" t="n">
        <v>0.07199999999999999</v>
      </c>
      <c r="L308" s="102" t="n">
        <v>7.76681925764254</v>
      </c>
      <c r="M308" s="107" t="n">
        <v>8.818874984055901</v>
      </c>
      <c r="N308" s="102" t="n">
        <v>14.9565186039804</v>
      </c>
      <c r="O308" s="108" t="n">
        <v>0.589634206833997</v>
      </c>
      <c r="P308" s="102" t="n">
        <v>2.23488126141717</v>
      </c>
      <c r="Q308" s="102" t="n">
        <v>3.12171906547447</v>
      </c>
      <c r="R308" s="102" t="n">
        <v>0.8376838765503321</v>
      </c>
      <c r="S308" s="102" t="n">
        <v>4.37323334294779</v>
      </c>
      <c r="T308" s="102" t="n">
        <v>1.35941255648495</v>
      </c>
      <c r="U308" s="102" t="n">
        <v>0.5301894048649169</v>
      </c>
      <c r="V308" s="102" t="n">
        <v>1.65046630131718</v>
      </c>
      <c r="W308" s="102" t="n">
        <v>0.848932794923565</v>
      </c>
      <c r="X308" s="102" t="n">
        <v>0.0109695432191499</v>
      </c>
      <c r="Y308" s="105" t="n">
        <v>8.82984452727505</v>
      </c>
      <c r="Z308" s="101" t="n">
        <v>535</v>
      </c>
      <c r="AA308" s="101" t="n">
        <v>383</v>
      </c>
      <c r="AB308" s="102" t="n">
        <v>3603.65</v>
      </c>
      <c r="AD308" s="110" t="n">
        <v>0.00758230700548477</v>
      </c>
      <c r="AE308" s="54" t="n">
        <v>0.00542808146373957</v>
      </c>
      <c r="AF308" s="102" t="n">
        <v>6.73579439252336</v>
      </c>
      <c r="AG308" s="111" t="n">
        <v>0.0510728610099349</v>
      </c>
      <c r="AH308" s="60" t="n">
        <v>0.455537339589575</v>
      </c>
      <c r="AI308" s="60" t="n">
        <v>0.309740516705297</v>
      </c>
      <c r="AJ308" s="102" t="n">
        <v>0.471520287985941</v>
      </c>
      <c r="AK308" s="61" t="n">
        <v>0.276024320072563</v>
      </c>
      <c r="AL308" s="61" t="n">
        <v>0.0544650576113607</v>
      </c>
      <c r="AM308" s="62" t="n">
        <v>0.0115931348233393</v>
      </c>
      <c r="AN308" s="114" t="n">
        <v>5.9</v>
      </c>
    </row>
    <row customHeight="1" ht="13.8" r="309" s="96">
      <c r="A309" s="25" t="n">
        <v>43650</v>
      </c>
      <c r="B309" s="72" t="inlineStr">
        <is>
          <t>iOS</t>
        </is>
      </c>
      <c r="C309" s="73" t="n">
        <v>20352</v>
      </c>
      <c r="D309" s="73" t="n">
        <v>73845</v>
      </c>
      <c r="E309" s="74" t="n">
        <v>3.62839033018868</v>
      </c>
      <c r="F309" s="75" t="n">
        <v>0.480993986674792</v>
      </c>
      <c r="G309" s="76" t="n">
        <v>13.58</v>
      </c>
      <c r="H309" s="76" t="n">
        <v>21.57</v>
      </c>
      <c r="I309" s="31" t="n">
        <v>0.284</v>
      </c>
      <c r="J309" s="31" t="n">
        <v>0.134</v>
      </c>
      <c r="K309" s="31" t="n">
        <v>0.067</v>
      </c>
      <c r="L309" s="75" t="n">
        <v>7.76160877513711</v>
      </c>
      <c r="M309" s="77" t="n">
        <v>8.481088767011981</v>
      </c>
      <c r="N309" s="75" t="n">
        <v>14.6089573128062</v>
      </c>
      <c r="O309" s="78" t="n">
        <v>0.580540320942515</v>
      </c>
      <c r="P309" s="75" t="n">
        <v>2.20485187777</v>
      </c>
      <c r="Q309" s="75" t="n">
        <v>3.09533473291346</v>
      </c>
      <c r="R309" s="75" t="n">
        <v>0.79542803825519</v>
      </c>
      <c r="S309" s="75" t="n">
        <v>4.2345229764404</v>
      </c>
      <c r="T309" s="75" t="n">
        <v>1.32206671331934</v>
      </c>
      <c r="U309" s="75" t="n">
        <v>0.520433869839048</v>
      </c>
      <c r="V309" s="75" t="n">
        <v>1.60405878236529</v>
      </c>
      <c r="W309" s="75" t="n">
        <v>0.832260321903429</v>
      </c>
      <c r="X309" s="75" t="n">
        <v>0.0104678718938317</v>
      </c>
      <c r="Y309" s="74" t="n">
        <v>8.49155663890582</v>
      </c>
      <c r="Z309" s="79" t="n">
        <v>528</v>
      </c>
      <c r="AA309" s="79" t="n">
        <v>403</v>
      </c>
      <c r="AB309" s="75" t="n">
        <v>3145.72</v>
      </c>
      <c r="AD309" s="80" t="n">
        <v>0.00715011172049563</v>
      </c>
      <c r="AE309" s="31" t="n">
        <v>0.00545737693818133</v>
      </c>
      <c r="AF309" s="75" t="n">
        <v>5.95780303030303</v>
      </c>
      <c r="AG309" s="81" t="n">
        <v>0.0425989572753741</v>
      </c>
      <c r="AH309" s="37" t="n">
        <v>0.435190644654088</v>
      </c>
      <c r="AI309" s="37" t="n">
        <v>0.284836871069182</v>
      </c>
      <c r="AJ309" s="75" t="n">
        <v>0.452312275712641</v>
      </c>
      <c r="AK309" s="38" t="n">
        <v>0.269903175570452</v>
      </c>
      <c r="AL309" s="38" t="n">
        <v>0.0489674317827883</v>
      </c>
      <c r="AM309" s="39" t="n">
        <v>0.00426569165143205</v>
      </c>
      <c r="AN309" s="114" t="n">
        <v>6.002</v>
      </c>
    </row>
    <row customHeight="1" ht="13.8" r="310" s="96">
      <c r="A310" s="25" t="n">
        <v>43651</v>
      </c>
      <c r="B310" s="72" t="inlineStr">
        <is>
          <t>iOS</t>
        </is>
      </c>
      <c r="C310" s="73" t="n">
        <v>23634</v>
      </c>
      <c r="D310" s="73" t="n">
        <v>74981</v>
      </c>
      <c r="E310" s="74" t="n">
        <v>3.17259033595667</v>
      </c>
      <c r="F310" s="75" t="n">
        <v>0.442405638575106</v>
      </c>
      <c r="G310" s="76" t="n">
        <v>12.29</v>
      </c>
      <c r="H310" s="76" t="n">
        <v>19.59</v>
      </c>
      <c r="I310" s="31" t="n">
        <v>0.274</v>
      </c>
      <c r="J310" s="31" t="n">
        <v>0.129</v>
      </c>
      <c r="K310" s="31" t="n">
        <v>0.065</v>
      </c>
      <c r="L310" s="75" t="n">
        <v>7.49417852522639</v>
      </c>
      <c r="M310" s="77" t="n">
        <v>8.10217255037943</v>
      </c>
      <c r="N310" s="75" t="n">
        <v>14.2936567690932</v>
      </c>
      <c r="O310" s="78" t="n">
        <v>0.566836932022779</v>
      </c>
      <c r="P310" s="75" t="n">
        <v>2.22925979953885</v>
      </c>
      <c r="Q310" s="75" t="n">
        <v>3.08091383934874</v>
      </c>
      <c r="R310" s="75" t="n">
        <v>0.739188744059103</v>
      </c>
      <c r="S310" s="75" t="n">
        <v>4.043903816291</v>
      </c>
      <c r="T310" s="75" t="n">
        <v>1.30591501576396</v>
      </c>
      <c r="U310" s="75" t="n">
        <v>0.520516681567926</v>
      </c>
      <c r="V310" s="75" t="n">
        <v>1.55432685520681</v>
      </c>
      <c r="W310" s="75" t="n">
        <v>0.819632017316832</v>
      </c>
      <c r="X310" s="75" t="n">
        <v>0.0100692175351089</v>
      </c>
      <c r="Y310" s="74" t="n">
        <v>8.11224176791454</v>
      </c>
      <c r="Z310" s="79" t="n">
        <v>605</v>
      </c>
      <c r="AA310" s="79" t="n">
        <v>387</v>
      </c>
      <c r="AB310" s="75" t="n">
        <v>3615.95</v>
      </c>
      <c r="AD310" s="80" t="n">
        <v>0.00806871074005415</v>
      </c>
      <c r="AE310" s="31" t="n">
        <v>0.00516130753124125</v>
      </c>
      <c r="AF310" s="75" t="n">
        <v>5.97677685950413</v>
      </c>
      <c r="AG310" s="81" t="n">
        <v>0.0482248836371881</v>
      </c>
      <c r="AH310" s="37" t="n">
        <v>0.411695015655412</v>
      </c>
      <c r="AI310" s="37" t="n">
        <v>0.257721926038758</v>
      </c>
      <c r="AJ310" s="75" t="n">
        <v>0.416038729811552</v>
      </c>
      <c r="AK310" s="38" t="n">
        <v>0.252810712047052</v>
      </c>
      <c r="AL310" s="38" t="n">
        <v>0.0444112508502154</v>
      </c>
      <c r="AM310" s="39" t="n">
        <v>0</v>
      </c>
      <c r="AN310" s="114" t="n">
        <v>6.838</v>
      </c>
    </row>
    <row customHeight="1" ht="13.8" r="311" s="96">
      <c r="A311" s="25" t="n">
        <v>43652</v>
      </c>
      <c r="B311" s="97" t="inlineStr">
        <is>
          <t>iOS</t>
        </is>
      </c>
      <c r="C311" s="73" t="n">
        <v>22767</v>
      </c>
      <c r="D311" s="73" t="n">
        <v>76490</v>
      </c>
      <c r="E311" s="74" t="n">
        <v>3.35968726665788</v>
      </c>
      <c r="F311" s="75" t="n">
        <v>0.66201346594326</v>
      </c>
      <c r="G311" s="76" t="n">
        <v>11.53</v>
      </c>
      <c r="H311" s="76" t="n">
        <v>17.98</v>
      </c>
      <c r="I311" s="31" t="n">
        <v>0.267</v>
      </c>
      <c r="J311" s="31" t="n">
        <v>0.125</v>
      </c>
      <c r="K311" s="31" t="n">
        <v>0.065</v>
      </c>
      <c r="L311" s="75" t="n">
        <v>9.33481500849784</v>
      </c>
      <c r="M311" s="77" t="n">
        <v>11.2588573669761</v>
      </c>
      <c r="N311" s="75" t="n">
        <v>19.0638420330278</v>
      </c>
      <c r="O311" s="78" t="n">
        <v>0.590587004837234</v>
      </c>
      <c r="P311" s="75" t="n">
        <v>2.63952716164165</v>
      </c>
      <c r="Q311" s="75" t="n">
        <v>3.75744897507416</v>
      </c>
      <c r="R311" s="75" t="n">
        <v>1.0736264222783</v>
      </c>
      <c r="S311" s="75" t="n">
        <v>6.4868508434055</v>
      </c>
      <c r="T311" s="75" t="n">
        <v>1.63213352813565</v>
      </c>
      <c r="U311" s="75" t="n">
        <v>0.460331163943862</v>
      </c>
      <c r="V311" s="75" t="n">
        <v>2.08476114579183</v>
      </c>
      <c r="W311" s="75" t="n">
        <v>0.929162792756895</v>
      </c>
      <c r="X311" s="75" t="n">
        <v>0.009491436789122761</v>
      </c>
      <c r="Y311" s="74" t="n">
        <v>11.2683488037652</v>
      </c>
      <c r="Z311" s="79" t="n">
        <v>910</v>
      </c>
      <c r="AA311" s="79" t="n">
        <v>575</v>
      </c>
      <c r="AB311" s="75" t="n">
        <v>7612.9</v>
      </c>
      <c r="AD311" s="80" t="n">
        <v>0.0118969799973853</v>
      </c>
      <c r="AE311" s="31" t="n">
        <v>0.00751732252582037</v>
      </c>
      <c r="AF311" s="75" t="n">
        <v>8.365824175824169</v>
      </c>
      <c r="AG311" s="81" t="n">
        <v>0.0995280428814224</v>
      </c>
      <c r="AH311" s="37" t="n">
        <v>0.432160583300391</v>
      </c>
      <c r="AI311" s="37" t="n">
        <v>0.303114156454518</v>
      </c>
      <c r="AJ311" s="75" t="n">
        <v>0.343221336122369</v>
      </c>
      <c r="AK311" s="38" t="n">
        <v>0.215531442018565</v>
      </c>
      <c r="AL311" s="38" t="n">
        <v>0.0378088639037783</v>
      </c>
      <c r="AM311" s="39" t="n">
        <v>0.291789776441365</v>
      </c>
      <c r="AN311" s="114" t="n">
        <v>7.264</v>
      </c>
    </row>
    <row customHeight="1" ht="13.8" r="312" s="96">
      <c r="A312" s="25" t="n">
        <v>43653</v>
      </c>
      <c r="B312" s="97" t="inlineStr">
        <is>
          <t>iOS</t>
        </is>
      </c>
      <c r="C312" s="73" t="n">
        <v>23809</v>
      </c>
      <c r="D312" s="73" t="n">
        <v>78556</v>
      </c>
      <c r="E312" s="74" t="n">
        <v>3.29942458734092</v>
      </c>
      <c r="F312" s="75" t="n">
        <v>0.614466259229085</v>
      </c>
      <c r="G312" s="76" t="n">
        <v>11.3</v>
      </c>
      <c r="H312" s="76" t="n">
        <v>17.86</v>
      </c>
      <c r="I312" s="31" t="n">
        <v>0.275</v>
      </c>
      <c r="J312" s="31" t="n">
        <v>0.127</v>
      </c>
      <c r="K312" s="31" t="n">
        <v>0.067</v>
      </c>
      <c r="L312" s="75" t="n">
        <v>8.921533682977749</v>
      </c>
      <c r="M312" s="77" t="n">
        <v>10.9125337338968</v>
      </c>
      <c r="N312" s="75" t="n">
        <v>18.4306200550396</v>
      </c>
      <c r="O312" s="78" t="n">
        <v>0.592087173481338</v>
      </c>
      <c r="P312" s="75" t="n">
        <v>2.54476264189886</v>
      </c>
      <c r="Q312" s="75" t="n">
        <v>3.85326367389061</v>
      </c>
      <c r="R312" s="75" t="n">
        <v>1.05291107671139</v>
      </c>
      <c r="S312" s="75" t="n">
        <v>5.95614035087719</v>
      </c>
      <c r="T312" s="75" t="n">
        <v>1.60601565187478</v>
      </c>
      <c r="U312" s="75" t="n">
        <v>0.46656776745786</v>
      </c>
      <c r="V312" s="75" t="n">
        <v>2.00660044719642</v>
      </c>
      <c r="W312" s="75" t="n">
        <v>0.9443584451324391</v>
      </c>
      <c r="X312" s="75" t="n">
        <v>0.009152706349610471</v>
      </c>
      <c r="Y312" s="74" t="n">
        <v>10.9216864402464</v>
      </c>
      <c r="Z312" s="79" t="n">
        <v>768</v>
      </c>
      <c r="AA312" s="79" t="n">
        <v>516</v>
      </c>
      <c r="AB312" s="75" t="n">
        <v>6739.32</v>
      </c>
      <c r="AD312" s="80" t="n">
        <v>0.009776465196802279</v>
      </c>
      <c r="AE312" s="31" t="n">
        <v>0.00656856255410153</v>
      </c>
      <c r="AF312" s="75" t="n">
        <v>8.77515625</v>
      </c>
      <c r="AG312" s="81" t="n">
        <v>0.08579000967462699</v>
      </c>
      <c r="AH312" s="37" t="n">
        <v>0.43353353773783</v>
      </c>
      <c r="AI312" s="37" t="n">
        <v>0.287202318451006</v>
      </c>
      <c r="AJ312" s="75" t="n">
        <v>0.354142267936249</v>
      </c>
      <c r="AK312" s="38" t="n">
        <v>0.212307143948266</v>
      </c>
      <c r="AL312" s="38" t="n">
        <v>0.036954529253017</v>
      </c>
      <c r="AM312" s="39" t="n">
        <v>0.286228932226692</v>
      </c>
      <c r="AN312" s="114" t="n">
        <v>7.299</v>
      </c>
    </row>
    <row customHeight="1" ht="13.8" r="313" s="96">
      <c r="A313" s="25" t="n">
        <v>43654</v>
      </c>
      <c r="B313" s="97" t="inlineStr">
        <is>
          <t>iOS</t>
        </is>
      </c>
      <c r="C313" s="73" t="n">
        <v>22056</v>
      </c>
      <c r="D313" s="73" t="n">
        <v>79859</v>
      </c>
      <c r="E313" s="74" t="n">
        <v>3.62073812114617</v>
      </c>
      <c r="F313" s="75" t="n">
        <v>0.574902020360886</v>
      </c>
      <c r="G313" s="76" t="n">
        <v>11.5</v>
      </c>
      <c r="H313" s="76" t="n">
        <v>17.95</v>
      </c>
      <c r="I313" s="31" t="n">
        <v>0.272</v>
      </c>
      <c r="J313" s="31" t="n">
        <v>0.131</v>
      </c>
      <c r="K313" s="31" t="n">
        <v>0.07199999999999999</v>
      </c>
      <c r="L313" s="75" t="n">
        <v>8.816013223306079</v>
      </c>
      <c r="M313" s="77" t="n">
        <v>10.8232760239923</v>
      </c>
      <c r="N313" s="75" t="n">
        <v>17.8914510453322</v>
      </c>
      <c r="O313" s="78" t="n">
        <v>0.6049412088806519</v>
      </c>
      <c r="P313" s="75" t="n">
        <v>2.51248188780791</v>
      </c>
      <c r="Q313" s="75" t="n">
        <v>3.82206582488098</v>
      </c>
      <c r="R313" s="75" t="n">
        <v>1.00977023390602</v>
      </c>
      <c r="S313" s="75" t="n">
        <v>5.57168288139102</v>
      </c>
      <c r="T313" s="75" t="n">
        <v>1.58758021113641</v>
      </c>
      <c r="U313" s="75" t="n">
        <v>0.474435934589112</v>
      </c>
      <c r="V313" s="75" t="n">
        <v>1.97677499482509</v>
      </c>
      <c r="W313" s="75" t="n">
        <v>0.936659076795694</v>
      </c>
      <c r="X313" s="75" t="n">
        <v>0.009228765699545449</v>
      </c>
      <c r="Y313" s="74" t="n">
        <v>10.8325047896918</v>
      </c>
      <c r="Z313" s="79" t="n">
        <v>739</v>
      </c>
      <c r="AA313" s="79" t="n">
        <v>494</v>
      </c>
      <c r="AB313" s="75" t="n">
        <v>5514.61</v>
      </c>
      <c r="AD313" s="80" t="n">
        <v>0.00925380983984272</v>
      </c>
      <c r="AE313" s="31" t="n">
        <v>0.00618590265342666</v>
      </c>
      <c r="AF313" s="75" t="n">
        <v>7.4622598105548</v>
      </c>
      <c r="AG313" s="81" t="n">
        <v>0.0690543332623749</v>
      </c>
      <c r="AH313" s="37" t="n">
        <v>0.451260428001451</v>
      </c>
      <c r="AI313" s="37" t="n">
        <v>0.317419296336598</v>
      </c>
      <c r="AJ313" s="75" t="n">
        <v>0.37060318811906</v>
      </c>
      <c r="AK313" s="38" t="n">
        <v>0.226862344882856</v>
      </c>
      <c r="AL313" s="38" t="n">
        <v>0.0403711541592056</v>
      </c>
      <c r="AM313" s="39" t="n">
        <v>0.288596150715636</v>
      </c>
      <c r="AN313" s="114" t="n">
        <v>6.349</v>
      </c>
    </row>
    <row customHeight="1" ht="13.8" r="314" s="96">
      <c r="A314" s="25" t="n">
        <v>43655</v>
      </c>
      <c r="B314" s="97" t="inlineStr">
        <is>
          <t>iOS</t>
        </is>
      </c>
      <c r="C314" s="73" t="n">
        <v>12055</v>
      </c>
      <c r="D314" s="73" t="n">
        <v>68682</v>
      </c>
      <c r="E314" s="74" t="n">
        <v>5.69738697635836</v>
      </c>
      <c r="F314" s="75" t="n">
        <v>0.6031458412684541</v>
      </c>
      <c r="G314" s="76" t="n">
        <v>12.81</v>
      </c>
      <c r="H314" s="76" t="n">
        <v>20.4</v>
      </c>
      <c r="I314" s="31" t="n">
        <v>0.3</v>
      </c>
      <c r="J314" s="31" t="n">
        <v>0.148</v>
      </c>
      <c r="K314" s="31" t="n">
        <v>0.081</v>
      </c>
      <c r="L314" s="75" t="n">
        <v>8.743062228822691</v>
      </c>
      <c r="M314" s="77" t="n">
        <v>10.7540549197752</v>
      </c>
      <c r="N314" s="75" t="n">
        <v>17.1805726780024</v>
      </c>
      <c r="O314" s="78" t="n">
        <v>0.625942750647914</v>
      </c>
      <c r="P314" s="75" t="n">
        <v>2.38656928194273</v>
      </c>
      <c r="Q314" s="75" t="n">
        <v>3.71591728501314</v>
      </c>
      <c r="R314" s="75" t="n">
        <v>0.991858761136052</v>
      </c>
      <c r="S314" s="75" t="n">
        <v>5.1769440115373</v>
      </c>
      <c r="T314" s="75" t="n">
        <v>1.55583726826545</v>
      </c>
      <c r="U314" s="75" t="n">
        <v>0.491312135098044</v>
      </c>
      <c r="V314" s="75" t="n">
        <v>1.92461212811984</v>
      </c>
      <c r="W314" s="75" t="n">
        <v>0.937521806889814</v>
      </c>
      <c r="X314" s="75" t="n">
        <v>0.009653184240412329</v>
      </c>
      <c r="Y314" s="74" t="n">
        <v>10.7637081040156</v>
      </c>
      <c r="Z314" s="79" t="n">
        <v>693</v>
      </c>
      <c r="AA314" s="79" t="n">
        <v>458</v>
      </c>
      <c r="AB314" s="75" t="n">
        <v>4543.07</v>
      </c>
      <c r="AD314" s="80" t="n">
        <v>0.0100899799073993</v>
      </c>
      <c r="AE314" s="31" t="n">
        <v>0.00666841384933461</v>
      </c>
      <c r="AF314" s="75" t="n">
        <v>6.55565656565657</v>
      </c>
      <c r="AG314" s="81" t="n">
        <v>0.0661464430272852</v>
      </c>
      <c r="AH314" s="37" t="n">
        <v>0.500788054749067</v>
      </c>
      <c r="AI314" s="37" t="n">
        <v>0.428121111571962</v>
      </c>
      <c r="AJ314" s="75" t="n">
        <v>0.444381351736991</v>
      </c>
      <c r="AK314" s="38" t="n">
        <v>0.272240179377421</v>
      </c>
      <c r="AL314" s="38" t="n">
        <v>0.0514836492821991</v>
      </c>
      <c r="AM314" s="39" t="n">
        <v>0.264057540549198</v>
      </c>
      <c r="AN314" s="114" t="n">
        <v>5.833</v>
      </c>
    </row>
    <row customFormat="1" customHeight="1" ht="13.95" r="315" s="102">
      <c r="A315" s="49" t="n">
        <v>43656</v>
      </c>
      <c r="B315" s="103" t="inlineStr">
        <is>
          <t>iOS</t>
        </is>
      </c>
      <c r="C315" s="104" t="n">
        <v>13037</v>
      </c>
      <c r="D315" s="104" t="n">
        <v>66521</v>
      </c>
      <c r="E315" s="105" t="n">
        <v>5.10247756385672</v>
      </c>
      <c r="F315" s="102" t="n">
        <v>0.51789002751011</v>
      </c>
      <c r="G315" s="113" t="n">
        <v>14.11</v>
      </c>
      <c r="H315" s="113" t="n">
        <v>21.19</v>
      </c>
      <c r="I315" s="54" t="n">
        <v>0.31</v>
      </c>
      <c r="J315" s="54" t="n">
        <v>0.142</v>
      </c>
      <c r="K315" s="54" t="n">
        <v>0.078</v>
      </c>
      <c r="L315" s="102" t="n">
        <v>7.56149185971347</v>
      </c>
      <c r="M315" s="107" t="n">
        <v>8.847912689225961</v>
      </c>
      <c r="N315" s="102" t="n">
        <v>14.6845637583893</v>
      </c>
      <c r="O315" s="108" t="n">
        <v>0.6025315313961001</v>
      </c>
      <c r="P315" s="102" t="n">
        <v>2.21466530276191</v>
      </c>
      <c r="Q315" s="102" t="n">
        <v>3.083555799506</v>
      </c>
      <c r="R315" s="102" t="n">
        <v>0.821935580449589</v>
      </c>
      <c r="S315" s="102" t="n">
        <v>4.2096255083456</v>
      </c>
      <c r="T315" s="102" t="n">
        <v>1.36710660911654</v>
      </c>
      <c r="U315" s="102" t="n">
        <v>0.513235697712133</v>
      </c>
      <c r="V315" s="102" t="n">
        <v>1.6321199570869</v>
      </c>
      <c r="W315" s="102" t="n">
        <v>0.842294353933285</v>
      </c>
      <c r="X315" s="102" t="n">
        <v>0.0116053577065889</v>
      </c>
      <c r="Y315" s="105" t="n">
        <v>8.85951804693255</v>
      </c>
      <c r="Z315" s="101" t="n">
        <v>494</v>
      </c>
      <c r="AA315" s="101" t="n">
        <v>359</v>
      </c>
      <c r="AB315" s="102" t="n">
        <v>2974.06</v>
      </c>
      <c r="AD315" s="110" t="n">
        <v>0.00742622630447528</v>
      </c>
      <c r="AE315" s="54" t="n">
        <v>0.00539679199049924</v>
      </c>
      <c r="AF315" s="102" t="n">
        <v>6.02036437246963</v>
      </c>
      <c r="AG315" s="111" t="n">
        <v>0.0447085882653598</v>
      </c>
      <c r="AH315" s="60" t="n">
        <v>0.459921761141367</v>
      </c>
      <c r="AI315" s="60" t="n">
        <v>0.331824806320473</v>
      </c>
      <c r="AJ315" s="102" t="n">
        <v>0.46925031193157</v>
      </c>
      <c r="AK315" s="61" t="n">
        <v>0.295124847792426</v>
      </c>
      <c r="AL315" s="61" t="n">
        <v>0.0551555147998376</v>
      </c>
      <c r="AM315" s="62" t="n">
        <v>0.017693660648517</v>
      </c>
      <c r="AN315" s="114" t="n">
        <v>5.805</v>
      </c>
    </row>
    <row customHeight="1" ht="13.8" r="316" s="96">
      <c r="A316" s="25" t="n">
        <v>43657</v>
      </c>
      <c r="B316" s="72" t="inlineStr">
        <is>
          <t>iOS</t>
        </is>
      </c>
      <c r="C316" s="73" t="n">
        <v>11472</v>
      </c>
      <c r="D316" s="73" t="n">
        <v>63107</v>
      </c>
      <c r="E316" s="74" t="n">
        <v>5.50095885634589</v>
      </c>
      <c r="F316" s="75" t="n">
        <v>0.561098699843124</v>
      </c>
      <c r="G316" s="76" t="n">
        <v>15.1</v>
      </c>
      <c r="H316" s="76" t="n">
        <v>22.29</v>
      </c>
      <c r="I316" s="31" t="n">
        <v>0.3</v>
      </c>
      <c r="J316" s="31" t="n">
        <v>0.149</v>
      </c>
      <c r="K316" s="31" t="n">
        <v>0.077</v>
      </c>
      <c r="L316" s="75" t="n">
        <v>7.65222558511734</v>
      </c>
      <c r="M316" s="77" t="n">
        <v>9.007035669577069</v>
      </c>
      <c r="N316" s="75" t="n">
        <v>14.9797601792067</v>
      </c>
      <c r="O316" s="78" t="n">
        <v>0.601280365094205</v>
      </c>
      <c r="P316" s="75" t="n">
        <v>2.24814863618395</v>
      </c>
      <c r="Q316" s="75" t="n">
        <v>3.21834233759389</v>
      </c>
      <c r="R316" s="75" t="n">
        <v>0.81431018579523</v>
      </c>
      <c r="S316" s="75" t="n">
        <v>4.30641718276453</v>
      </c>
      <c r="T316" s="75" t="n">
        <v>1.38872051653709</v>
      </c>
      <c r="U316" s="75" t="n">
        <v>0.515693767294769</v>
      </c>
      <c r="V316" s="75" t="n">
        <v>1.64693635525102</v>
      </c>
      <c r="W316" s="75" t="n">
        <v>0.841164843852945</v>
      </c>
      <c r="X316" s="75" t="n">
        <v>0.0144516456177603</v>
      </c>
      <c r="Y316" s="74" t="n">
        <v>9.021487315194831</v>
      </c>
      <c r="Z316" s="79" t="n">
        <v>499</v>
      </c>
      <c r="AA316" s="79" t="n">
        <v>352</v>
      </c>
      <c r="AB316" s="75" t="n">
        <v>2978.01</v>
      </c>
      <c r="AD316" s="80" t="n">
        <v>0.00790720522287543</v>
      </c>
      <c r="AE316" s="31" t="n">
        <v>0.00557782813317065</v>
      </c>
      <c r="AF316" s="75" t="n">
        <v>5.96795591182365</v>
      </c>
      <c r="AG316" s="81" t="n">
        <v>0.0471898521558623</v>
      </c>
      <c r="AH316" s="37" t="n">
        <v>0.475941422594142</v>
      </c>
      <c r="AI316" s="37" t="n">
        <v>0.35407949790795</v>
      </c>
      <c r="AJ316" s="75" t="n">
        <v>0.471263092842315</v>
      </c>
      <c r="AK316" s="38" t="n">
        <v>0.30202671652907</v>
      </c>
      <c r="AL316" s="38" t="n">
        <v>0.0546373619408307</v>
      </c>
      <c r="AM316" s="39" t="n">
        <v>0.00572044305703012</v>
      </c>
      <c r="AN316" s="114" t="n">
        <v>5.247</v>
      </c>
    </row>
    <row customHeight="1" ht="13.5" r="317" s="96">
      <c r="A317" s="25" t="n">
        <v>43658</v>
      </c>
      <c r="B317" s="72" t="inlineStr">
        <is>
          <t>iOS</t>
        </is>
      </c>
      <c r="C317" s="73" t="n">
        <v>10317</v>
      </c>
      <c r="D317" s="73" t="n">
        <v>60689</v>
      </c>
      <c r="E317" s="74" t="n">
        <v>5.88242706213046</v>
      </c>
      <c r="F317" s="75" t="n">
        <v>0.575862834813558</v>
      </c>
      <c r="G317" s="76" t="n">
        <v>14.92</v>
      </c>
      <c r="H317" s="76" t="n">
        <v>21.57</v>
      </c>
      <c r="I317" s="31" t="n">
        <v>0.285</v>
      </c>
      <c r="J317" s="31" t="n">
        <v>0.152</v>
      </c>
      <c r="K317" s="31" t="n">
        <v>0.078</v>
      </c>
      <c r="L317" s="75" t="n">
        <v>7.53937286822983</v>
      </c>
      <c r="M317" s="77" t="n">
        <v>8.962975168481931</v>
      </c>
      <c r="N317" s="75" t="n">
        <v>14.8661929488931</v>
      </c>
      <c r="O317" s="78" t="n">
        <v>0.602909917777521</v>
      </c>
      <c r="P317" s="75" t="n">
        <v>2.24555889587319</v>
      </c>
      <c r="Q317" s="75" t="n">
        <v>3.21883028149768</v>
      </c>
      <c r="R317" s="75" t="n">
        <v>0.793577480185843</v>
      </c>
      <c r="S317" s="75" t="n">
        <v>4.24260726974583</v>
      </c>
      <c r="T317" s="75" t="n">
        <v>1.3894779994534</v>
      </c>
      <c r="U317" s="75" t="n">
        <v>0.513938234490298</v>
      </c>
      <c r="V317" s="75" t="n">
        <v>1.62347635966111</v>
      </c>
      <c r="W317" s="75" t="n">
        <v>0.838726427985788</v>
      </c>
      <c r="X317" s="75" t="n">
        <v>0.0163621084545799</v>
      </c>
      <c r="Y317" s="74" t="n">
        <v>8.97933727693651</v>
      </c>
      <c r="Z317" s="79" t="n">
        <v>469</v>
      </c>
      <c r="AA317" s="79" t="n">
        <v>337</v>
      </c>
      <c r="AB317" s="75" t="n">
        <v>3465.31</v>
      </c>
      <c r="AD317" s="80" t="n">
        <v>0.0077279243355468</v>
      </c>
      <c r="AE317" s="31" t="n">
        <v>0.00555290085517969</v>
      </c>
      <c r="AF317" s="75" t="n">
        <v>7.38872068230277</v>
      </c>
      <c r="AG317" s="81" t="n">
        <v>0.0570994743693256</v>
      </c>
      <c r="AH317" s="37" t="n">
        <v>0.481535330037802</v>
      </c>
      <c r="AI317" s="37" t="n">
        <v>0.374042841911408</v>
      </c>
      <c r="AJ317" s="75" t="n">
        <v>0.475275585361433</v>
      </c>
      <c r="AK317" s="38" t="n">
        <v>0.30672774308359</v>
      </c>
      <c r="AL317" s="38" t="n">
        <v>0.055825602662756</v>
      </c>
      <c r="AM317" s="39" t="n">
        <v>0.00324605776994183</v>
      </c>
      <c r="AN317" s="114" t="n">
        <v>5.182</v>
      </c>
    </row>
    <row customHeight="1" ht="13.5" r="318" s="96">
      <c r="A318" s="25" t="n">
        <v>43659</v>
      </c>
      <c r="B318" s="97" t="inlineStr">
        <is>
          <t>iOS</t>
        </is>
      </c>
      <c r="C318" s="73" t="n">
        <v>9649</v>
      </c>
      <c r="D318" s="73" t="n">
        <v>58458</v>
      </c>
      <c r="E318" s="74" t="n">
        <v>6.05845165302104</v>
      </c>
      <c r="F318" s="75" t="n">
        <v>0.820169190187827</v>
      </c>
      <c r="G318" s="76" t="n">
        <v>13.39</v>
      </c>
      <c r="H318" s="76" t="n">
        <v>20.29</v>
      </c>
      <c r="I318" s="31" t="n">
        <v>0.293</v>
      </c>
      <c r="J318" s="31" t="n">
        <v>0.151</v>
      </c>
      <c r="K318" s="31" t="n">
        <v>0.078</v>
      </c>
      <c r="L318" s="75" t="n">
        <v>9.56389202504362</v>
      </c>
      <c r="M318" s="77" t="n">
        <v>12.5346744671388</v>
      </c>
      <c r="N318" s="75" t="n">
        <v>20.2804240126207</v>
      </c>
      <c r="O318" s="78" t="n">
        <v>0.618067672517021</v>
      </c>
      <c r="P318" s="75" t="n">
        <v>2.70056184439955</v>
      </c>
      <c r="Q318" s="75" t="n">
        <v>3.8576291826963</v>
      </c>
      <c r="R318" s="75" t="n">
        <v>1.22673050842767</v>
      </c>
      <c r="S318" s="75" t="n">
        <v>7.14735268882677</v>
      </c>
      <c r="T318" s="75" t="n">
        <v>1.76109158340483</v>
      </c>
      <c r="U318" s="75" t="n">
        <v>0.430212283081011</v>
      </c>
      <c r="V318" s="75" t="n">
        <v>2.21970053416734</v>
      </c>
      <c r="W318" s="75" t="n">
        <v>0.937117710553264</v>
      </c>
      <c r="X318" s="75" t="n">
        <v>0.0184234835266345</v>
      </c>
      <c r="Y318" s="74" t="n">
        <v>12.5530979506654</v>
      </c>
      <c r="Z318" s="79" t="n">
        <v>770</v>
      </c>
      <c r="AA318" s="79" t="n">
        <v>498</v>
      </c>
      <c r="AB318" s="75" t="n">
        <v>6676.3</v>
      </c>
      <c r="AD318" s="80" t="n">
        <v>0.013171849875124</v>
      </c>
      <c r="AE318" s="31" t="n">
        <v>0.00851893667248281</v>
      </c>
      <c r="AF318" s="75" t="n">
        <v>8.670519480519481</v>
      </c>
      <c r="AG318" s="81" t="n">
        <v>0.114206780936741</v>
      </c>
      <c r="AH318" s="37" t="n">
        <v>0.468027774898953</v>
      </c>
      <c r="AI318" s="37" t="n">
        <v>0.352160845683491</v>
      </c>
      <c r="AJ318" s="75" t="n">
        <v>0.370556638954463</v>
      </c>
      <c r="AK318" s="38" t="n">
        <v>0.263984399055732</v>
      </c>
      <c r="AL318" s="38" t="n">
        <v>0.048889801224811</v>
      </c>
      <c r="AM318" s="39" t="n">
        <v>0.334804475007698</v>
      </c>
      <c r="AN318" s="114" t="n">
        <v>6.409</v>
      </c>
    </row>
    <row customHeight="1" ht="13.5" r="319" s="96">
      <c r="A319" s="25" t="n">
        <v>43660</v>
      </c>
      <c r="B319" s="97" t="inlineStr">
        <is>
          <t>iOS</t>
        </is>
      </c>
      <c r="C319" s="73" t="n">
        <v>10841</v>
      </c>
      <c r="D319" s="73" t="n">
        <v>59265</v>
      </c>
      <c r="E319" s="74" t="n">
        <v>5.46674661009132</v>
      </c>
      <c r="F319" s="75" t="n">
        <v>0.740032706960263</v>
      </c>
      <c r="G319" s="76" t="n">
        <v>13.22</v>
      </c>
      <c r="H319" s="76" t="n">
        <v>19.69</v>
      </c>
      <c r="I319" s="31" t="n">
        <v>0.305</v>
      </c>
      <c r="J319" s="31" t="n">
        <v>0.149</v>
      </c>
      <c r="K319" s="31" t="n">
        <v>0.077</v>
      </c>
      <c r="L319" s="75" t="n">
        <v>8.9505779127647</v>
      </c>
      <c r="M319" s="77" t="n">
        <v>11.9250991310217</v>
      </c>
      <c r="N319" s="75" t="n">
        <v>19.2703749147921</v>
      </c>
      <c r="O319" s="78" t="n">
        <v>0.618830675778284</v>
      </c>
      <c r="P319" s="75" t="n">
        <v>2.65412406271302</v>
      </c>
      <c r="Q319" s="75" t="n">
        <v>3.93597818677573</v>
      </c>
      <c r="R319" s="75" t="n">
        <v>1.14753919563736</v>
      </c>
      <c r="S319" s="75" t="n">
        <v>6.31702794819359</v>
      </c>
      <c r="T319" s="75" t="n">
        <v>1.73311520109066</v>
      </c>
      <c r="U319" s="75" t="n">
        <v>0.440381731424676</v>
      </c>
      <c r="V319" s="75" t="n">
        <v>2.09605998636673</v>
      </c>
      <c r="W319" s="75" t="n">
        <v>0.946148602590321</v>
      </c>
      <c r="X319" s="75" t="n">
        <v>0.0158440901037712</v>
      </c>
      <c r="Y319" s="74" t="n">
        <v>11.9409432211255</v>
      </c>
      <c r="Z319" s="79" t="n">
        <v>653</v>
      </c>
      <c r="AA319" s="79" t="n">
        <v>433</v>
      </c>
      <c r="AB319" s="75" t="n">
        <v>5598.47</v>
      </c>
      <c r="AD319" s="80" t="n">
        <v>0.0110183076014511</v>
      </c>
      <c r="AE319" s="31" t="n">
        <v>0.00730616721505104</v>
      </c>
      <c r="AF319" s="75" t="n">
        <v>8.57346094946401</v>
      </c>
      <c r="AG319" s="81" t="n">
        <v>0.0944650299502235</v>
      </c>
      <c r="AH319" s="37" t="n">
        <v>0.483903698920764</v>
      </c>
      <c r="AI319" s="37" t="n">
        <v>0.333548565630477</v>
      </c>
      <c r="AJ319" s="75" t="n">
        <v>0.372918248544672</v>
      </c>
      <c r="AK319" s="38" t="n">
        <v>0.256947608200456</v>
      </c>
      <c r="AL319" s="38" t="n">
        <v>0.04800472454231</v>
      </c>
      <c r="AM319" s="39" t="n">
        <v>0.329975533620181</v>
      </c>
      <c r="AN319" s="114" t="n">
        <v>6.985</v>
      </c>
    </row>
    <row customHeight="1" ht="13.5" r="320" s="96">
      <c r="A320" s="25" t="n">
        <v>43661</v>
      </c>
      <c r="B320" s="97" t="inlineStr">
        <is>
          <t>iOS</t>
        </is>
      </c>
      <c r="C320" s="73" t="n">
        <v>10711</v>
      </c>
      <c r="D320" s="73" t="n">
        <v>60829</v>
      </c>
      <c r="E320" s="74" t="n">
        <v>5.6791149285781</v>
      </c>
      <c r="F320" s="75" t="n">
        <v>0.65485970410495</v>
      </c>
      <c r="G320" s="76" t="n">
        <v>12.4</v>
      </c>
      <c r="H320" s="76" t="n">
        <v>18.61</v>
      </c>
      <c r="I320" s="31" t="n">
        <v>0.299</v>
      </c>
      <c r="J320" s="31" t="n">
        <v>0.144</v>
      </c>
      <c r="K320" s="31" t="n">
        <v>0.08</v>
      </c>
      <c r="L320" s="75" t="n">
        <v>8.902562922290359</v>
      </c>
      <c r="M320" s="77" t="n">
        <v>11.8345032796857</v>
      </c>
      <c r="N320" s="75" t="n">
        <v>19.0782869106618</v>
      </c>
      <c r="O320" s="78" t="n">
        <v>0.620312679807329</v>
      </c>
      <c r="P320" s="75" t="n">
        <v>2.64847746004823</v>
      </c>
      <c r="Q320" s="75" t="n">
        <v>4.04669652558768</v>
      </c>
      <c r="R320" s="75" t="n">
        <v>1.08517743089603</v>
      </c>
      <c r="S320" s="75" t="n">
        <v>6.06500940821032</v>
      </c>
      <c r="T320" s="75" t="n">
        <v>1.75779821376514</v>
      </c>
      <c r="U320" s="75" t="n">
        <v>0.440277740969443</v>
      </c>
      <c r="V320" s="75" t="n">
        <v>2.07632576259508</v>
      </c>
      <c r="W320" s="75" t="n">
        <v>0.958524368589829</v>
      </c>
      <c r="X320" s="75" t="n">
        <v>0.0144339048808956</v>
      </c>
      <c r="Y320" s="74" t="n">
        <v>11.8489371845666</v>
      </c>
      <c r="Z320" s="79" t="n">
        <v>629</v>
      </c>
      <c r="AA320" s="79" t="n">
        <v>458</v>
      </c>
      <c r="AB320" s="75" t="n">
        <v>4728.71</v>
      </c>
      <c r="AD320" s="80" t="n">
        <v>0.0103404626082954</v>
      </c>
      <c r="AE320" s="31" t="n">
        <v>0.00752930345723257</v>
      </c>
      <c r="AF320" s="75" t="n">
        <v>7.51782193958664</v>
      </c>
      <c r="AG320" s="81" t="n">
        <v>0.07773775666211841</v>
      </c>
      <c r="AH320" s="37" t="n">
        <v>0.480067220614322</v>
      </c>
      <c r="AI320" s="37" t="n">
        <v>0.36728596769676</v>
      </c>
      <c r="AJ320" s="75" t="n">
        <v>0.393611599730392</v>
      </c>
      <c r="AK320" s="38" t="n">
        <v>0.267323151786155</v>
      </c>
      <c r="AL320" s="38" t="n">
        <v>0.0516201154054809</v>
      </c>
      <c r="AM320" s="39" t="n">
        <v>0.325765670979303</v>
      </c>
      <c r="AN320" s="114" t="n">
        <v>5.592</v>
      </c>
    </row>
    <row customHeight="1" ht="13.5" r="321" s="96">
      <c r="A321" s="25" t="n">
        <v>43662</v>
      </c>
      <c r="B321" s="97" t="inlineStr">
        <is>
          <t>iOS</t>
        </is>
      </c>
      <c r="C321" s="73" t="n">
        <v>11714</v>
      </c>
      <c r="D321" s="73" t="n">
        <v>60315</v>
      </c>
      <c r="E321" s="74" t="n">
        <v>5.14896704797678</v>
      </c>
      <c r="F321" s="75" t="n">
        <v>0.677804914598359</v>
      </c>
      <c r="G321" s="76" t="n">
        <v>14.1</v>
      </c>
      <c r="H321" s="76" t="n">
        <v>20.77</v>
      </c>
      <c r="I321" s="31" t="n">
        <v>0.302</v>
      </c>
      <c r="J321" s="31" t="n">
        <v>0.147</v>
      </c>
      <c r="K321" s="31" t="n">
        <v>0.076</v>
      </c>
      <c r="L321" s="75" t="n">
        <v>8.54905081654646</v>
      </c>
      <c r="M321" s="77" t="n">
        <v>10.771383569593</v>
      </c>
      <c r="N321" s="75" t="n">
        <v>17.6011487090569</v>
      </c>
      <c r="O321" s="78" t="n">
        <v>0.611970488269916</v>
      </c>
      <c r="P321" s="75" t="n">
        <v>2.46330362222644</v>
      </c>
      <c r="Q321" s="75" t="n">
        <v>3.80891875050798</v>
      </c>
      <c r="R321" s="75" t="n">
        <v>1.0065834033215</v>
      </c>
      <c r="S321" s="75" t="n">
        <v>5.38319200238411</v>
      </c>
      <c r="T321" s="75" t="n">
        <v>1.61355693424724</v>
      </c>
      <c r="U321" s="75" t="n">
        <v>0.470049578716372</v>
      </c>
      <c r="V321" s="75" t="n">
        <v>1.9397198667064</v>
      </c>
      <c r="W321" s="75" t="n">
        <v>0.915824550946872</v>
      </c>
      <c r="X321" s="75" t="n">
        <v>0.0143579540744425</v>
      </c>
      <c r="Y321" s="74" t="n">
        <v>10.7857415236674</v>
      </c>
      <c r="Z321" s="79" t="n">
        <v>564</v>
      </c>
      <c r="AA321" s="79" t="n">
        <v>385</v>
      </c>
      <c r="AB321" s="75" t="n">
        <v>4444.36</v>
      </c>
      <c r="AD321" s="80" t="n">
        <v>0.009350907734394429</v>
      </c>
      <c r="AE321" s="31" t="n">
        <v>0.00638315510237918</v>
      </c>
      <c r="AF321" s="75" t="n">
        <v>7.88007092198582</v>
      </c>
      <c r="AG321" s="81" t="n">
        <v>0.07368581613197379</v>
      </c>
      <c r="AH321" s="37" t="n">
        <v>0.467816288202151</v>
      </c>
      <c r="AI321" s="37" t="n">
        <v>0.326617722383473</v>
      </c>
      <c r="AJ321" s="75" t="n">
        <v>0.434170604327282</v>
      </c>
      <c r="AK321" s="38" t="n">
        <v>0.278670314183868</v>
      </c>
      <c r="AL321" s="38" t="n">
        <v>0.0558401724280859</v>
      </c>
      <c r="AM321" s="39" t="n">
        <v>0.266600348172096</v>
      </c>
      <c r="AN321" s="114" t="n">
        <v>5.469</v>
      </c>
    </row>
    <row customFormat="1" customHeight="1" ht="13.95" r="322" s="102">
      <c r="A322" s="49" t="n">
        <v>43663</v>
      </c>
      <c r="B322" s="103" t="inlineStr">
        <is>
          <t>iOS</t>
        </is>
      </c>
      <c r="C322" s="104" t="n">
        <v>12383</v>
      </c>
      <c r="D322" s="104" t="n">
        <v>59913</v>
      </c>
      <c r="E322" s="105" t="n">
        <v>4.83832673827021</v>
      </c>
      <c r="F322" s="102" t="n">
        <v>0.547302376545992</v>
      </c>
      <c r="G322" s="113" t="n">
        <v>14.7</v>
      </c>
      <c r="H322" s="113" t="n">
        <v>21.99</v>
      </c>
      <c r="I322" s="54" t="n">
        <v>0.295</v>
      </c>
      <c r="J322" s="54" t="n">
        <v>0.141</v>
      </c>
      <c r="K322" s="54" t="n">
        <v>0.076</v>
      </c>
      <c r="L322" s="102" t="n">
        <v>7.73129370921169</v>
      </c>
      <c r="M322" s="107" t="n">
        <v>9.197486355215061</v>
      </c>
      <c r="N322" s="102" t="n">
        <v>15.4446312957202</v>
      </c>
      <c r="O322" s="108" t="n">
        <v>0.595513494567122</v>
      </c>
      <c r="P322" s="102" t="n">
        <v>2.27265338154096</v>
      </c>
      <c r="Q322" s="102" t="n">
        <v>3.34521707446958</v>
      </c>
      <c r="R322" s="102" t="n">
        <v>0.838644580845876</v>
      </c>
      <c r="S322" s="102" t="n">
        <v>4.51094481347571</v>
      </c>
      <c r="T322" s="102" t="n">
        <v>1.41466969365733</v>
      </c>
      <c r="U322" s="102" t="n">
        <v>0.517475265562376</v>
      </c>
      <c r="V322" s="102" t="n">
        <v>1.68810785055635</v>
      </c>
      <c r="W322" s="102" t="n">
        <v>0.856918635611985</v>
      </c>
      <c r="X322" s="102" t="n">
        <v>0.014988399846444</v>
      </c>
      <c r="Y322" s="105" t="n">
        <v>9.21247475506151</v>
      </c>
      <c r="Z322" s="101" t="n">
        <v>453</v>
      </c>
      <c r="AA322" s="101" t="n">
        <v>326</v>
      </c>
      <c r="AB322" s="102" t="n">
        <v>2717.47</v>
      </c>
      <c r="AD322" s="110" t="n">
        <v>0.00756096339692554</v>
      </c>
      <c r="AE322" s="54" t="n">
        <v>0.00544122310683825</v>
      </c>
      <c r="AF322" s="102" t="n">
        <v>5.99883002207505</v>
      </c>
      <c r="AG322" s="111" t="n">
        <v>0.0453569342212875</v>
      </c>
      <c r="AH322" s="60" t="n">
        <v>0.465153839941856</v>
      </c>
      <c r="AI322" s="60" t="n">
        <v>0.329887749333764</v>
      </c>
      <c r="AJ322" s="102" t="n">
        <v>0.482065661876387</v>
      </c>
      <c r="AK322" s="61" t="n">
        <v>0.300669303823878</v>
      </c>
      <c r="AL322" s="61" t="n">
        <v>0.0584180394905947</v>
      </c>
      <c r="AM322" s="62" t="n">
        <v>0</v>
      </c>
      <c r="AN322" s="114" t="n">
        <v>6.518</v>
      </c>
    </row>
    <row customHeight="1" ht="13.5" r="323" s="96">
      <c r="A323" s="25" t="n">
        <v>43664</v>
      </c>
      <c r="B323" s="72" t="inlineStr">
        <is>
          <t>iOS</t>
        </is>
      </c>
      <c r="C323" s="73" t="n">
        <v>9869</v>
      </c>
      <c r="D323" s="73" t="n">
        <v>56709</v>
      </c>
      <c r="E323" s="74" t="n">
        <v>5.74617489107306</v>
      </c>
      <c r="F323" s="75" t="n">
        <v>0.548936560757552</v>
      </c>
      <c r="G323" s="76" t="n">
        <v>13.96</v>
      </c>
      <c r="H323" s="76" t="n">
        <v>20.53</v>
      </c>
      <c r="I323" s="31" t="n">
        <v>0.3</v>
      </c>
      <c r="J323" s="31" t="n">
        <v>0.147</v>
      </c>
      <c r="K323" s="31" t="n">
        <v>0.073</v>
      </c>
      <c r="L323" s="75" t="n">
        <v>7.69451057151422</v>
      </c>
      <c r="M323" s="77" t="n">
        <v>9.26276252446702</v>
      </c>
      <c r="N323" s="75" t="n">
        <v>15.2671627041795</v>
      </c>
      <c r="O323" s="78" t="n">
        <v>0.6067114567352631</v>
      </c>
      <c r="P323" s="75" t="n">
        <v>2.24684648026507</v>
      </c>
      <c r="Q323" s="75" t="n">
        <v>3.37237691100389</v>
      </c>
      <c r="R323" s="75" t="n">
        <v>0.832093239551241</v>
      </c>
      <c r="S323" s="75" t="n">
        <v>4.39565773411614</v>
      </c>
      <c r="T323" s="75" t="n">
        <v>1.41431727024356</v>
      </c>
      <c r="U323" s="75" t="n">
        <v>0.509475091553799</v>
      </c>
      <c r="V323" s="75" t="n">
        <v>1.65139801197466</v>
      </c>
      <c r="W323" s="75" t="n">
        <v>0.844997965471139</v>
      </c>
      <c r="X323" s="75" t="n">
        <v>0.0140542065633321</v>
      </c>
      <c r="Y323" s="74" t="n">
        <v>9.276816731030349</v>
      </c>
      <c r="Z323" s="79" t="n">
        <v>462</v>
      </c>
      <c r="AA323" s="79" t="n">
        <v>331</v>
      </c>
      <c r="AB323" s="75" t="n">
        <v>2940.38</v>
      </c>
      <c r="AD323" s="80" t="n">
        <v>0.008146854996561389</v>
      </c>
      <c r="AE323" s="31" t="n">
        <v>0.00583681602567494</v>
      </c>
      <c r="AF323" s="75" t="n">
        <v>6.36445887445888</v>
      </c>
      <c r="AG323" s="81" t="n">
        <v>0.0518503235817948</v>
      </c>
      <c r="AH323" s="37" t="n">
        <v>0.493565710811632</v>
      </c>
      <c r="AI323" s="37" t="n">
        <v>0.377343195865843</v>
      </c>
      <c r="AJ323" s="75" t="n">
        <v>0.481546139060819</v>
      </c>
      <c r="AK323" s="38" t="n">
        <v>0.311608386675836</v>
      </c>
      <c r="AL323" s="38" t="n">
        <v>0.0589148107002416</v>
      </c>
      <c r="AM323" s="39" t="n">
        <v>0</v>
      </c>
      <c r="AN323" s="114" t="n">
        <v>5.557</v>
      </c>
    </row>
    <row customHeight="1" ht="13.5" r="324" s="96">
      <c r="A324" s="25" t="n">
        <v>43665</v>
      </c>
      <c r="B324" s="72" t="inlineStr">
        <is>
          <t>iOS</t>
        </is>
      </c>
      <c r="C324" s="73" t="n">
        <v>9921</v>
      </c>
      <c r="D324" s="73" t="n">
        <v>54560</v>
      </c>
      <c r="E324" s="74" t="n">
        <v>5.49944562040117</v>
      </c>
      <c r="F324" s="75" t="n">
        <v>0.465940653629032</v>
      </c>
      <c r="G324" s="76" t="n">
        <v>12.5</v>
      </c>
      <c r="H324" s="76" t="n">
        <v>18.18</v>
      </c>
      <c r="I324" s="31" t="n">
        <v>0.289</v>
      </c>
      <c r="J324" s="31" t="n">
        <v>0.143</v>
      </c>
      <c r="K324" s="31" t="n">
        <v>0.078</v>
      </c>
      <c r="L324" s="75" t="n">
        <v>7.54730571847507</v>
      </c>
      <c r="M324" s="77" t="n">
        <v>9.15274926686217</v>
      </c>
      <c r="N324" s="75" t="n">
        <v>15.3233913283623</v>
      </c>
      <c r="O324" s="78" t="n">
        <v>0.597305718475075</v>
      </c>
      <c r="P324" s="75" t="n">
        <v>2.26564178096904</v>
      </c>
      <c r="Q324" s="75" t="n">
        <v>3.47749240541287</v>
      </c>
      <c r="R324" s="75" t="n">
        <v>0.832796342324097</v>
      </c>
      <c r="S324" s="75" t="n">
        <v>4.29997852035963</v>
      </c>
      <c r="T324" s="75" t="n">
        <v>1.42600263892725</v>
      </c>
      <c r="U324" s="75" t="n">
        <v>0.512688330418239</v>
      </c>
      <c r="V324" s="75" t="n">
        <v>1.66123538617325</v>
      </c>
      <c r="W324" s="75" t="n">
        <v>0.847555923777962</v>
      </c>
      <c r="X324" s="75" t="n">
        <v>0.0131598240469208</v>
      </c>
      <c r="Y324" s="74" t="n">
        <v>9.165909090909089</v>
      </c>
      <c r="Z324" s="79" t="n">
        <v>440</v>
      </c>
      <c r="AA324" s="79" t="n">
        <v>313</v>
      </c>
      <c r="AB324" s="75" t="n">
        <v>2722.6</v>
      </c>
      <c r="AD324" s="80" t="n">
        <v>0.00806451612903226</v>
      </c>
      <c r="AE324" s="31" t="n">
        <v>0.00573680351906158</v>
      </c>
      <c r="AF324" s="75" t="n">
        <v>6.18772727272727</v>
      </c>
      <c r="AG324" s="81" t="n">
        <v>0.0499010263929619</v>
      </c>
      <c r="AH324" s="37" t="n">
        <v>0.445116419715754</v>
      </c>
      <c r="AI324" s="37" t="n">
        <v>0.320129019252092</v>
      </c>
      <c r="AJ324" s="75" t="n">
        <v>0.479673753665689</v>
      </c>
      <c r="AK324" s="38" t="n">
        <v>0.31083211143695</v>
      </c>
      <c r="AL324" s="38" t="n">
        <v>0.0599706744868035</v>
      </c>
      <c r="AM324" s="39" t="n">
        <v>0</v>
      </c>
      <c r="AN324" s="114" t="n">
        <v>5.097</v>
      </c>
    </row>
    <row customHeight="1" ht="13.5" r="325" s="96">
      <c r="A325" s="25" t="n">
        <v>43666</v>
      </c>
      <c r="B325" s="97" t="inlineStr">
        <is>
          <t>iOS</t>
        </is>
      </c>
      <c r="C325" s="73" t="n">
        <v>6947</v>
      </c>
      <c r="D325" s="73" t="n">
        <v>50635</v>
      </c>
      <c r="E325" s="74" t="n">
        <v>7.28875773715273</v>
      </c>
      <c r="F325" s="75" t="n">
        <v>0.729091778374642</v>
      </c>
      <c r="G325" s="76" t="n">
        <v>11.46</v>
      </c>
      <c r="H325" s="76" t="n">
        <v>16.54</v>
      </c>
      <c r="I325" s="31" t="n">
        <v>0.282</v>
      </c>
      <c r="J325" s="31" t="n">
        <v>0.147</v>
      </c>
      <c r="K325" s="31" t="n">
        <v>0.07099999999999999</v>
      </c>
      <c r="L325" s="75" t="n">
        <v>10.0229090550015</v>
      </c>
      <c r="M325" s="77" t="n">
        <v>13.3574207563938</v>
      </c>
      <c r="N325" s="75" t="n">
        <v>21.3663876164903</v>
      </c>
      <c r="O325" s="78" t="n">
        <v>0.625160462130937</v>
      </c>
      <c r="P325" s="75" t="n">
        <v>2.75492023377034</v>
      </c>
      <c r="Q325" s="75" t="n">
        <v>4.33179592481441</v>
      </c>
      <c r="R325" s="75" t="n">
        <v>1.28652661506871</v>
      </c>
      <c r="S325" s="75" t="n">
        <v>7.49196019586163</v>
      </c>
      <c r="T325" s="75" t="n">
        <v>1.82969515084505</v>
      </c>
      <c r="U325" s="75" t="n">
        <v>0.426694045174538</v>
      </c>
      <c r="V325" s="75" t="n">
        <v>2.29110725003949</v>
      </c>
      <c r="W325" s="75" t="n">
        <v>0.953688200916127</v>
      </c>
      <c r="X325" s="75" t="n">
        <v>0.0130937098844673</v>
      </c>
      <c r="Y325" s="74" t="n">
        <v>13.3705144662783</v>
      </c>
      <c r="Z325" s="79" t="n">
        <v>710</v>
      </c>
      <c r="AA325" s="79" t="n">
        <v>459</v>
      </c>
      <c r="AB325" s="75" t="n">
        <v>5333.9</v>
      </c>
      <c r="AD325" s="80" t="n">
        <v>0.0140219215957342</v>
      </c>
      <c r="AE325" s="31" t="n">
        <v>0.009064876073861951</v>
      </c>
      <c r="AF325" s="75" t="n">
        <v>7.5125352112676</v>
      </c>
      <c r="AG325" s="81" t="n">
        <v>0.105340179717587</v>
      </c>
      <c r="AH325" s="37" t="n">
        <v>0.5046782783935509</v>
      </c>
      <c r="AI325" s="37" t="n">
        <v>0.401900100762919</v>
      </c>
      <c r="AJ325" s="75" t="n">
        <v>0.392811296534018</v>
      </c>
      <c r="AK325" s="38" t="n">
        <v>0.271906783845166</v>
      </c>
      <c r="AL325" s="38" t="n">
        <v>0.0532240545077516</v>
      </c>
      <c r="AM325" s="39" t="n">
        <v>0</v>
      </c>
      <c r="AN325" s="114" t="n">
        <v>6.153</v>
      </c>
    </row>
    <row customHeight="1" ht="13.5" r="326" s="96">
      <c r="A326" s="25" t="n">
        <v>43667</v>
      </c>
      <c r="B326" s="97" t="inlineStr">
        <is>
          <t>iOS</t>
        </is>
      </c>
      <c r="C326" s="73" t="n">
        <v>6578</v>
      </c>
      <c r="D326" s="73" t="n">
        <v>49341</v>
      </c>
      <c r="E326" s="74" t="n">
        <v>7.50091213134691</v>
      </c>
      <c r="F326" s="75" t="n">
        <v>0.706700376603636</v>
      </c>
      <c r="G326" s="76" t="n">
        <v>11.54</v>
      </c>
      <c r="H326" s="76" t="n">
        <v>17.29</v>
      </c>
      <c r="I326" s="31" t="n">
        <v>0.31</v>
      </c>
      <c r="J326" s="31" t="n">
        <v>0.15</v>
      </c>
      <c r="K326" s="31" t="n">
        <v>0.08400000000000001</v>
      </c>
      <c r="L326" s="75" t="n">
        <v>9.35848483006019</v>
      </c>
      <c r="M326" s="77" t="n">
        <v>12.8567114570033</v>
      </c>
      <c r="N326" s="75" t="n">
        <v>20.5594879274024</v>
      </c>
      <c r="O326" s="78" t="n">
        <v>0.625342007660972</v>
      </c>
      <c r="P326" s="75" t="n">
        <v>2.70384054448226</v>
      </c>
      <c r="Q326" s="75" t="n">
        <v>4.43979906011992</v>
      </c>
      <c r="R326" s="75" t="n">
        <v>1.25739750445633</v>
      </c>
      <c r="S326" s="75" t="n">
        <v>6.74931129476584</v>
      </c>
      <c r="T326" s="75" t="n">
        <v>1.81763085399449</v>
      </c>
      <c r="U326" s="75" t="n">
        <v>0.428358450818344</v>
      </c>
      <c r="V326" s="75" t="n">
        <v>2.18110516934046</v>
      </c>
      <c r="W326" s="75" t="n">
        <v>0.982045049424729</v>
      </c>
      <c r="X326" s="75" t="n">
        <v>0.0144099227822703</v>
      </c>
      <c r="Y326" s="74" t="n">
        <v>12.8711213797856</v>
      </c>
      <c r="Z326" s="79" t="n">
        <v>624</v>
      </c>
      <c r="AA326" s="79" t="n">
        <v>405</v>
      </c>
      <c r="AB326" s="75" t="n">
        <v>4600.76</v>
      </c>
      <c r="AD326" s="80" t="n">
        <v>0.0126466832857056</v>
      </c>
      <c r="AE326" s="31" t="n">
        <v>0.008208183863318541</v>
      </c>
      <c r="AF326" s="75" t="n">
        <v>7.37301282051282</v>
      </c>
      <c r="AG326" s="81" t="n">
        <v>0.0932441580024726</v>
      </c>
      <c r="AH326" s="37" t="n">
        <v>0.518394648829431</v>
      </c>
      <c r="AI326" s="37" t="n">
        <v>0.396017026451809</v>
      </c>
      <c r="AJ326" s="75" t="n">
        <v>0.392047181856874</v>
      </c>
      <c r="AK326" s="38" t="n">
        <v>0.276261121582457</v>
      </c>
      <c r="AL326" s="38" t="n">
        <v>0.0544780203076549</v>
      </c>
      <c r="AM326" s="39" t="n">
        <v>0.343872236071421</v>
      </c>
      <c r="AN326" s="114" t="n">
        <v>5.842</v>
      </c>
    </row>
    <row customHeight="1" ht="13.5" r="327" s="96">
      <c r="A327" s="25" t="n">
        <v>43668</v>
      </c>
      <c r="B327" s="97" t="inlineStr">
        <is>
          <t>iOS</t>
        </is>
      </c>
      <c r="C327" s="73" t="n">
        <v>7074</v>
      </c>
      <c r="D327" s="73" t="n">
        <v>50978</v>
      </c>
      <c r="E327" s="74" t="n">
        <v>7.20638959570257</v>
      </c>
      <c r="F327" s="75" t="n">
        <v>0.693639601730158</v>
      </c>
      <c r="G327" s="76" t="n">
        <v>12.16</v>
      </c>
      <c r="H327" s="76" t="n">
        <v>17.88</v>
      </c>
      <c r="I327" s="31" t="n">
        <v>0.314</v>
      </c>
      <c r="J327" s="31" t="n">
        <v>0.156</v>
      </c>
      <c r="K327" s="31" t="n">
        <v>0.081</v>
      </c>
      <c r="L327" s="75" t="n">
        <v>8.947192906744091</v>
      </c>
      <c r="M327" s="77" t="n">
        <v>11.9574914669073</v>
      </c>
      <c r="N327" s="75" t="n">
        <v>19.1051526358679</v>
      </c>
      <c r="O327" s="78" t="n">
        <v>0.625877829652007</v>
      </c>
      <c r="P327" s="75" t="n">
        <v>2.54842349401367</v>
      </c>
      <c r="Q327" s="75" t="n">
        <v>4.19378800225663</v>
      </c>
      <c r="R327" s="75" t="n">
        <v>1.16592490440669</v>
      </c>
      <c r="S327" s="75" t="n">
        <v>6.03877013727826</v>
      </c>
      <c r="T327" s="75" t="n">
        <v>1.70397417413653</v>
      </c>
      <c r="U327" s="75" t="n">
        <v>0.459286654547734</v>
      </c>
      <c r="V327" s="75" t="n">
        <v>2.04836080987902</v>
      </c>
      <c r="W327" s="75" t="n">
        <v>0.946624459349339</v>
      </c>
      <c r="X327" s="75" t="n">
        <v>0.0135352505002158</v>
      </c>
      <c r="Y327" s="74" t="n">
        <v>11.9710267174075</v>
      </c>
      <c r="Z327" s="79" t="n">
        <v>611</v>
      </c>
      <c r="AA327" s="79" t="n">
        <v>411</v>
      </c>
      <c r="AB327" s="75" t="n">
        <v>4674.89</v>
      </c>
      <c r="AD327" s="80" t="n">
        <v>0.0119855623994664</v>
      </c>
      <c r="AE327" s="31" t="n">
        <v>0.00806230138491114</v>
      </c>
      <c r="AF327" s="75" t="n">
        <v>7.65121112929624</v>
      </c>
      <c r="AG327" s="81" t="n">
        <v>0.0917040684216721</v>
      </c>
      <c r="AH327" s="37" t="n">
        <v>0.500424088210348</v>
      </c>
      <c r="AI327" s="37" t="n">
        <v>0.376731693525587</v>
      </c>
      <c r="AJ327" s="75" t="n">
        <v>0.455215975518851</v>
      </c>
      <c r="AK327" s="38" t="n">
        <v>0.302169563341049</v>
      </c>
      <c r="AL327" s="38" t="n">
        <v>0.0626937110125937</v>
      </c>
      <c r="AM327" s="39" t="n">
        <v>0.281847071285653</v>
      </c>
      <c r="AN327" s="114" t="n">
        <v>5.61</v>
      </c>
    </row>
    <row customHeight="1" ht="13.5" r="328" s="96">
      <c r="A328" s="25" t="n">
        <v>43669</v>
      </c>
      <c r="B328" s="97" t="inlineStr">
        <is>
          <t>iOS</t>
        </is>
      </c>
      <c r="C328" s="73" t="n">
        <v>8286</v>
      </c>
      <c r="D328" s="73" t="n">
        <v>49974</v>
      </c>
      <c r="E328" s="74" t="n">
        <v>6.03113685734975</v>
      </c>
      <c r="F328" s="75" t="n">
        <v>0.569189365289951</v>
      </c>
      <c r="G328" s="76" t="n">
        <v>13.98</v>
      </c>
      <c r="H328" s="76" t="n">
        <v>20.48</v>
      </c>
      <c r="I328" s="31" t="n">
        <v>0.311</v>
      </c>
      <c r="J328" s="31" t="n">
        <v>0.151</v>
      </c>
      <c r="K328" s="31" t="n">
        <v>0.081</v>
      </c>
      <c r="L328" s="75" t="n">
        <v>7.7183535438428</v>
      </c>
      <c r="M328" s="77" t="n">
        <v>9.51148597270581</v>
      </c>
      <c r="N328" s="75" t="n">
        <v>15.8273508257858</v>
      </c>
      <c r="O328" s="78" t="n">
        <v>0.600952495297555</v>
      </c>
      <c r="P328" s="75" t="n">
        <v>2.31572988811934</v>
      </c>
      <c r="Q328" s="75" t="n">
        <v>3.49467234949387</v>
      </c>
      <c r="R328" s="75" t="n">
        <v>0.890849760255727</v>
      </c>
      <c r="S328" s="75" t="n">
        <v>4.58384389984017</v>
      </c>
      <c r="T328" s="75" t="n">
        <v>1.47549280767182</v>
      </c>
      <c r="U328" s="75" t="n">
        <v>0.510488811933937</v>
      </c>
      <c r="V328" s="75" t="n">
        <v>1.69728955780501</v>
      </c>
      <c r="W328" s="75" t="n">
        <v>0.858983750665956</v>
      </c>
      <c r="X328" s="75" t="n">
        <v>0.0130868051386721</v>
      </c>
      <c r="Y328" s="74" t="n">
        <v>9.52457277784448</v>
      </c>
      <c r="Z328" s="79" t="n">
        <v>414</v>
      </c>
      <c r="AA328" s="79" t="n">
        <v>328</v>
      </c>
      <c r="AB328" s="75" t="n">
        <v>2460.86</v>
      </c>
      <c r="AD328" s="80" t="n">
        <v>0.008284307840076841</v>
      </c>
      <c r="AE328" s="31" t="n">
        <v>0.00656341297474687</v>
      </c>
      <c r="AF328" s="75" t="n">
        <v>5.94410628019323</v>
      </c>
      <c r="AG328" s="81" t="n">
        <v>0.0492428062592548</v>
      </c>
      <c r="AH328" s="37" t="n">
        <v>0.481535119478639</v>
      </c>
      <c r="AI328" s="37" t="n">
        <v>0.325368090755491</v>
      </c>
      <c r="AJ328" s="75" t="n">
        <v>0.498599271621243</v>
      </c>
      <c r="AK328" s="38" t="n">
        <v>0.318645695761796</v>
      </c>
      <c r="AL328" s="38" t="n">
        <v>0.0656541401528795</v>
      </c>
      <c r="AM328" s="39" t="n">
        <v>0.0168687717613159</v>
      </c>
      <c r="AN328" s="115" t="n">
        <v>4.988</v>
      </c>
    </row>
    <row customFormat="1" customHeight="1" ht="13.95" r="329" s="102">
      <c r="A329" s="49" t="n">
        <v>43670</v>
      </c>
      <c r="B329" s="103" t="inlineStr">
        <is>
          <t>iOS</t>
        </is>
      </c>
      <c r="C329" s="104" t="n">
        <v>9844</v>
      </c>
      <c r="D329" s="104" t="n">
        <v>50279</v>
      </c>
      <c r="E329" s="105" t="n">
        <v>5.10757822023568</v>
      </c>
      <c r="F329" s="102" t="n">
        <v>0.554260973249269</v>
      </c>
      <c r="G329" s="113" t="n">
        <v>14.2</v>
      </c>
      <c r="H329" s="113" t="n">
        <v>20.95</v>
      </c>
      <c r="I329" s="54" t="n">
        <v>0.32</v>
      </c>
      <c r="J329" s="54" t="n">
        <v>0.154</v>
      </c>
      <c r="K329" s="54" t="n">
        <v>0.083</v>
      </c>
      <c r="L329" s="102" t="n">
        <v>7.89194295829273</v>
      </c>
      <c r="M329" s="107" t="n">
        <v>9.246047057419601</v>
      </c>
      <c r="N329" s="102" t="n">
        <v>15.4430455436335</v>
      </c>
      <c r="O329" s="108" t="n">
        <v>0.598719147158854</v>
      </c>
      <c r="P329" s="102" t="n">
        <v>2.34528120120918</v>
      </c>
      <c r="Q329" s="102" t="n">
        <v>3.43128591834701</v>
      </c>
      <c r="R329" s="102" t="n">
        <v>0.850181045078564</v>
      </c>
      <c r="S329" s="102" t="n">
        <v>4.31986845164934</v>
      </c>
      <c r="T329" s="102" t="n">
        <v>1.46716274125502</v>
      </c>
      <c r="U329" s="102" t="n">
        <v>0.515363917217553</v>
      </c>
      <c r="V329" s="102" t="n">
        <v>1.66807294953991</v>
      </c>
      <c r="W329" s="102" t="n">
        <v>0.8458293193369431</v>
      </c>
      <c r="X329" s="102" t="n">
        <v>0.0166272201117763</v>
      </c>
      <c r="Y329" s="105" t="n">
        <v>9.262674277531371</v>
      </c>
      <c r="Z329" s="101" t="n">
        <v>430</v>
      </c>
      <c r="AA329" s="101" t="n">
        <v>305</v>
      </c>
      <c r="AB329" s="102" t="n">
        <v>2573.7</v>
      </c>
      <c r="AD329" s="110" t="n">
        <v>0.00855227828715766</v>
      </c>
      <c r="AE329" s="54" t="n">
        <v>0.0060661508781002</v>
      </c>
      <c r="AF329" s="102" t="n">
        <v>5.9853488372093</v>
      </c>
      <c r="AG329" s="111" t="n">
        <v>0.0511883689015295</v>
      </c>
      <c r="AH329" s="60" t="n">
        <v>0.489943112555872</v>
      </c>
      <c r="AI329" s="60" t="n">
        <v>0.329134498171475</v>
      </c>
      <c r="AJ329" s="102" t="n">
        <v>0.487817975695618</v>
      </c>
      <c r="AK329" s="61" t="n">
        <v>0.309274249686748</v>
      </c>
      <c r="AL329" s="61" t="n">
        <v>0.0635056385369637</v>
      </c>
      <c r="AM329" s="62" t="n">
        <v>0</v>
      </c>
      <c r="AN329" s="114" t="n">
        <v>5.91</v>
      </c>
    </row>
    <row customHeight="1" ht="13.5" r="330" s="96">
      <c r="A330" s="25" t="n">
        <v>43671</v>
      </c>
      <c r="B330" s="72" t="inlineStr">
        <is>
          <t>iOS</t>
        </is>
      </c>
      <c r="C330" s="73" t="n">
        <v>8334</v>
      </c>
      <c r="D330" s="73" t="n">
        <v>49049</v>
      </c>
      <c r="E330" s="74" t="n">
        <v>5.88540916726662</v>
      </c>
      <c r="F330" s="75" t="n">
        <v>0.587426720789415</v>
      </c>
      <c r="G330" s="76" t="n">
        <v>14.63</v>
      </c>
      <c r="H330" s="76" t="n">
        <v>21.61</v>
      </c>
      <c r="I330" s="31" t="n">
        <v>0.329</v>
      </c>
      <c r="J330" s="31" t="n">
        <v>0.164</v>
      </c>
      <c r="K330" s="31" t="n">
        <v>0.08500000000000001</v>
      </c>
      <c r="L330" s="75" t="n">
        <v>7.78172847560603</v>
      </c>
      <c r="M330" s="77" t="n">
        <v>9.36402373137067</v>
      </c>
      <c r="N330" s="75" t="n">
        <v>15.5136121056543</v>
      </c>
      <c r="O330" s="78" t="n">
        <v>0.603600481151502</v>
      </c>
      <c r="P330" s="75" t="n">
        <v>2.31733432412349</v>
      </c>
      <c r="Q330" s="75" t="n">
        <v>3.48689454840235</v>
      </c>
      <c r="R330" s="75" t="n">
        <v>0.837026278457069</v>
      </c>
      <c r="S330" s="75" t="n">
        <v>4.36141322704857</v>
      </c>
      <c r="T330" s="75" t="n">
        <v>1.45744105924475</v>
      </c>
      <c r="U330" s="75" t="n">
        <v>0.518273322975073</v>
      </c>
      <c r="V330" s="75" t="n">
        <v>1.6775653583733</v>
      </c>
      <c r="W330" s="75" t="n">
        <v>0.857663987029656</v>
      </c>
      <c r="X330" s="75" t="n">
        <v>0.0171461191869355</v>
      </c>
      <c r="Y330" s="74" t="n">
        <v>9.38116985055761</v>
      </c>
      <c r="Z330" s="79" t="n">
        <v>475</v>
      </c>
      <c r="AA330" s="79" t="n">
        <v>327</v>
      </c>
      <c r="AB330" s="75" t="n">
        <v>2821.25</v>
      </c>
      <c r="AD330" s="80" t="n">
        <v>0.009684193357662751</v>
      </c>
      <c r="AE330" s="31" t="n">
        <v>0.00666680258516993</v>
      </c>
      <c r="AF330" s="75" t="n">
        <v>5.93947368421053</v>
      </c>
      <c r="AG330" s="81" t="n">
        <v>0.0575190116006442</v>
      </c>
      <c r="AH330" s="37" t="n">
        <v>0.523158147348212</v>
      </c>
      <c r="AI330" s="37" t="n">
        <v>0.379049676025918</v>
      </c>
      <c r="AJ330" s="75" t="n">
        <v>0.488796917368346</v>
      </c>
      <c r="AK330" s="38" t="n">
        <v>0.319782258557769</v>
      </c>
      <c r="AL330" s="38" t="n">
        <v>0.0633448184468593</v>
      </c>
      <c r="AM330" s="39" t="n">
        <v>0</v>
      </c>
      <c r="AN330" s="115" t="n">
        <v>5.378</v>
      </c>
    </row>
    <row customHeight="1" ht="13.5" r="331" s="96">
      <c r="A331" s="25" t="n">
        <v>43672</v>
      </c>
      <c r="B331" s="72" t="inlineStr">
        <is>
          <t>iOS</t>
        </is>
      </c>
      <c r="C331" s="73" t="n">
        <v>6783</v>
      </c>
      <c r="D331" s="73" t="n">
        <v>46851</v>
      </c>
      <c r="E331" s="74" t="n">
        <v>6.90712074303406</v>
      </c>
      <c r="F331" s="75" t="n">
        <v>0.571353925209707</v>
      </c>
      <c r="G331" s="76" t="n">
        <v>13.34</v>
      </c>
      <c r="H331" s="76" t="n">
        <v>19.84</v>
      </c>
      <c r="I331" s="31" t="n">
        <v>0.315</v>
      </c>
      <c r="J331" s="31" t="n">
        <v>0.163</v>
      </c>
      <c r="K331" s="31" t="n">
        <v>0.083</v>
      </c>
      <c r="L331" s="75" t="n">
        <v>7.76785981088984</v>
      </c>
      <c r="M331" s="77" t="n">
        <v>9.356683955518561</v>
      </c>
      <c r="N331" s="75" t="n">
        <v>15.3992342010047</v>
      </c>
      <c r="O331" s="78" t="n">
        <v>0.607607094832553</v>
      </c>
      <c r="P331" s="75" t="n">
        <v>2.3016123932975</v>
      </c>
      <c r="Q331" s="75" t="n">
        <v>3.51266378613834</v>
      </c>
      <c r="R331" s="75" t="n">
        <v>0.848912776197</v>
      </c>
      <c r="S331" s="75" t="n">
        <v>4.26824041873046</v>
      </c>
      <c r="T331" s="75" t="n">
        <v>1.46183299961359</v>
      </c>
      <c r="U331" s="75" t="n">
        <v>0.507780939333263</v>
      </c>
      <c r="V331" s="75" t="n">
        <v>1.65064811887449</v>
      </c>
      <c r="W331" s="75" t="n">
        <v>0.847542768820037</v>
      </c>
      <c r="X331" s="75" t="n">
        <v>0.0143433437920215</v>
      </c>
      <c r="Y331" s="74" t="n">
        <v>9.37102729931058</v>
      </c>
      <c r="Z331" s="79" t="n">
        <v>487</v>
      </c>
      <c r="AA331" s="79" t="n">
        <v>329</v>
      </c>
      <c r="AB331" s="75" t="n">
        <v>3165.13</v>
      </c>
      <c r="AD331" s="80" t="n">
        <v>0.0103946553968965</v>
      </c>
      <c r="AE331" s="31" t="n">
        <v>0.00702226206484387</v>
      </c>
      <c r="AF331" s="75" t="n">
        <v>6.49924024640657</v>
      </c>
      <c r="AG331" s="81" t="n">
        <v>0.0675573627030373</v>
      </c>
      <c r="AH331" s="37" t="n">
        <v>0.526905499041722</v>
      </c>
      <c r="AI331" s="37" t="n">
        <v>0.405277900633938</v>
      </c>
      <c r="AJ331" s="75" t="n">
        <v>0.494546541162408</v>
      </c>
      <c r="AK331" s="38" t="n">
        <v>0.321828776333483</v>
      </c>
      <c r="AL331" s="38" t="n">
        <v>0.0662525879917184</v>
      </c>
      <c r="AM331" s="39" t="n">
        <v>0</v>
      </c>
      <c r="AN331" s="115" t="n">
        <v>5.427</v>
      </c>
    </row>
    <row customHeight="1" ht="13.5" r="332" s="96">
      <c r="A332" s="25" t="n">
        <v>43673</v>
      </c>
      <c r="B332" s="97" t="inlineStr">
        <is>
          <t>iOS</t>
        </is>
      </c>
      <c r="C332" s="73" t="n">
        <v>5479</v>
      </c>
      <c r="D332" s="73" t="n">
        <v>44321</v>
      </c>
      <c r="E332" s="74" t="n">
        <v>8.089249863113711</v>
      </c>
      <c r="F332" s="75" t="n">
        <v>0.833399094537578</v>
      </c>
      <c r="G332" s="76" t="n">
        <v>11.86</v>
      </c>
      <c r="H332" s="76" t="n">
        <v>17.46</v>
      </c>
      <c r="I332" s="31" t="n">
        <v>0.316</v>
      </c>
      <c r="J332" s="31" t="n">
        <v>0.159</v>
      </c>
      <c r="K332" s="31" t="n">
        <v>0.08400000000000001</v>
      </c>
      <c r="L332" s="75" t="n">
        <v>10.2343584305408</v>
      </c>
      <c r="M332" s="77" t="n">
        <v>13.5835608402337</v>
      </c>
      <c r="N332" s="75" t="n">
        <v>21.7051952265926</v>
      </c>
      <c r="O332" s="78" t="n">
        <v>0.625820717041583</v>
      </c>
      <c r="P332" s="75" t="n">
        <v>2.85463460359808</v>
      </c>
      <c r="Q332" s="75" t="n">
        <v>4.4918700652558</v>
      </c>
      <c r="R332" s="75" t="n">
        <v>1.44655153765728</v>
      </c>
      <c r="S332" s="75" t="n">
        <v>7.3214839384216</v>
      </c>
      <c r="T332" s="75" t="n">
        <v>1.88686591916934</v>
      </c>
      <c r="U332" s="75" t="n">
        <v>0.439377005443992</v>
      </c>
      <c r="V332" s="75" t="n">
        <v>2.30890146735408</v>
      </c>
      <c r="W332" s="75" t="n">
        <v>0.955510689692469</v>
      </c>
      <c r="X332" s="75" t="n">
        <v>0.0169896888608109</v>
      </c>
      <c r="Y332" s="74" t="n">
        <v>13.6005505290946</v>
      </c>
      <c r="Z332" s="79" t="n">
        <v>695</v>
      </c>
      <c r="AA332" s="79" t="n">
        <v>420</v>
      </c>
      <c r="AB332" s="75" t="n">
        <v>5764.05</v>
      </c>
      <c r="AD332" s="80" t="n">
        <v>0.0156810541278401</v>
      </c>
      <c r="AE332" s="31" t="n">
        <v>0.00947632048013357</v>
      </c>
      <c r="AF332" s="75" t="n">
        <v>8.29359712230216</v>
      </c>
      <c r="AG332" s="81" t="n">
        <v>0.130052345389319</v>
      </c>
      <c r="AH332" s="37" t="n">
        <v>0.53787187442964</v>
      </c>
      <c r="AI332" s="37" t="n">
        <v>0.42799780981931</v>
      </c>
      <c r="AJ332" s="75" t="n">
        <v>0.401863676361093</v>
      </c>
      <c r="AK332" s="38" t="n">
        <v>0.283996299722479</v>
      </c>
      <c r="AL332" s="38" t="n">
        <v>0.0582342456172018</v>
      </c>
      <c r="AM332" s="39" t="n">
        <v>0.349811601723788</v>
      </c>
      <c r="AN332" s="115" t="n">
        <v>5.403</v>
      </c>
    </row>
    <row customHeight="1" ht="13.5" r="333" s="96">
      <c r="A333" s="25" t="n">
        <v>43674</v>
      </c>
      <c r="B333" s="97" t="inlineStr">
        <is>
          <t>iOS</t>
        </is>
      </c>
      <c r="C333" s="73" t="n">
        <v>6367</v>
      </c>
      <c r="D333" s="73" t="n">
        <v>45228</v>
      </c>
      <c r="E333" s="74" t="n">
        <v>7.10350243442752</v>
      </c>
      <c r="F333" s="75" t="n">
        <v>0.793596164499867</v>
      </c>
      <c r="G333" s="76" t="n">
        <v>12.32</v>
      </c>
      <c r="H333" s="76" t="n">
        <v>18.42</v>
      </c>
      <c r="I333" s="31" t="n">
        <v>0.329</v>
      </c>
      <c r="J333" s="31" t="n">
        <v>0.161</v>
      </c>
      <c r="K333" s="31" t="n">
        <v>0.08799999999999999</v>
      </c>
      <c r="L333" s="75" t="n">
        <v>9.58351021491112</v>
      </c>
      <c r="M333" s="77" t="n">
        <v>13.1703369594057</v>
      </c>
      <c r="N333" s="75" t="n">
        <v>21.1845792730635</v>
      </c>
      <c r="O333" s="78" t="n">
        <v>0.621694525515168</v>
      </c>
      <c r="P333" s="75" t="n">
        <v>2.76104274841738</v>
      </c>
      <c r="Q333" s="75" t="n">
        <v>4.49797282879294</v>
      </c>
      <c r="R333" s="75" t="n">
        <v>1.41290276691088</v>
      </c>
      <c r="S333" s="75" t="n">
        <v>6.98161320150793</v>
      </c>
      <c r="T333" s="75" t="n">
        <v>1.86201010029163</v>
      </c>
      <c r="U333" s="75" t="n">
        <v>0.440714133295398</v>
      </c>
      <c r="V333" s="75" t="n">
        <v>2.23749911088982</v>
      </c>
      <c r="W333" s="75" t="n">
        <v>0.9908243829575361</v>
      </c>
      <c r="X333" s="75" t="n">
        <v>0.010303351905899</v>
      </c>
      <c r="Y333" s="74" t="n">
        <v>13.1806403113116</v>
      </c>
      <c r="Z333" s="79" t="n">
        <v>631</v>
      </c>
      <c r="AA333" s="79" t="n">
        <v>425</v>
      </c>
      <c r="AB333" s="75" t="n">
        <v>5011.69</v>
      </c>
      <c r="AD333" s="80" t="n">
        <v>0.0139515344476873</v>
      </c>
      <c r="AE333" s="31" t="n">
        <v>0.00939683381975767</v>
      </c>
      <c r="AF333" s="75" t="n">
        <v>7.94245641838352</v>
      </c>
      <c r="AG333" s="81" t="n">
        <v>0.110809454320333</v>
      </c>
      <c r="AH333" s="37" t="n">
        <v>0.541856447306424</v>
      </c>
      <c r="AI333" s="37" t="n">
        <v>0.409612062195697</v>
      </c>
      <c r="AJ333" s="75" t="n">
        <v>0.400128239143893</v>
      </c>
      <c r="AK333" s="38" t="n">
        <v>0.275802600159193</v>
      </c>
      <c r="AL333" s="38" t="n">
        <v>0.0565799946935527</v>
      </c>
      <c r="AM333" s="39" t="n">
        <v>0.345692933580968</v>
      </c>
      <c r="AN333" s="115" t="n">
        <v>6.307</v>
      </c>
    </row>
    <row customHeight="1" ht="13.5" r="334" s="96">
      <c r="A334" s="25" t="n">
        <v>43675</v>
      </c>
      <c r="B334" s="97" t="inlineStr">
        <is>
          <t>iOS</t>
        </is>
      </c>
      <c r="C334" s="73" t="n">
        <v>6895</v>
      </c>
      <c r="D334" s="73" t="n">
        <v>46825</v>
      </c>
      <c r="E334" s="74" t="n">
        <v>6.79115300942712</v>
      </c>
      <c r="F334" s="75" t="n">
        <v>0.772615648478377</v>
      </c>
      <c r="G334" s="76" t="n">
        <v>12.46</v>
      </c>
      <c r="H334" s="76" t="n">
        <v>18.19</v>
      </c>
      <c r="I334" s="31" t="n">
        <v>0.34</v>
      </c>
      <c r="J334" s="31" t="n">
        <v>0.169</v>
      </c>
      <c r="K334" s="31" t="n">
        <v>0.098</v>
      </c>
      <c r="L334" s="75" t="n">
        <v>9.29324079017619</v>
      </c>
      <c r="M334" s="77" t="n">
        <v>12.741761879338</v>
      </c>
      <c r="N334" s="75" t="n">
        <v>20.3074540503744</v>
      </c>
      <c r="O334" s="78" t="n">
        <v>0.627442605445809</v>
      </c>
      <c r="P334" s="75" t="n">
        <v>2.71780122532335</v>
      </c>
      <c r="Q334" s="75" t="n">
        <v>4.48056501021103</v>
      </c>
      <c r="R334" s="75" t="n">
        <v>1.29840027229408</v>
      </c>
      <c r="S334" s="75" t="n">
        <v>6.41501021102791</v>
      </c>
      <c r="T334" s="75" t="n">
        <v>1.81715452688904</v>
      </c>
      <c r="U334" s="75" t="n">
        <v>0.445166780122532</v>
      </c>
      <c r="V334" s="75" t="n">
        <v>2.17511912865895</v>
      </c>
      <c r="W334" s="75" t="n">
        <v>0.958236895847515</v>
      </c>
      <c r="X334" s="75" t="n">
        <v>0.0131553657234383</v>
      </c>
      <c r="Y334" s="74" t="n">
        <v>12.7549172450614</v>
      </c>
      <c r="Z334" s="79" t="n">
        <v>604</v>
      </c>
      <c r="AA334" s="79" t="n">
        <v>410</v>
      </c>
      <c r="AB334" s="75" t="n">
        <v>4921.96</v>
      </c>
      <c r="AD334" s="80" t="n">
        <v>0.0128990923651895</v>
      </c>
      <c r="AE334" s="31" t="n">
        <v>0.008756006406833961</v>
      </c>
      <c r="AF334" s="75" t="n">
        <v>8.148940397350991</v>
      </c>
      <c r="AG334" s="81" t="n">
        <v>0.105113934863855</v>
      </c>
      <c r="AH334" s="37" t="n">
        <v>0.546192893401015</v>
      </c>
      <c r="AI334" s="37" t="n">
        <v>0.397679477882524</v>
      </c>
      <c r="AJ334" s="75" t="n">
        <v>0.417426588360918</v>
      </c>
      <c r="AK334" s="38" t="n">
        <v>0.275600640683396</v>
      </c>
      <c r="AL334" s="38" t="n">
        <v>0.0572770955686065</v>
      </c>
      <c r="AM334" s="39" t="n">
        <v>0.334906567004805</v>
      </c>
      <c r="AN334" s="115" t="n">
        <v>6.626</v>
      </c>
    </row>
    <row customHeight="1" ht="13.5" r="335" s="96">
      <c r="A335" s="25" t="n">
        <v>43676</v>
      </c>
      <c r="B335" s="97" t="inlineStr">
        <is>
          <t>iOS</t>
        </is>
      </c>
      <c r="C335" s="73" t="n">
        <v>8423</v>
      </c>
      <c r="D335" s="73" t="n">
        <v>48000</v>
      </c>
      <c r="E335" s="74" t="n">
        <v>5.69868217974593</v>
      </c>
      <c r="F335" s="75" t="n">
        <v>0.747913321375</v>
      </c>
      <c r="G335" s="76" t="n">
        <v>13.75</v>
      </c>
      <c r="H335" s="76" t="n">
        <v>19.21</v>
      </c>
      <c r="I335" s="31" t="n">
        <v>0.34</v>
      </c>
      <c r="J335" s="31" t="n">
        <v>0.17</v>
      </c>
      <c r="K335" s="31" t="n">
        <v>0.091</v>
      </c>
      <c r="L335" s="75" t="n">
        <v>9.087624999999999</v>
      </c>
      <c r="M335" s="77" t="n">
        <v>11.6499583333333</v>
      </c>
      <c r="N335" s="75" t="n">
        <v>18.8016273283572</v>
      </c>
      <c r="O335" s="78" t="n">
        <v>0.619625</v>
      </c>
      <c r="P335" s="75" t="n">
        <v>2.54586107188488</v>
      </c>
      <c r="Q335" s="75" t="n">
        <v>4.19870889650999</v>
      </c>
      <c r="R335" s="75" t="n">
        <v>1.1669020240737</v>
      </c>
      <c r="S335" s="75" t="n">
        <v>5.73771098110416</v>
      </c>
      <c r="T335" s="75" t="n">
        <v>1.68932822271535</v>
      </c>
      <c r="U335" s="75" t="n">
        <v>0.487526057427207</v>
      </c>
      <c r="V335" s="75" t="n">
        <v>2.04024611660278</v>
      </c>
      <c r="W335" s="75" t="n">
        <v>0.9353439580391369</v>
      </c>
      <c r="X335" s="75" t="n">
        <v>0.0126875</v>
      </c>
      <c r="Y335" s="74" t="n">
        <v>11.6626458333333</v>
      </c>
      <c r="Z335" s="79" t="n">
        <v>603</v>
      </c>
      <c r="AA335" s="79" t="n">
        <v>403</v>
      </c>
      <c r="AB335" s="75" t="n">
        <v>4444.97</v>
      </c>
      <c r="AD335" s="80" t="n">
        <v>0.0125625</v>
      </c>
      <c r="AE335" s="31" t="n">
        <v>0.00839583333333333</v>
      </c>
      <c r="AF335" s="75" t="n">
        <v>7.37142620232173</v>
      </c>
      <c r="AG335" s="81" t="n">
        <v>0.09260354166666671</v>
      </c>
      <c r="AH335" s="37" t="n">
        <v>0.521429419446753</v>
      </c>
      <c r="AI335" s="37" t="n">
        <v>0.362222486050101</v>
      </c>
      <c r="AJ335" s="75" t="n">
        <v>0.4638125</v>
      </c>
      <c r="AK335" s="38" t="n">
        <v>0.2881875</v>
      </c>
      <c r="AL335" s="38" t="n">
        <v>0.0625833333333333</v>
      </c>
      <c r="AM335" s="39" t="n">
        <v>0.273625</v>
      </c>
      <c r="AN335" s="115" t="n">
        <v>6.24</v>
      </c>
    </row>
    <row customFormat="1" customHeight="1" ht="13.95" r="336" s="102">
      <c r="A336" s="49" t="n">
        <v>43677</v>
      </c>
      <c r="B336" s="103" t="inlineStr">
        <is>
          <t>iOS</t>
        </is>
      </c>
      <c r="C336" s="104" t="n">
        <v>9451</v>
      </c>
      <c r="D336" s="104" t="n">
        <v>47957</v>
      </c>
      <c r="E336" s="105" t="n">
        <v>5.07427785419532</v>
      </c>
      <c r="F336" s="102" t="n">
        <v>0.591092368809559</v>
      </c>
      <c r="G336" s="113" t="n">
        <v>14.75</v>
      </c>
      <c r="H336" s="113" t="n">
        <v>21.08</v>
      </c>
      <c r="I336" s="54" t="n">
        <v>0.336</v>
      </c>
      <c r="J336" s="54" t="n">
        <v>0.162</v>
      </c>
      <c r="K336" s="54" t="n">
        <v>0.08599999999999999</v>
      </c>
      <c r="L336" s="102" t="n">
        <v>7.82044331380195</v>
      </c>
      <c r="M336" s="107" t="n">
        <v>9.513334862480971</v>
      </c>
      <c r="N336" s="102" t="n">
        <v>15.9365306692748</v>
      </c>
      <c r="O336" s="108" t="n">
        <v>0.596951435661113</v>
      </c>
      <c r="P336" s="102" t="n">
        <v>2.33715243817242</v>
      </c>
      <c r="Q336" s="102" t="n">
        <v>3.64911974290904</v>
      </c>
      <c r="R336" s="102" t="n">
        <v>0.872886684364957</v>
      </c>
      <c r="S336" s="102" t="n">
        <v>4.49332821014392</v>
      </c>
      <c r="T336" s="102" t="n">
        <v>1.4628335894928</v>
      </c>
      <c r="U336" s="102" t="n">
        <v>0.529551488053654</v>
      </c>
      <c r="V336" s="102" t="n">
        <v>1.7250593824228</v>
      </c>
      <c r="W336" s="102" t="n">
        <v>0.866599133715244</v>
      </c>
      <c r="X336" s="102" t="n">
        <v>0.0102800425381071</v>
      </c>
      <c r="Y336" s="105" t="n">
        <v>9.52361490501908</v>
      </c>
      <c r="Z336" s="101" t="n">
        <v>439</v>
      </c>
      <c r="AA336" s="101" t="n">
        <v>314</v>
      </c>
      <c r="AB336" s="102" t="n">
        <v>2514.61</v>
      </c>
      <c r="AD336" s="110" t="n">
        <v>0.00915403382196551</v>
      </c>
      <c r="AE336" s="54" t="n">
        <v>0.00654753216423046</v>
      </c>
      <c r="AF336" s="102" t="n">
        <v>5.7280410022779</v>
      </c>
      <c r="AG336" s="111" t="n">
        <v>0.0524346810684571</v>
      </c>
      <c r="AH336" s="60" t="n">
        <v>0.506718865728494</v>
      </c>
      <c r="AI336" s="60" t="n">
        <v>0.349063591154375</v>
      </c>
      <c r="AJ336" s="102" t="n">
        <v>0.506078361865838</v>
      </c>
      <c r="AK336" s="61" t="n">
        <v>0.302958900681861</v>
      </c>
      <c r="AL336" s="61" t="n">
        <v>0.0644327209792105</v>
      </c>
      <c r="AM336" s="62" t="n">
        <v>0</v>
      </c>
      <c r="AN336" s="114" t="n">
        <v>6.08</v>
      </c>
    </row>
    <row customHeight="1" ht="13.5" r="337" s="96">
      <c r="A337" s="25" t="n">
        <v>43678</v>
      </c>
      <c r="B337" s="72" t="inlineStr">
        <is>
          <t>iOS</t>
        </is>
      </c>
      <c r="C337" s="73" t="n">
        <v>11817</v>
      </c>
      <c r="D337" s="73" t="n">
        <v>50375</v>
      </c>
      <c r="E337" s="74" t="n">
        <v>4.30010557803977</v>
      </c>
      <c r="F337" s="75" t="n">
        <v>0.621975619519181</v>
      </c>
      <c r="G337" s="76" t="n">
        <v>14.68</v>
      </c>
      <c r="H337" s="76" t="n">
        <v>21.31</v>
      </c>
      <c r="I337" s="31" t="n">
        <v>0.326</v>
      </c>
      <c r="J337" s="31" t="n">
        <v>0.155</v>
      </c>
      <c r="K337" s="31" t="n">
        <v>0.08</v>
      </c>
      <c r="L337" s="75" t="n">
        <v>8.163273657289</v>
      </c>
      <c r="M337" s="77" t="n">
        <v>9.52274168797954</v>
      </c>
      <c r="N337" s="75" t="n">
        <v>15.5151676778452</v>
      </c>
      <c r="O337" s="78" t="n">
        <v>0.6137698209718671</v>
      </c>
      <c r="P337" s="75" t="n">
        <v>2.31702113474232</v>
      </c>
      <c r="Q337" s="75" t="n">
        <v>3.56437095806387</v>
      </c>
      <c r="R337" s="75" t="n">
        <v>0.8355223681578769</v>
      </c>
      <c r="S337" s="75" t="n">
        <v>4.32518834588973</v>
      </c>
      <c r="T337" s="75" t="n">
        <v>1.42952863524235</v>
      </c>
      <c r="U337" s="75" t="n">
        <v>0.527601840122675</v>
      </c>
      <c r="V337" s="75" t="n">
        <v>1.67217814520968</v>
      </c>
      <c r="W337" s="75" t="n">
        <v>0.843756250416694</v>
      </c>
      <c r="X337" s="75" t="n">
        <v>0.009964194373401529</v>
      </c>
      <c r="Y337" s="74" t="n">
        <v>9.532705882352939</v>
      </c>
      <c r="Z337" s="79" t="n">
        <v>517</v>
      </c>
      <c r="AA337" s="79" t="n">
        <v>378</v>
      </c>
      <c r="AB337" s="75" t="n">
        <v>3272.83</v>
      </c>
      <c r="AD337" s="80" t="n">
        <v>0.0105780051150895</v>
      </c>
      <c r="AE337" s="31" t="n">
        <v>0.00773401534526854</v>
      </c>
      <c r="AF337" s="75" t="n">
        <v>6.33042553191489</v>
      </c>
      <c r="AG337" s="81" t="n">
        <v>0.066963273657289</v>
      </c>
      <c r="AH337" s="37" t="n">
        <v>0.508798169980644</v>
      </c>
      <c r="AI337" s="37" t="n">
        <v>0.338201654055956</v>
      </c>
      <c r="AJ337" s="75" t="n">
        <v>0.507826086956522</v>
      </c>
      <c r="AK337" s="38" t="n">
        <v>0.302506393861893</v>
      </c>
      <c r="AL337" s="38" t="n">
        <v>0.0615038363171356</v>
      </c>
      <c r="AM337" s="39" t="n">
        <v>0</v>
      </c>
      <c r="AN337" s="115" t="n">
        <v>5.477</v>
      </c>
    </row>
    <row customHeight="1" ht="13.5" r="338" s="96">
      <c r="A338" s="25" t="n">
        <v>43679</v>
      </c>
      <c r="B338" s="72" t="inlineStr">
        <is>
          <t>iOS</t>
        </is>
      </c>
      <c r="C338" s="73" t="n">
        <v>13504</v>
      </c>
      <c r="D338" s="73" t="n">
        <v>52279</v>
      </c>
      <c r="E338" s="74" t="n">
        <v>3.87137144549763</v>
      </c>
      <c r="F338" s="75" t="n">
        <v>0.539746283058207</v>
      </c>
      <c r="G338" s="76" t="n">
        <v>13.76</v>
      </c>
      <c r="H338" s="76" t="n">
        <v>20.05</v>
      </c>
      <c r="I338" s="31" t="n">
        <v>0.309</v>
      </c>
      <c r="J338" s="31" t="n">
        <v>0.155</v>
      </c>
      <c r="K338" s="31" t="n">
        <v>0.078</v>
      </c>
      <c r="L338" s="75" t="n">
        <v>7.99143059354617</v>
      </c>
      <c r="M338" s="77" t="n">
        <v>9.170967310009759</v>
      </c>
      <c r="N338" s="75" t="n">
        <v>15.5246899588771</v>
      </c>
      <c r="O338" s="78" t="n">
        <v>0.59073432927179</v>
      </c>
      <c r="P338" s="75" t="n">
        <v>2.29954991419227</v>
      </c>
      <c r="Q338" s="75" t="n">
        <v>3.63442670724994</v>
      </c>
      <c r="R338" s="75" t="n">
        <v>0.831816857170612</v>
      </c>
      <c r="S338" s="75" t="n">
        <v>4.26801152737752</v>
      </c>
      <c r="T338" s="75" t="n">
        <v>1.43787844445164</v>
      </c>
      <c r="U338" s="75" t="n">
        <v>0.537480167082214</v>
      </c>
      <c r="V338" s="75" t="n">
        <v>1.67104879707282</v>
      </c>
      <c r="W338" s="75" t="n">
        <v>0.844477544280025</v>
      </c>
      <c r="X338" s="75" t="n">
        <v>0.00987011993343407</v>
      </c>
      <c r="Y338" s="74" t="n">
        <v>9.180837429943191</v>
      </c>
      <c r="Z338" s="79" t="n">
        <v>426</v>
      </c>
      <c r="AA338" s="79" t="n">
        <v>340</v>
      </c>
      <c r="AB338" s="75" t="n">
        <v>2653.74</v>
      </c>
      <c r="AD338" s="80" t="n">
        <v>0.00814858738690487</v>
      </c>
      <c r="AE338" s="31" t="n">
        <v>0.0065035673979992</v>
      </c>
      <c r="AF338" s="75" t="n">
        <v>6.22943661971831</v>
      </c>
      <c r="AG338" s="81" t="n">
        <v>0.05076110866696</v>
      </c>
      <c r="AH338" s="37" t="n">
        <v>0.490447274881517</v>
      </c>
      <c r="AI338" s="37" t="n">
        <v>0.338196090047393</v>
      </c>
      <c r="AJ338" s="75" t="n">
        <v>0.486868532297863</v>
      </c>
      <c r="AK338" s="38" t="n">
        <v>0.282216568794353</v>
      </c>
      <c r="AL338" s="38" t="n">
        <v>0.0545725817249756</v>
      </c>
      <c r="AM338" s="39" t="n">
        <v>0</v>
      </c>
      <c r="AN338" s="115" t="n">
        <v>5.755</v>
      </c>
    </row>
    <row customHeight="1" ht="13.5" r="339" s="96">
      <c r="A339" s="25" t="n">
        <v>43680</v>
      </c>
      <c r="B339" s="97" t="inlineStr">
        <is>
          <t>iOS</t>
        </is>
      </c>
      <c r="C339" s="73" t="n">
        <v>10929</v>
      </c>
      <c r="D339" s="73" t="n">
        <v>50578</v>
      </c>
      <c r="E339" s="74" t="n">
        <v>4.62787080245219</v>
      </c>
      <c r="F339" s="75" t="n">
        <v>0.821097367986081</v>
      </c>
      <c r="G339" s="76" t="n">
        <v>12.79</v>
      </c>
      <c r="H339" s="76" t="n">
        <v>19.43</v>
      </c>
      <c r="I339" s="31" t="n">
        <v>0.304</v>
      </c>
      <c r="J339" s="31" t="n">
        <v>0.146</v>
      </c>
      <c r="K339" s="31" t="n">
        <v>0.083</v>
      </c>
      <c r="L339" s="75" t="n">
        <v>10.0776029103563</v>
      </c>
      <c r="M339" s="77" t="n">
        <v>13.0506939776187</v>
      </c>
      <c r="N339" s="75" t="n">
        <v>21.0941454684903</v>
      </c>
      <c r="O339" s="78" t="n">
        <v>0.61868796710032</v>
      </c>
      <c r="P339" s="75" t="n">
        <v>2.78170139332737</v>
      </c>
      <c r="Q339" s="75" t="n">
        <v>4.46181132557842</v>
      </c>
      <c r="R339" s="75" t="n">
        <v>1.24527035664067</v>
      </c>
      <c r="S339" s="75" t="n">
        <v>7.10871788316503</v>
      </c>
      <c r="T339" s="75" t="n">
        <v>1.80582896586987</v>
      </c>
      <c r="U339" s="75" t="n">
        <v>0.467947079125655</v>
      </c>
      <c r="V339" s="75" t="n">
        <v>2.2681516042439</v>
      </c>
      <c r="W339" s="75" t="n">
        <v>0.9547168605394351</v>
      </c>
      <c r="X339" s="75" t="n">
        <v>0.0101822926964293</v>
      </c>
      <c r="Y339" s="74" t="n">
        <v>13.0608762703152</v>
      </c>
      <c r="Z339" s="79" t="n">
        <v>718</v>
      </c>
      <c r="AA339" s="79" t="n">
        <v>459</v>
      </c>
      <c r="AB339" s="75" t="n">
        <v>5747.82</v>
      </c>
      <c r="AD339" s="80" t="n">
        <v>0.014195895448614</v>
      </c>
      <c r="AE339" s="31" t="n">
        <v>0.0090750919372059</v>
      </c>
      <c r="AF339" s="75" t="n">
        <v>8.005320334261841</v>
      </c>
      <c r="AG339" s="81" t="n">
        <v>0.113642690497845</v>
      </c>
      <c r="AH339" s="37" t="n">
        <v>0.5151431969988109</v>
      </c>
      <c r="AI339" s="37" t="n">
        <v>0.374050690822582</v>
      </c>
      <c r="AJ339" s="75" t="n">
        <v>0.393352841156234</v>
      </c>
      <c r="AK339" s="38" t="n">
        <v>0.249495828225711</v>
      </c>
      <c r="AL339" s="38" t="n">
        <v>0.0477084898572502</v>
      </c>
      <c r="AM339" s="39" t="n">
        <v>0.329589940290245</v>
      </c>
      <c r="AN339" s="115" t="n">
        <v>6.139</v>
      </c>
    </row>
    <row customHeight="1" ht="13.5" r="340" s="96">
      <c r="A340" s="25" t="n">
        <v>43681</v>
      </c>
      <c r="B340" s="97" t="inlineStr">
        <is>
          <t>iOS</t>
        </is>
      </c>
      <c r="C340" s="73" t="n">
        <v>14462</v>
      </c>
      <c r="D340" s="73" t="n">
        <v>54228</v>
      </c>
      <c r="E340" s="74" t="n">
        <v>3.74968883971788</v>
      </c>
      <c r="F340" s="75" t="n">
        <v>0.804684326620934</v>
      </c>
      <c r="G340" s="76" t="n">
        <v>13.55</v>
      </c>
      <c r="H340" s="76" t="n">
        <v>20.12</v>
      </c>
      <c r="I340" s="31" t="n">
        <v>0.324</v>
      </c>
      <c r="J340" s="31" t="n">
        <v>0.158</v>
      </c>
      <c r="K340" s="31" t="n">
        <v>0.083</v>
      </c>
      <c r="L340" s="75" t="n">
        <v>9.41277568783654</v>
      </c>
      <c r="M340" s="77" t="n">
        <v>12.0904698679649</v>
      </c>
      <c r="N340" s="75" t="n">
        <v>19.8727570320078</v>
      </c>
      <c r="O340" s="78" t="n">
        <v>0.6083941875046101</v>
      </c>
      <c r="P340" s="75" t="n">
        <v>2.66237269641125</v>
      </c>
      <c r="Q340" s="75" t="n">
        <v>4.41213021338506</v>
      </c>
      <c r="R340" s="75" t="n">
        <v>1.17913433559651</v>
      </c>
      <c r="S340" s="75" t="n">
        <v>6.31010548011639</v>
      </c>
      <c r="T340" s="75" t="n">
        <v>1.73702715809893</v>
      </c>
      <c r="U340" s="75" t="n">
        <v>0.478449321047527</v>
      </c>
      <c r="V340" s="75" t="n">
        <v>2.13745756547042</v>
      </c>
      <c r="W340" s="75" t="n">
        <v>0.9560802618816679</v>
      </c>
      <c r="X340" s="75" t="n">
        <v>0.008372058715054949</v>
      </c>
      <c r="Y340" s="74" t="n">
        <v>12.0988419266799</v>
      </c>
      <c r="Z340" s="79" t="n">
        <v>709</v>
      </c>
      <c r="AA340" s="79" t="n">
        <v>449</v>
      </c>
      <c r="AB340" s="75" t="n">
        <v>6020.91</v>
      </c>
      <c r="AD340" s="80" t="n">
        <v>0.0130744264955374</v>
      </c>
      <c r="AE340" s="31" t="n">
        <v>0.00827985542524157</v>
      </c>
      <c r="AF340" s="75" t="n">
        <v>8.49211565585331</v>
      </c>
      <c r="AG340" s="81" t="n">
        <v>0.111029541934056</v>
      </c>
      <c r="AH340" s="37" t="n">
        <v>0.49080348499516</v>
      </c>
      <c r="AI340" s="37" t="n">
        <v>0.31703775411423</v>
      </c>
      <c r="AJ340" s="75" t="n">
        <v>0.393412996975732</v>
      </c>
      <c r="AK340" s="38" t="n">
        <v>0.23325588256989</v>
      </c>
      <c r="AL340" s="38" t="n">
        <v>0.0438703252932065</v>
      </c>
      <c r="AM340" s="39" t="n">
        <v>0.311573356937376</v>
      </c>
      <c r="AN340" s="115" t="n">
        <v>6.505</v>
      </c>
    </row>
    <row customHeight="1" ht="13.5" r="341" s="96">
      <c r="A341" s="25" t="n">
        <v>43682</v>
      </c>
      <c r="B341" s="97" t="inlineStr">
        <is>
          <t>iOS</t>
        </is>
      </c>
      <c r="C341" s="73" t="n">
        <v>20929</v>
      </c>
      <c r="D341" s="73" t="n">
        <v>63696</v>
      </c>
      <c r="E341" s="74" t="n">
        <v>3.04343255769506</v>
      </c>
      <c r="F341" s="75" t="n">
        <v>0.714453010079126</v>
      </c>
      <c r="G341" s="76" t="n">
        <v>13.74</v>
      </c>
      <c r="H341" s="76" t="n">
        <v>20.64</v>
      </c>
      <c r="I341" s="31" t="n">
        <v>0.327</v>
      </c>
      <c r="J341" s="31" t="n">
        <v>0.165</v>
      </c>
      <c r="K341" s="31" t="n">
        <v>0.08699999999999999</v>
      </c>
      <c r="L341" s="75" t="n">
        <v>9.37889349409696</v>
      </c>
      <c r="M341" s="77" t="n">
        <v>11.1791164280332</v>
      </c>
      <c r="N341" s="75" t="n">
        <v>18.5728631419703</v>
      </c>
      <c r="O341" s="78" t="n">
        <v>0.601905928158754</v>
      </c>
      <c r="P341" s="75" t="n">
        <v>2.57708860429328</v>
      </c>
      <c r="Q341" s="75" t="n">
        <v>4.2496152742638</v>
      </c>
      <c r="R341" s="75" t="n">
        <v>1.04546284462297</v>
      </c>
      <c r="S341" s="75" t="n">
        <v>5.58723493048854</v>
      </c>
      <c r="T341" s="75" t="n">
        <v>1.64704348052897</v>
      </c>
      <c r="U341" s="75" t="n">
        <v>0.495135501708443</v>
      </c>
      <c r="V341" s="75" t="n">
        <v>2.03273429145257</v>
      </c>
      <c r="W341" s="75" t="n">
        <v>0.938548214611753</v>
      </c>
      <c r="X341" s="75" t="n">
        <v>0.007991082642552119</v>
      </c>
      <c r="Y341" s="74" t="n">
        <v>11.1871075106757</v>
      </c>
      <c r="Z341" s="79" t="n">
        <v>692</v>
      </c>
      <c r="AA341" s="79" t="n">
        <v>479</v>
      </c>
      <c r="AB341" s="75" t="n">
        <v>5520.08</v>
      </c>
      <c r="AD341" s="80" t="n">
        <v>0.0108641044963577</v>
      </c>
      <c r="AE341" s="31" t="n">
        <v>0.00752009545340367</v>
      </c>
      <c r="AF341" s="75" t="n">
        <v>7.97699421965318</v>
      </c>
      <c r="AG341" s="81" t="n">
        <v>0.08666289876915351</v>
      </c>
      <c r="AH341" s="37" t="n">
        <v>0.479526016532085</v>
      </c>
      <c r="AI341" s="37" t="n">
        <v>0.312102823832959</v>
      </c>
      <c r="AJ341" s="75" t="n">
        <v>0.390416980658126</v>
      </c>
      <c r="AK341" s="38" t="n">
        <v>0.215555136900276</v>
      </c>
      <c r="AL341" s="38" t="n">
        <v>0.0403793016829942</v>
      </c>
      <c r="AM341" s="39" t="n">
        <v>0.287145189650842</v>
      </c>
      <c r="AN341" s="115" t="n">
        <v>6.286</v>
      </c>
    </row>
    <row customHeight="1" ht="13.5" r="342" s="96">
      <c r="A342" s="25" t="n">
        <v>43683</v>
      </c>
      <c r="B342" s="97" t="inlineStr">
        <is>
          <t>iOS</t>
        </is>
      </c>
      <c r="C342" s="73" t="n">
        <v>24240</v>
      </c>
      <c r="D342" s="73" t="n">
        <v>69565</v>
      </c>
      <c r="E342" s="74" t="n">
        <v>2.86984323432343</v>
      </c>
      <c r="F342" s="75" t="n">
        <v>0.685459036296988</v>
      </c>
      <c r="G342" s="76" t="n">
        <v>15.35</v>
      </c>
      <c r="H342" s="76" t="n">
        <v>22.4</v>
      </c>
      <c r="I342" s="31" t="n">
        <v>0.333</v>
      </c>
      <c r="J342" s="31" t="n">
        <v>0.166</v>
      </c>
      <c r="K342" s="31" t="n">
        <v>0.089</v>
      </c>
      <c r="L342" s="75" t="n">
        <v>9.206741896068429</v>
      </c>
      <c r="M342" s="77" t="n">
        <v>10.1506504707827</v>
      </c>
      <c r="N342" s="75" t="n">
        <v>16.8571701401323</v>
      </c>
      <c r="O342" s="78" t="n">
        <v>0.602156256738302</v>
      </c>
      <c r="P342" s="75" t="n">
        <v>2.3858053426914</v>
      </c>
      <c r="Q342" s="75" t="n">
        <v>3.93814605266299</v>
      </c>
      <c r="R342" s="75" t="n">
        <v>0.914058583398983</v>
      </c>
      <c r="S342" s="75" t="n">
        <v>4.82498985413832</v>
      </c>
      <c r="T342" s="75" t="n">
        <v>1.4786220726205</v>
      </c>
      <c r="U342" s="75" t="n">
        <v>0.539950822411612</v>
      </c>
      <c r="V342" s="75" t="n">
        <v>1.87653083148321</v>
      </c>
      <c r="W342" s="75" t="n">
        <v>0.89906658072525</v>
      </c>
      <c r="X342" s="75" t="n">
        <v>0.00951627973837418</v>
      </c>
      <c r="Y342" s="74" t="n">
        <v>10.1601667505211</v>
      </c>
      <c r="Z342" s="79" t="n">
        <v>668</v>
      </c>
      <c r="AA342" s="79" t="n">
        <v>441</v>
      </c>
      <c r="AB342" s="75" t="n">
        <v>4966.32</v>
      </c>
      <c r="AD342" s="80" t="n">
        <v>0.009602530007906269</v>
      </c>
      <c r="AE342" s="31" t="n">
        <v>0.00633939481060878</v>
      </c>
      <c r="AF342" s="75" t="n">
        <v>7.43461077844311</v>
      </c>
      <c r="AG342" s="81" t="n">
        <v>0.07139107309710339</v>
      </c>
      <c r="AH342" s="37" t="n">
        <v>0.500660066006601</v>
      </c>
      <c r="AI342" s="37" t="n">
        <v>0.328300330033003</v>
      </c>
      <c r="AJ342" s="75" t="n">
        <v>0.427341335441673</v>
      </c>
      <c r="AK342" s="38" t="n">
        <v>0.219938187306835</v>
      </c>
      <c r="AL342" s="38" t="n">
        <v>0.0406957521742255</v>
      </c>
      <c r="AM342" s="39" t="n">
        <v>0.224293825918206</v>
      </c>
      <c r="AN342" s="115" t="n">
        <v>5.9</v>
      </c>
    </row>
    <row customFormat="1" customHeight="1" ht="13.95" r="343" s="102">
      <c r="A343" s="49" t="n">
        <v>43684</v>
      </c>
      <c r="B343" s="103" t="inlineStr">
        <is>
          <t>iOS</t>
        </is>
      </c>
      <c r="C343" s="104" t="n">
        <v>19565</v>
      </c>
      <c r="D343" s="104" t="n">
        <v>67040</v>
      </c>
      <c r="E343" s="105" t="n">
        <v>3.42652696141068</v>
      </c>
      <c r="F343" s="102" t="n">
        <v>0.621141184233293</v>
      </c>
      <c r="G343" s="113" t="n">
        <v>15.91</v>
      </c>
      <c r="H343" s="113" t="n">
        <v>24.53</v>
      </c>
      <c r="I343" s="54" t="n">
        <v>0.322</v>
      </c>
      <c r="J343" s="54" t="n">
        <v>0.161</v>
      </c>
      <c r="K343" s="54" t="n">
        <v>0.08400000000000001</v>
      </c>
      <c r="L343" s="102" t="n">
        <v>8.72144988066826</v>
      </c>
      <c r="M343" s="107" t="n">
        <v>9.518988663484491</v>
      </c>
      <c r="N343" s="102" t="n">
        <v>15.6948598130841</v>
      </c>
      <c r="O343" s="108" t="n">
        <v>0.606503579952267</v>
      </c>
      <c r="P343" s="102" t="n">
        <v>2.21859321200197</v>
      </c>
      <c r="Q343" s="102" t="n">
        <v>3.77171667486473</v>
      </c>
      <c r="R343" s="102" t="n">
        <v>0.832193802262666</v>
      </c>
      <c r="S343" s="102" t="n">
        <v>4.34203148057059</v>
      </c>
      <c r="T343" s="102" t="n">
        <v>1.36392031480571</v>
      </c>
      <c r="U343" s="102" t="n">
        <v>0.566379734382686</v>
      </c>
      <c r="V343" s="102" t="n">
        <v>1.73593212001968</v>
      </c>
      <c r="W343" s="102" t="n">
        <v>0.864092474176094</v>
      </c>
      <c r="X343" s="102" t="n">
        <v>0.0111426014319809</v>
      </c>
      <c r="Y343" s="105" t="n">
        <v>9.53013126491647</v>
      </c>
      <c r="Z343" s="101" t="n">
        <v>604</v>
      </c>
      <c r="AA343" s="101" t="n">
        <v>421</v>
      </c>
      <c r="AB343" s="102" t="n">
        <v>3813.96</v>
      </c>
      <c r="AD343" s="110" t="n">
        <v>0.009009546539379481</v>
      </c>
      <c r="AE343" s="54" t="n">
        <v>0.00627983293556086</v>
      </c>
      <c r="AF343" s="102" t="n">
        <v>6.31450331125828</v>
      </c>
      <c r="AG343" s="111" t="n">
        <v>0.0568908114558472</v>
      </c>
      <c r="AH343" s="60" t="n">
        <v>0.521952466138513</v>
      </c>
      <c r="AI343" s="60" t="n">
        <v>0.389982110912343</v>
      </c>
      <c r="AJ343" s="102" t="n">
        <v>0.501998806682578</v>
      </c>
      <c r="AK343" s="61" t="n">
        <v>0.258815632458234</v>
      </c>
      <c r="AL343" s="61" t="n">
        <v>0.0436605011933174</v>
      </c>
      <c r="AM343" s="62" t="n">
        <v>0</v>
      </c>
      <c r="AN343" s="114" t="n">
        <v>5.474</v>
      </c>
    </row>
    <row customHeight="1" ht="13.5" r="344" s="96">
      <c r="A344" s="25" t="n">
        <v>43685</v>
      </c>
      <c r="B344" s="72" t="inlineStr">
        <is>
          <t>iOS</t>
        </is>
      </c>
      <c r="C344" s="73" t="n">
        <v>24138</v>
      </c>
      <c r="D344" s="73" t="n">
        <v>71749</v>
      </c>
      <c r="E344" s="74" t="n">
        <v>2.97245007871406</v>
      </c>
      <c r="F344" s="75" t="n">
        <v>0.574849609109535</v>
      </c>
      <c r="G344" s="76" t="n">
        <v>15.75</v>
      </c>
      <c r="H344" s="76" t="n">
        <v>25.29</v>
      </c>
      <c r="I344" s="31" t="n">
        <v>0.314</v>
      </c>
      <c r="J344" s="31" t="n">
        <v>0.153</v>
      </c>
      <c r="K344" s="31" t="n">
        <v>0.075</v>
      </c>
      <c r="L344" s="75" t="n">
        <v>8.411183431127959</v>
      </c>
      <c r="M344" s="77" t="n">
        <v>8.7736832569095</v>
      </c>
      <c r="N344" s="75" t="n">
        <v>14.8945438197994</v>
      </c>
      <c r="O344" s="78" t="n">
        <v>0.589053505972209</v>
      </c>
      <c r="P344" s="75" t="n">
        <v>2.18486182093507</v>
      </c>
      <c r="Q344" s="75" t="n">
        <v>3.44333238690138</v>
      </c>
      <c r="R344" s="75" t="n">
        <v>0.791737649063032</v>
      </c>
      <c r="S344" s="75" t="n">
        <v>4.09883115653984</v>
      </c>
      <c r="T344" s="75" t="n">
        <v>1.32805697520348</v>
      </c>
      <c r="U344" s="75" t="n">
        <v>0.558560477001704</v>
      </c>
      <c r="V344" s="75" t="n">
        <v>1.64882642438009</v>
      </c>
      <c r="W344" s="75" t="n">
        <v>0.8403369297747491</v>
      </c>
      <c r="X344" s="75" t="n">
        <v>0.009212671953616081</v>
      </c>
      <c r="Y344" s="74" t="n">
        <v>8.78289592886312</v>
      </c>
      <c r="Z344" s="79" t="n">
        <v>574</v>
      </c>
      <c r="AA344" s="79" t="n">
        <v>405</v>
      </c>
      <c r="AB344" s="75" t="n">
        <v>3502.26</v>
      </c>
      <c r="AD344" s="80" t="n">
        <v>0.00800011149981184</v>
      </c>
      <c r="AE344" s="31" t="n">
        <v>0.00564467797460592</v>
      </c>
      <c r="AF344" s="75" t="n">
        <v>6.10149825783972</v>
      </c>
      <c r="AG344" s="81" t="n">
        <v>0.0488126663786255</v>
      </c>
      <c r="AH344" s="37" t="n">
        <v>0.479078631203911</v>
      </c>
      <c r="AI344" s="37" t="n">
        <v>0.317507664263816</v>
      </c>
      <c r="AJ344" s="75" t="n">
        <v>0.4659995261258</v>
      </c>
      <c r="AK344" s="38" t="n">
        <v>0.249216016947971</v>
      </c>
      <c r="AL344" s="38" t="n">
        <v>0.0388855593806185</v>
      </c>
      <c r="AM344" s="39" t="n">
        <v>0</v>
      </c>
      <c r="AN344" s="115" t="n">
        <v>5.215</v>
      </c>
    </row>
    <row customHeight="1" ht="13.5" r="345" s="96">
      <c r="A345" s="25" t="n">
        <v>43686</v>
      </c>
      <c r="B345" s="72" t="inlineStr">
        <is>
          <t>iOS</t>
        </is>
      </c>
      <c r="C345" s="73" t="n">
        <v>21075</v>
      </c>
      <c r="D345" s="73" t="n">
        <v>70728</v>
      </c>
      <c r="E345" s="74" t="n">
        <v>3.35601423487544</v>
      </c>
      <c r="F345" s="75" t="n">
        <v>0.532193131319986</v>
      </c>
      <c r="G345" s="76" t="n">
        <v>14.48</v>
      </c>
      <c r="H345" s="76" t="n">
        <v>22.57</v>
      </c>
      <c r="I345" s="31" t="n">
        <v>0.283</v>
      </c>
      <c r="J345" s="31" t="n">
        <v>0.139</v>
      </c>
      <c r="K345" s="31" t="n">
        <v>0.067</v>
      </c>
      <c r="L345" s="75" t="n">
        <v>8.19676789955887</v>
      </c>
      <c r="M345" s="77" t="n">
        <v>8.683166497002601</v>
      </c>
      <c r="N345" s="75" t="n">
        <v>14.6391828756674</v>
      </c>
      <c r="O345" s="78" t="n">
        <v>0.5931455717678999</v>
      </c>
      <c r="P345" s="75" t="n">
        <v>2.14011250953471</v>
      </c>
      <c r="Q345" s="75" t="n">
        <v>3.41783466819222</v>
      </c>
      <c r="R345" s="75" t="n">
        <v>0.7748617467582</v>
      </c>
      <c r="S345" s="75" t="n">
        <v>4.00338482074752</v>
      </c>
      <c r="T345" s="75" t="n">
        <v>1.2976496948894</v>
      </c>
      <c r="U345" s="75" t="n">
        <v>0.543835812356979</v>
      </c>
      <c r="V345" s="75" t="n">
        <v>1.62573893974066</v>
      </c>
      <c r="W345" s="75" t="n">
        <v>0.83576468344775</v>
      </c>
      <c r="X345" s="75" t="n">
        <v>0.008921502092523469</v>
      </c>
      <c r="Y345" s="74" t="n">
        <v>8.69208799909512</v>
      </c>
      <c r="Z345" s="79" t="n">
        <v>567</v>
      </c>
      <c r="AA345" s="79" t="n">
        <v>396</v>
      </c>
      <c r="AB345" s="75" t="n">
        <v>3415.33</v>
      </c>
      <c r="AD345" s="80" t="n">
        <v>0.008016627078384801</v>
      </c>
      <c r="AE345" s="31" t="n">
        <v>0.00559891414998303</v>
      </c>
      <c r="AF345" s="75" t="n">
        <v>6.02350970017637</v>
      </c>
      <c r="AG345" s="81" t="n">
        <v>0.0482882309693474</v>
      </c>
      <c r="AH345" s="37" t="n">
        <v>0.480569395017794</v>
      </c>
      <c r="AI345" s="37" t="n">
        <v>0.349608540925267</v>
      </c>
      <c r="AJ345" s="75" t="n">
        <v>0.459238208347472</v>
      </c>
      <c r="AK345" s="38" t="n">
        <v>0.256348263771067</v>
      </c>
      <c r="AL345" s="38" t="n">
        <v>0.0390085963126343</v>
      </c>
      <c r="AM345" s="39" t="n">
        <v>0</v>
      </c>
      <c r="AN345" s="115" t="n">
        <v>6.269</v>
      </c>
    </row>
    <row customHeight="1" ht="13.5" r="346" s="96">
      <c r="A346" s="25" t="n">
        <v>43687</v>
      </c>
      <c r="B346" s="97" t="inlineStr">
        <is>
          <t>iOS</t>
        </is>
      </c>
      <c r="C346" s="73" t="n">
        <v>14107</v>
      </c>
      <c r="D346" s="73" t="n">
        <v>63295</v>
      </c>
      <c r="E346" s="74" t="n">
        <v>4.48677961295811</v>
      </c>
      <c r="F346" s="75" t="n">
        <v>0.772452367232799</v>
      </c>
      <c r="G346" s="76" t="n">
        <v>13.17</v>
      </c>
      <c r="H346" s="76" t="n">
        <v>20.22</v>
      </c>
      <c r="I346" s="31" t="n">
        <v>0.294</v>
      </c>
      <c r="J346" s="31" t="n">
        <v>0.145</v>
      </c>
      <c r="K346" s="31" t="n">
        <v>0.074</v>
      </c>
      <c r="L346" s="75" t="n">
        <v>9.92117860810491</v>
      </c>
      <c r="M346" s="77" t="n">
        <v>12.2228138083577</v>
      </c>
      <c r="N346" s="75" t="n">
        <v>19.4514620471174</v>
      </c>
      <c r="O346" s="78" t="n">
        <v>0.628375069120784</v>
      </c>
      <c r="P346" s="116" t="inlineStr">
        <is>
          <t xml:space="preserve">2.58 </t>
        </is>
      </c>
      <c r="Q346" s="116" t="inlineStr">
        <is>
          <t xml:space="preserve">4.12 </t>
        </is>
      </c>
      <c r="R346" s="116" t="inlineStr">
        <is>
          <t xml:space="preserve">1.10 </t>
        </is>
      </c>
      <c r="S346" s="116" t="inlineStr">
        <is>
          <t xml:space="preserve">6.48 </t>
        </is>
      </c>
      <c r="T346" s="116" t="inlineStr">
        <is>
          <t xml:space="preserve">1.60 </t>
        </is>
      </c>
      <c r="U346" s="116" t="inlineStr">
        <is>
          <t xml:space="preserve">0.47 </t>
        </is>
      </c>
      <c r="V346" s="116" t="inlineStr">
        <is>
          <t xml:space="preserve">2.16 </t>
        </is>
      </c>
      <c r="W346" s="116" t="inlineStr">
        <is>
          <t xml:space="preserve">0.95 </t>
        </is>
      </c>
      <c r="X346" s="75" t="n">
        <v>0.0148510940832609</v>
      </c>
      <c r="Y346" s="74" t="n">
        <v>12.237664902441</v>
      </c>
      <c r="Z346" s="79" t="n">
        <v>800</v>
      </c>
      <c r="AA346" s="79" t="n">
        <v>526</v>
      </c>
      <c r="AB346" s="75" t="n">
        <v>6400</v>
      </c>
      <c r="AD346" s="80" t="n">
        <v>0.0126392290070306</v>
      </c>
      <c r="AE346" s="31" t="n">
        <v>0.008310293072122599</v>
      </c>
      <c r="AF346" s="75" t="n">
        <v>8</v>
      </c>
      <c r="AG346" s="81" t="n">
        <v>0.101113832056245</v>
      </c>
      <c r="AH346" s="37" t="n">
        <v>0.5233571985539091</v>
      </c>
      <c r="AI346" s="37" t="n">
        <v>0.411497837952789</v>
      </c>
      <c r="AJ346" s="75" t="n">
        <v>0.386949996050241</v>
      </c>
      <c r="AK346" s="38" t="n">
        <v>0.242925981515128</v>
      </c>
      <c r="AL346" s="38" t="n">
        <v>0.0384074571451141</v>
      </c>
      <c r="AM346" s="39" t="n">
        <v>0.339663480527688</v>
      </c>
      <c r="AN346" s="115" t="n">
        <v>6.82</v>
      </c>
    </row>
    <row customHeight="1" ht="13.5" r="347" s="96">
      <c r="A347" s="25" t="n">
        <v>43688</v>
      </c>
      <c r="B347" s="97" t="inlineStr">
        <is>
          <t>iOS</t>
        </is>
      </c>
      <c r="C347" s="73" t="n">
        <v>15975</v>
      </c>
      <c r="D347" s="73" t="n">
        <v>64207</v>
      </c>
      <c r="E347" s="74" t="n">
        <v>4.01921752738654</v>
      </c>
      <c r="F347" s="75" t="n">
        <v>0.760910448518074</v>
      </c>
      <c r="G347" s="76" t="n">
        <v>13.58</v>
      </c>
      <c r="H347" s="76" t="n">
        <v>20.55</v>
      </c>
      <c r="I347" s="31" t="n">
        <v>0.317</v>
      </c>
      <c r="J347" s="31" t="n">
        <v>0.153</v>
      </c>
      <c r="K347" s="31" t="n">
        <v>0.081</v>
      </c>
      <c r="L347" s="75" t="n">
        <v>9.16932733191085</v>
      </c>
      <c r="M347" s="77" t="n">
        <v>11.2394910212282</v>
      </c>
      <c r="N347" s="75" t="n">
        <v>18.2268077690501</v>
      </c>
      <c r="O347" s="78" t="n">
        <v>0.616646160076004</v>
      </c>
      <c r="P347" s="75" t="n">
        <v>2.45886899199353</v>
      </c>
      <c r="Q347" s="75" t="n">
        <v>4.02682292324401</v>
      </c>
      <c r="R347" s="75" t="n">
        <v>1.04192660318743</v>
      </c>
      <c r="S347" s="75" t="n">
        <v>5.73257899123582</v>
      </c>
      <c r="T347" s="75" t="n">
        <v>1.55408784381077</v>
      </c>
      <c r="U347" s="75" t="n">
        <v>0.471573257899124</v>
      </c>
      <c r="V347" s="75" t="n">
        <v>2.00156593337206</v>
      </c>
      <c r="W347" s="75" t="n">
        <v>0.939383224307327</v>
      </c>
      <c r="X347" s="75" t="n">
        <v>0.0146557228962574</v>
      </c>
      <c r="Y347" s="74" t="n">
        <v>11.2541467441245</v>
      </c>
      <c r="Z347" s="79" t="n">
        <v>735</v>
      </c>
      <c r="AA347" s="79" t="n">
        <v>487</v>
      </c>
      <c r="AB347" s="75" t="n">
        <v>6984.65</v>
      </c>
      <c r="AD347" s="80" t="n">
        <v>0.0114473499774168</v>
      </c>
      <c r="AE347" s="31" t="n">
        <v>0.00758484277415235</v>
      </c>
      <c r="AF347" s="75" t="n">
        <v>9.50292517006803</v>
      </c>
      <c r="AG347" s="81" t="n">
        <v>0.108783310230972</v>
      </c>
      <c r="AH347" s="37" t="n">
        <v>0.50510172143975</v>
      </c>
      <c r="AI347" s="37" t="n">
        <v>0.354992175273865</v>
      </c>
      <c r="AJ347" s="75" t="n">
        <v>0.380986496799414</v>
      </c>
      <c r="AK347" s="38" t="n">
        <v>0.232498014235208</v>
      </c>
      <c r="AL347" s="38" t="n">
        <v>0.0368807139408476</v>
      </c>
      <c r="AM347" s="39" t="n">
        <v>0.323625149905774</v>
      </c>
      <c r="AN347" s="115" t="n">
        <v>6.555</v>
      </c>
    </row>
    <row customHeight="1" ht="13.5" r="348" s="96">
      <c r="A348" s="25" t="n">
        <v>43689</v>
      </c>
      <c r="B348" s="97" t="inlineStr">
        <is>
          <t>iOS</t>
        </is>
      </c>
      <c r="C348" s="73" t="n">
        <v>27500</v>
      </c>
      <c r="D348" s="73" t="n">
        <v>77644</v>
      </c>
      <c r="E348" s="74" t="n">
        <v>2.82341818181818</v>
      </c>
      <c r="F348" s="75" t="n">
        <v>0.6484239868502391</v>
      </c>
      <c r="G348" s="76" t="n">
        <v>13.8</v>
      </c>
      <c r="H348" s="76" t="n">
        <v>20.83</v>
      </c>
      <c r="I348" s="31" t="n">
        <v>0.277</v>
      </c>
      <c r="J348" s="31" t="n">
        <v>0.127</v>
      </c>
      <c r="K348" s="31" t="n">
        <v>0.068</v>
      </c>
      <c r="L348" s="75" t="n">
        <v>8.792656225851321</v>
      </c>
      <c r="M348" s="77" t="n">
        <v>10.1630647570965</v>
      </c>
      <c r="N348" s="75" t="n">
        <v>17.2108661039499</v>
      </c>
      <c r="O348" s="78" t="n">
        <v>0.590502807686363</v>
      </c>
      <c r="P348" s="75" t="n">
        <v>2.4541647582281</v>
      </c>
      <c r="Q348" s="75" t="n">
        <v>3.88961591310606</v>
      </c>
      <c r="R348" s="75" t="n">
        <v>0.942157953281424</v>
      </c>
      <c r="S348" s="75" t="n">
        <v>5.11740714083186</v>
      </c>
      <c r="T348" s="75" t="n">
        <v>1.51093807934742</v>
      </c>
      <c r="U348" s="75" t="n">
        <v>0.495059870444284</v>
      </c>
      <c r="V348" s="75" t="n">
        <v>1.8977949355493</v>
      </c>
      <c r="W348" s="75" t="n">
        <v>0.903727453161465</v>
      </c>
      <c r="X348" s="75" t="n">
        <v>0.0137550873216218</v>
      </c>
      <c r="Y348" s="74" t="n">
        <v>10.1768198444181</v>
      </c>
      <c r="Z348" s="79" t="n">
        <v>675</v>
      </c>
      <c r="AA348" s="79" t="n">
        <v>472</v>
      </c>
      <c r="AB348" s="75" t="n">
        <v>6069.25</v>
      </c>
      <c r="AD348" s="80" t="n">
        <v>0.00869352429035083</v>
      </c>
      <c r="AE348" s="31" t="n">
        <v>0.0060790273556231</v>
      </c>
      <c r="AF348" s="75" t="n">
        <v>8.991481481481481</v>
      </c>
      <c r="AG348" s="81" t="n">
        <v>0.0781676626654989</v>
      </c>
      <c r="AH348" s="37" t="n">
        <v>0.439636363636364</v>
      </c>
      <c r="AI348" s="37" t="n">
        <v>0.281272727272727</v>
      </c>
      <c r="AJ348" s="75" t="n">
        <v>0.366531863376436</v>
      </c>
      <c r="AK348" s="38" t="n">
        <v>0.205051259595075</v>
      </c>
      <c r="AL348" s="38" t="n">
        <v>0.0325202204935346</v>
      </c>
      <c r="AM348" s="39" t="n">
        <v>0.281180773788058</v>
      </c>
      <c r="AN348" s="115" t="n">
        <v>5.886</v>
      </c>
    </row>
    <row customHeight="1" ht="13.5" r="349" s="96">
      <c r="A349" s="25" t="n">
        <v>43690</v>
      </c>
      <c r="B349" s="97" t="inlineStr">
        <is>
          <t>iOS</t>
        </is>
      </c>
      <c r="C349" s="73" t="n">
        <v>25084</v>
      </c>
      <c r="D349" s="73" t="n">
        <v>77015</v>
      </c>
      <c r="E349" s="74" t="n">
        <v>3.07028384627651</v>
      </c>
      <c r="F349" s="75" t="n">
        <v>0.639491403038369</v>
      </c>
      <c r="G349" s="76" t="n">
        <v>14.17</v>
      </c>
      <c r="H349" s="76" t="n">
        <v>22.11</v>
      </c>
      <c r="I349" s="31" t="n">
        <v>0.28</v>
      </c>
      <c r="J349" s="31" t="n">
        <v>0.131</v>
      </c>
      <c r="K349" s="31" t="n">
        <v>0.068</v>
      </c>
      <c r="L349" s="75" t="n">
        <v>8.96607154450432</v>
      </c>
      <c r="M349" s="77" t="n">
        <v>9.99409205998831</v>
      </c>
      <c r="N349" s="75" t="n">
        <v>16.6514148494289</v>
      </c>
      <c r="O349" s="78" t="n">
        <v>0.600194767253132</v>
      </c>
      <c r="P349" s="75" t="n">
        <v>2.34302526825891</v>
      </c>
      <c r="Q349" s="75" t="n">
        <v>3.79720491519557</v>
      </c>
      <c r="R349" s="75" t="n">
        <v>0.892501730702665</v>
      </c>
      <c r="S349" s="75" t="n">
        <v>4.90303738317757</v>
      </c>
      <c r="T349" s="75" t="n">
        <v>1.4346659743856</v>
      </c>
      <c r="U349" s="75" t="n">
        <v>0.520270854967117</v>
      </c>
      <c r="V349" s="75" t="n">
        <v>1.84847698165455</v>
      </c>
      <c r="W349" s="75" t="n">
        <v>0.912231741086881</v>
      </c>
      <c r="X349" s="75" t="n">
        <v>0.0128806076738298</v>
      </c>
      <c r="Y349" s="74" t="n">
        <v>10.0069726676621</v>
      </c>
      <c r="Z349" s="79" t="n">
        <v>718</v>
      </c>
      <c r="AA349" s="79" t="n">
        <v>501</v>
      </c>
      <c r="AB349" s="75" t="n">
        <v>5453.82</v>
      </c>
      <c r="AD349" s="80" t="n">
        <v>0.009322859183275989</v>
      </c>
      <c r="AE349" s="31" t="n">
        <v>0.00650522625462572</v>
      </c>
      <c r="AF349" s="75" t="n">
        <v>7.5958495821727</v>
      </c>
      <c r="AG349" s="81" t="n">
        <v>0.07081503603194179</v>
      </c>
      <c r="AH349" s="37" t="n">
        <v>0.454791899218625</v>
      </c>
      <c r="AI349" s="37" t="n">
        <v>0.320363578376654</v>
      </c>
      <c r="AJ349" s="75" t="n">
        <v>0.419204051158865</v>
      </c>
      <c r="AK349" s="38" t="n">
        <v>0.223501915211322</v>
      </c>
      <c r="AL349" s="38" t="n">
        <v>0.0364344608193209</v>
      </c>
      <c r="AM349" s="39" t="n">
        <v>0.234227098617152</v>
      </c>
      <c r="AN349" s="115" t="n">
        <v>5.419</v>
      </c>
    </row>
    <row customHeight="1" ht="13.5" r="350" s="96">
      <c r="A350" s="25" t="n">
        <v>43691</v>
      </c>
      <c r="B350" s="97" t="inlineStr">
        <is>
          <t>iOS</t>
        </is>
      </c>
      <c r="C350" s="73" t="n">
        <v>20472</v>
      </c>
      <c r="D350" s="73" t="n">
        <v>71965</v>
      </c>
      <c r="E350" s="74" t="n">
        <v>3.51528917545916</v>
      </c>
      <c r="F350" s="75" t="n">
        <v>0.543563284235392</v>
      </c>
      <c r="G350" s="76" t="n">
        <v>14.32</v>
      </c>
      <c r="H350" s="76" t="n">
        <v>23.64</v>
      </c>
      <c r="I350" s="31" t="n">
        <v>0.304</v>
      </c>
      <c r="J350" s="31" t="n">
        <v>0.154</v>
      </c>
      <c r="K350" s="31" t="n">
        <v>0.078</v>
      </c>
      <c r="L350" s="75" t="n">
        <v>8.529688042798581</v>
      </c>
      <c r="M350" s="77" t="n">
        <v>9.16452442159383</v>
      </c>
      <c r="N350" s="75" t="n">
        <v>15.3022041763341</v>
      </c>
      <c r="O350" s="78" t="n">
        <v>0.59890224414646</v>
      </c>
      <c r="P350" s="75" t="n">
        <v>2.20447795823666</v>
      </c>
      <c r="Q350" s="75" t="n">
        <v>3.52060324825986</v>
      </c>
      <c r="R350" s="75" t="n">
        <v>0.824361948955916</v>
      </c>
      <c r="S350" s="75" t="n">
        <v>4.34139211136891</v>
      </c>
      <c r="T350" s="75" t="n">
        <v>1.31348027842227</v>
      </c>
      <c r="U350" s="75" t="n">
        <v>0.552389791183295</v>
      </c>
      <c r="V350" s="75" t="n">
        <v>1.68064965197216</v>
      </c>
      <c r="W350" s="75" t="n">
        <v>0.864849187935035</v>
      </c>
      <c r="X350" s="75" t="n">
        <v>0.0137011047036754</v>
      </c>
      <c r="Y350" s="74" t="n">
        <v>9.17822552629751</v>
      </c>
      <c r="Z350" s="79" t="n">
        <v>528</v>
      </c>
      <c r="AA350" s="79" t="n">
        <v>368</v>
      </c>
      <c r="AB350" s="75" t="n">
        <v>3234.72</v>
      </c>
      <c r="AD350" s="80" t="n">
        <v>0.00733689988188703</v>
      </c>
      <c r="AE350" s="31" t="n">
        <v>0.00511359688737581</v>
      </c>
      <c r="AF350" s="75" t="n">
        <v>6.12636363636364</v>
      </c>
      <c r="AG350" s="81" t="n">
        <v>0.0449485166400333</v>
      </c>
      <c r="AH350" s="37" t="n">
        <v>0.490474794841735</v>
      </c>
      <c r="AI350" s="37" t="n">
        <v>0.362934740132864</v>
      </c>
      <c r="AJ350" s="75" t="n">
        <v>0.489376780379351</v>
      </c>
      <c r="AK350" s="38" t="n">
        <v>0.266115472799277</v>
      </c>
      <c r="AL350" s="38" t="n">
        <v>0.0404641145001042</v>
      </c>
      <c r="AM350" s="39" t="n">
        <v>0</v>
      </c>
      <c r="AN350" s="115" t="n">
        <v>5.813</v>
      </c>
    </row>
    <row customHeight="1" ht="13.5" r="351" s="96">
      <c r="A351" s="25" t="n">
        <v>43692</v>
      </c>
      <c r="B351" s="97" t="inlineStr">
        <is>
          <t>iOS</t>
        </is>
      </c>
      <c r="C351" s="73" t="n">
        <v>15466</v>
      </c>
      <c r="D351" s="73" t="n">
        <v>65915</v>
      </c>
      <c r="E351" s="74" t="n">
        <v>4.26192939350834</v>
      </c>
      <c r="F351" s="75" t="n">
        <v>0.551291843571266</v>
      </c>
      <c r="G351" s="76" t="n">
        <v>14.09</v>
      </c>
      <c r="H351" s="76" t="n">
        <v>23.17</v>
      </c>
      <c r="I351" s="31" t="n">
        <v>0.298</v>
      </c>
      <c r="J351" s="31" t="n">
        <v>0.148</v>
      </c>
      <c r="K351" s="31" t="n">
        <v>0.074</v>
      </c>
      <c r="L351" s="75" t="n">
        <v>8.327588561025561</v>
      </c>
      <c r="M351" s="77" t="n">
        <v>9.260729727679591</v>
      </c>
      <c r="N351" s="75" t="n">
        <v>15.2685409840166</v>
      </c>
      <c r="O351" s="78" t="n">
        <v>0.60652355306076</v>
      </c>
      <c r="P351" s="75" t="n">
        <v>2.16356086945646</v>
      </c>
      <c r="Q351" s="75" t="n">
        <v>3.63703444308262</v>
      </c>
      <c r="R351" s="75" t="n">
        <v>0.822856999924961</v>
      </c>
      <c r="S351" s="75" t="n">
        <v>4.29332899772381</v>
      </c>
      <c r="T351" s="75" t="n">
        <v>1.30298406663498</v>
      </c>
      <c r="U351" s="75" t="n">
        <v>0.53185422346732</v>
      </c>
      <c r="V351" s="75" t="n">
        <v>1.65809550013757</v>
      </c>
      <c r="W351" s="75" t="n">
        <v>0.858825883588884</v>
      </c>
      <c r="X351" s="75" t="n">
        <v>0.0164909352954563</v>
      </c>
      <c r="Y351" s="74" t="n">
        <v>9.27722066297504</v>
      </c>
      <c r="Z351" s="79" t="n">
        <v>528</v>
      </c>
      <c r="AA351" s="79" t="n">
        <v>382</v>
      </c>
      <c r="AB351" s="75" t="n">
        <v>3234.72</v>
      </c>
      <c r="AD351" s="80" t="n">
        <v>0.00801031631646818</v>
      </c>
      <c r="AE351" s="31" t="n">
        <v>0.00579534248653569</v>
      </c>
      <c r="AF351" s="75" t="n">
        <v>6.12636363636364</v>
      </c>
      <c r="AG351" s="81" t="n">
        <v>0.049074110596981</v>
      </c>
      <c r="AH351" s="37">
        <f>7562/C351</f>
        <v/>
      </c>
      <c r="AI351" s="37">
        <f>5789/C351</f>
        <v/>
      </c>
      <c r="AJ351" s="75" t="n">
        <v>0.475369794432223</v>
      </c>
      <c r="AK351" s="38" t="n">
        <v>0.284563452931806</v>
      </c>
      <c r="AL351" s="38" t="n">
        <v>0.0416597132670864</v>
      </c>
      <c r="AM351" s="39" t="n">
        <v>0</v>
      </c>
      <c r="AN351" s="115" t="n">
        <v>5.605</v>
      </c>
    </row>
    <row customHeight="1" ht="13.5" r="352" s="96">
      <c r="A352" s="25" t="n">
        <v>43693</v>
      </c>
      <c r="B352" s="97" t="inlineStr">
        <is>
          <t>iOS</t>
        </is>
      </c>
      <c r="C352" s="73" t="n">
        <v>11217</v>
      </c>
      <c r="D352" s="73" t="n">
        <v>59922</v>
      </c>
      <c r="E352" s="74" t="n">
        <v>5.34207007221182</v>
      </c>
      <c r="F352" s="75" t="n">
        <v>0.529333544858316</v>
      </c>
      <c r="G352" s="76" t="n">
        <v>13.34</v>
      </c>
      <c r="H352" s="76" t="n">
        <v>21.13</v>
      </c>
      <c r="I352" s="31" t="n">
        <v>0.304</v>
      </c>
      <c r="J352" s="31" t="n">
        <v>0.158</v>
      </c>
      <c r="K352" s="31" t="n">
        <v>0.081</v>
      </c>
      <c r="L352" s="75" t="n">
        <v>8.211157838523411</v>
      </c>
      <c r="M352" s="77" t="n">
        <v>9.32670805380328</v>
      </c>
      <c r="N352" s="75" t="n">
        <v>15.2186640525012</v>
      </c>
      <c r="O352" s="78" t="n">
        <v>0.612846700710924</v>
      </c>
      <c r="P352" s="75" t="n">
        <v>2.18040465103614</v>
      </c>
      <c r="Q352" s="75" t="n">
        <v>3.6055333169948</v>
      </c>
      <c r="R352" s="75" t="n">
        <v>0.814475941508047</v>
      </c>
      <c r="S352" s="75" t="n">
        <v>4.2656918007788</v>
      </c>
      <c r="T352" s="75" t="n">
        <v>1.33191732701577</v>
      </c>
      <c r="U352" s="75" t="n">
        <v>0.524739264221333</v>
      </c>
      <c r="V352" s="75" t="n">
        <v>1.64610734417123</v>
      </c>
      <c r="W352" s="75" t="n">
        <v>0.849794406775045</v>
      </c>
      <c r="X352" s="75" t="n">
        <v>0.0120990621140816</v>
      </c>
      <c r="Y352" s="74" t="n">
        <v>9.33880711591736</v>
      </c>
      <c r="Z352" s="79" t="n">
        <v>527</v>
      </c>
      <c r="AA352" s="79" t="n">
        <v>375</v>
      </c>
      <c r="AB352" s="75" t="n">
        <v>2960.73</v>
      </c>
      <c r="AD352" s="80" t="n">
        <v>0.0087947665298221</v>
      </c>
      <c r="AE352" s="31" t="n">
        <v>0.00625813557624912</v>
      </c>
      <c r="AF352" s="75" t="n">
        <v>5.6180834914611</v>
      </c>
      <c r="AG352" s="81" t="n">
        <v>0.0494097326524482</v>
      </c>
      <c r="AH352" s="37" t="n">
        <v>0.510207720424356</v>
      </c>
      <c r="AI352" s="37" t="n">
        <v>0.416421503075689</v>
      </c>
      <c r="AJ352" s="75" t="n">
        <v>0.494309268715997</v>
      </c>
      <c r="AK352" s="38" t="n">
        <v>0.300557391275325</v>
      </c>
      <c r="AL352" s="38" t="n">
        <v>0.0433229865491806</v>
      </c>
      <c r="AM352" s="39" t="n">
        <v>0</v>
      </c>
      <c r="AN352" s="115" t="n">
        <v>6.301</v>
      </c>
    </row>
    <row customHeight="1" ht="13.5" r="353" s="96">
      <c r="A353" s="25" t="n">
        <v>43694</v>
      </c>
      <c r="B353" s="97" t="inlineStr">
        <is>
          <t>iOS</t>
        </is>
      </c>
      <c r="C353" s="73" t="n">
        <v>10628</v>
      </c>
      <c r="D353" s="73" t="n">
        <v>57324</v>
      </c>
      <c r="E353" s="74" t="n">
        <v>5.39367707941287</v>
      </c>
      <c r="F353" s="75" t="n">
        <v>0.737489685367385</v>
      </c>
      <c r="G353" s="76" t="n">
        <v>12.02</v>
      </c>
      <c r="H353" s="76" t="n">
        <v>18.49</v>
      </c>
      <c r="I353" s="31" t="n">
        <v>0.291</v>
      </c>
      <c r="J353" s="31" t="n">
        <v>0.145</v>
      </c>
      <c r="K353" s="31" t="n">
        <v>0.074</v>
      </c>
      <c r="L353" s="75" t="n">
        <v>10.1983462424116</v>
      </c>
      <c r="M353" s="77" t="n">
        <v>12.7543088409741</v>
      </c>
      <c r="N353" s="75" t="n">
        <v>20.3537763425294</v>
      </c>
      <c r="O353" s="78" t="n">
        <v>0.626631079478055</v>
      </c>
      <c r="P353" s="75" t="n">
        <v>2.68436290749144</v>
      </c>
      <c r="Q353" s="75" t="n">
        <v>4.24389632805323</v>
      </c>
      <c r="R353" s="75" t="n">
        <v>1.18888672364355</v>
      </c>
      <c r="S353" s="75" t="n">
        <v>6.88332730157846</v>
      </c>
      <c r="T353" s="75" t="n">
        <v>1.71534756827483</v>
      </c>
      <c r="U353" s="75" t="n">
        <v>0.451796998969962</v>
      </c>
      <c r="V353" s="75" t="n">
        <v>2.22967066618413</v>
      </c>
      <c r="W353" s="75" t="n">
        <v>0.956487848333844</v>
      </c>
      <c r="X353" s="75" t="n">
        <v>0.0135894215337381</v>
      </c>
      <c r="Y353" s="74" t="n">
        <v>12.7678982625078</v>
      </c>
      <c r="Z353" s="79" t="n">
        <v>683</v>
      </c>
      <c r="AA353" s="79" t="n">
        <v>447</v>
      </c>
      <c r="AB353" s="75" t="n">
        <v>5757.17</v>
      </c>
      <c r="AD353" s="80" t="n">
        <v>0.0119147303049334</v>
      </c>
      <c r="AE353" s="31" t="n">
        <v>0.00779778103412183</v>
      </c>
      <c r="AF353" s="75" t="n">
        <v>8.429238653001461</v>
      </c>
      <c r="AG353" s="81" t="n">
        <v>0.100432105226432</v>
      </c>
      <c r="AH353" s="37" t="n">
        <v>0.488709070380128</v>
      </c>
      <c r="AI353" s="37" t="n">
        <v>0.38172751223184</v>
      </c>
      <c r="AJ353" s="75" t="n">
        <v>0.396692484823111</v>
      </c>
      <c r="AK353" s="38" t="n">
        <v>0.261879840904333</v>
      </c>
      <c r="AL353" s="38" t="n">
        <v>0.0399483636871119</v>
      </c>
      <c r="AM353" s="39" t="n">
        <v>0.351318819342684</v>
      </c>
      <c r="AN353" s="115" t="n">
        <v>5.955</v>
      </c>
    </row>
    <row customHeight="1" ht="13.5" r="354" s="96">
      <c r="A354" s="25" t="n">
        <v>43695</v>
      </c>
      <c r="B354" s="97" t="inlineStr">
        <is>
          <t>iOS</t>
        </is>
      </c>
      <c r="C354" s="73" t="n">
        <v>12100</v>
      </c>
      <c r="D354" s="73" t="n">
        <v>58421</v>
      </c>
      <c r="E354" s="74" t="n">
        <v>4.82818181818182</v>
      </c>
      <c r="F354" s="75" t="n">
        <v>0.720296427791376</v>
      </c>
      <c r="G354" s="76" t="n">
        <v>12.71</v>
      </c>
      <c r="H354" s="76" t="n">
        <v>19.36</v>
      </c>
      <c r="I354" s="31" t="n">
        <v>0.3</v>
      </c>
      <c r="J354" s="31" t="n">
        <v>0.142</v>
      </c>
      <c r="K354" s="31" t="n">
        <v>0.079</v>
      </c>
      <c r="L354" s="75" t="n">
        <v>9.46361753479057</v>
      </c>
      <c r="M354" s="77" t="n">
        <v>11.9154755995276</v>
      </c>
      <c r="N354" s="75" t="n">
        <v>19.2509402654867</v>
      </c>
      <c r="O354" s="78" t="n">
        <v>0.618955512572534</v>
      </c>
      <c r="P354" s="75" t="n">
        <v>2.57046460176991</v>
      </c>
      <c r="Q354" s="75" t="n">
        <v>4.19679203539823</v>
      </c>
      <c r="R354" s="75" t="n">
        <v>1.15306969026549</v>
      </c>
      <c r="S354" s="75" t="n">
        <v>6.1399889380531</v>
      </c>
      <c r="T354" s="75" t="n">
        <v>1.66341261061947</v>
      </c>
      <c r="U354" s="75" t="n">
        <v>0.460978982300885</v>
      </c>
      <c r="V354" s="75" t="n">
        <v>2.10696902654867</v>
      </c>
      <c r="W354" s="75" t="n">
        <v>0.959264380530973</v>
      </c>
      <c r="X354" s="75" t="n">
        <v>0.0176477636466339</v>
      </c>
      <c r="Y354" s="74" t="n">
        <v>11.9331233631742</v>
      </c>
      <c r="Z354" s="79" t="n">
        <v>608</v>
      </c>
      <c r="AA354" s="79" t="n">
        <v>441</v>
      </c>
      <c r="AB354" s="75" t="n">
        <v>5447.92</v>
      </c>
      <c r="AD354" s="80" t="n">
        <v>0.010407216583078</v>
      </c>
      <c r="AE354" s="31" t="n">
        <v>0.00754865544923914</v>
      </c>
      <c r="AF354" s="75" t="n">
        <v>8.960394736842099</v>
      </c>
      <c r="AG354" s="81" t="n">
        <v>0.093252768696188</v>
      </c>
      <c r="AH354" s="37" t="n">
        <v>0.487190082644628</v>
      </c>
      <c r="AI354" s="37" t="n">
        <v>0.350247933884298</v>
      </c>
      <c r="AJ354" s="75" t="n">
        <v>0.396826483627463</v>
      </c>
      <c r="AK354" s="38" t="n">
        <v>0.254908337755259</v>
      </c>
      <c r="AL354" s="38" t="n">
        <v>0.0395748104277571</v>
      </c>
      <c r="AM354" s="39" t="n">
        <v>0.334793995309906</v>
      </c>
      <c r="AN354" s="115" t="n">
        <v>7.209</v>
      </c>
    </row>
    <row customHeight="1" ht="13.5" r="355" s="96">
      <c r="A355" s="25" t="n">
        <v>43696</v>
      </c>
      <c r="B355" s="97" t="inlineStr">
        <is>
          <t>iOS</t>
        </is>
      </c>
      <c r="C355" s="73" t="n">
        <v>13539</v>
      </c>
      <c r="D355" s="73" t="n">
        <v>61000</v>
      </c>
      <c r="E355" s="74" t="n">
        <v>4.5055026220548</v>
      </c>
      <c r="F355" s="75" t="n">
        <v>0.685955370983606</v>
      </c>
      <c r="G355" s="76" t="n">
        <v>12.93</v>
      </c>
      <c r="H355" s="76" t="n">
        <v>19.83</v>
      </c>
      <c r="I355" s="31" t="n">
        <v>0.304</v>
      </c>
      <c r="J355" s="31" t="n">
        <v>0.159</v>
      </c>
      <c r="K355" s="31" t="n">
        <v>0.08799999999999999</v>
      </c>
      <c r="L355" s="75" t="n">
        <v>9.37793442622951</v>
      </c>
      <c r="M355" s="77" t="n">
        <v>11.7572131147541</v>
      </c>
      <c r="N355" s="75" t="n">
        <v>18.944712998917</v>
      </c>
      <c r="O355" s="78" t="n">
        <v>0.620606557377049</v>
      </c>
      <c r="P355" s="75" t="n">
        <v>2.59093430541247</v>
      </c>
      <c r="Q355" s="75" t="n">
        <v>4.22975935758248</v>
      </c>
      <c r="R355" s="75" t="n">
        <v>1.10949097921124</v>
      </c>
      <c r="S355" s="75" t="n">
        <v>5.82172385556172</v>
      </c>
      <c r="T355" s="75" t="n">
        <v>1.67155347756029</v>
      </c>
      <c r="U355" s="75" t="n">
        <v>0.473888580711625</v>
      </c>
      <c r="V355" s="75" t="n">
        <v>2.08267955728135</v>
      </c>
      <c r="W355" s="75" t="n">
        <v>0.964682885595795</v>
      </c>
      <c r="X355" s="75" t="n">
        <v>0.0206885245901639</v>
      </c>
      <c r="Y355" s="74" t="n">
        <v>11.7779016393443</v>
      </c>
      <c r="Z355" s="79" t="n">
        <v>648</v>
      </c>
      <c r="AA355" s="79" t="n">
        <v>462</v>
      </c>
      <c r="AB355" s="75" t="n">
        <v>4702.52</v>
      </c>
      <c r="AD355" s="80" t="n">
        <v>0.0106229508196721</v>
      </c>
      <c r="AE355" s="31" t="n">
        <v>0.00757377049180328</v>
      </c>
      <c r="AF355" s="75" t="n">
        <v>7.25697530864197</v>
      </c>
      <c r="AG355" s="81" t="n">
        <v>0.0770904918032787</v>
      </c>
      <c r="AH355" s="37" t="n">
        <v>0.488366939951252</v>
      </c>
      <c r="AI355" s="37" t="n">
        <v>0.346628259103331</v>
      </c>
      <c r="AJ355" s="75" t="n">
        <v>0.406918032786885</v>
      </c>
      <c r="AK355" s="38" t="n">
        <v>0.257180327868852</v>
      </c>
      <c r="AL355" s="38" t="n">
        <v>0.0415081967213115</v>
      </c>
      <c r="AM355" s="39" t="n">
        <v>0.318573770491803</v>
      </c>
      <c r="AN355" s="115" t="n">
        <v>6.228</v>
      </c>
    </row>
    <row customHeight="1" ht="13.5" r="356" s="96">
      <c r="A356" s="25" t="n">
        <v>43697</v>
      </c>
      <c r="B356" s="97" t="inlineStr">
        <is>
          <t>iOS</t>
        </is>
      </c>
      <c r="C356" s="73" t="n">
        <v>16300</v>
      </c>
      <c r="D356" s="73" t="n">
        <v>62771</v>
      </c>
      <c r="E356" s="74" t="n">
        <v>3.85098159509202</v>
      </c>
      <c r="F356" s="75" t="n">
        <v>0.6503816132131079</v>
      </c>
      <c r="G356" s="76" t="n">
        <v>14.29</v>
      </c>
      <c r="H356" s="76" t="n">
        <v>22.28</v>
      </c>
      <c r="I356" s="31" t="n">
        <v>0.302</v>
      </c>
      <c r="J356" s="31" t="n">
        <v>0.151</v>
      </c>
      <c r="K356" s="31" t="n">
        <v>0.078</v>
      </c>
      <c r="L356" s="75" t="n">
        <v>9.01261729142438</v>
      </c>
      <c r="M356" s="77" t="n">
        <v>10.6224052508324</v>
      </c>
      <c r="N356" s="75" t="n">
        <v>17.4334980521348</v>
      </c>
      <c r="O356" s="78" t="n">
        <v>0.6093100317025379</v>
      </c>
      <c r="P356" s="75" t="n">
        <v>2.41773210970795</v>
      </c>
      <c r="Q356" s="75" t="n">
        <v>3.88532433916386</v>
      </c>
      <c r="R356" s="75" t="n">
        <v>1.01749156796612</v>
      </c>
      <c r="S356" s="75" t="n">
        <v>5.26250424869924</v>
      </c>
      <c r="T356" s="75" t="n">
        <v>1.53272152064214</v>
      </c>
      <c r="U356" s="75" t="n">
        <v>0.495019217193505</v>
      </c>
      <c r="V356" s="75" t="n">
        <v>1.91868643292284</v>
      </c>
      <c r="W356" s="75" t="n">
        <v>0.904018615839151</v>
      </c>
      <c r="X356" s="75" t="n">
        <v>0.0196428286947794</v>
      </c>
      <c r="Y356" s="74" t="n">
        <v>10.6420480795272</v>
      </c>
      <c r="Z356" s="79" t="n">
        <v>612</v>
      </c>
      <c r="AA356" s="79" t="n">
        <v>448</v>
      </c>
      <c r="AB356" s="75" t="n">
        <v>3870.88</v>
      </c>
      <c r="AD356" s="80" t="n">
        <v>0.00974972519156935</v>
      </c>
      <c r="AE356" s="31" t="n">
        <v>0.00713705373500502</v>
      </c>
      <c r="AF356" s="75" t="n">
        <v>6.32496732026144</v>
      </c>
      <c r="AG356" s="81" t="n">
        <v>0.0616666932182059</v>
      </c>
      <c r="AH356" s="37" t="n">
        <v>0.454110429447853</v>
      </c>
      <c r="AI356" s="37" t="n">
        <v>0.308098159509202</v>
      </c>
      <c r="AJ356" s="75" t="n">
        <v>0.434962004747415</v>
      </c>
      <c r="AK356" s="38" t="n">
        <v>0.25741186216565</v>
      </c>
      <c r="AL356" s="38" t="n">
        <v>0.0439852798266716</v>
      </c>
      <c r="AM356" s="39" t="n">
        <v>0.247917031750331</v>
      </c>
      <c r="AN356" s="115" t="n">
        <v>5.821</v>
      </c>
    </row>
    <row customHeight="1" ht="13.5" r="357" s="96">
      <c r="A357" s="25" t="n">
        <v>43698</v>
      </c>
      <c r="B357" s="97" t="inlineStr">
        <is>
          <t>iOS</t>
        </is>
      </c>
      <c r="C357" s="73" t="n">
        <v>15739</v>
      </c>
      <c r="D357" s="73" t="n">
        <v>61375</v>
      </c>
      <c r="E357" s="74" t="n">
        <v>3.89954889128915</v>
      </c>
      <c r="F357" s="75" t="n">
        <v>0.59358460487169</v>
      </c>
      <c r="G357" s="76" t="n">
        <v>15.14</v>
      </c>
      <c r="H357" s="76" t="n">
        <v>23.56</v>
      </c>
      <c r="I357" s="31" t="n">
        <v>0.291</v>
      </c>
      <c r="J357" s="31" t="n">
        <v>0.138</v>
      </c>
      <c r="K357" s="31" t="n">
        <v>0.076</v>
      </c>
      <c r="L357" s="75" t="n">
        <v>8.42453767820774</v>
      </c>
      <c r="M357" s="77" t="n">
        <v>9.34945824847251</v>
      </c>
      <c r="N357" s="75" t="n">
        <v>15.6316707074559</v>
      </c>
      <c r="O357" s="78" t="n">
        <v>0.598109979633401</v>
      </c>
      <c r="P357" s="75" t="n">
        <v>2.22811844506797</v>
      </c>
      <c r="Q357" s="75" t="n">
        <v>3.5217794001471</v>
      </c>
      <c r="R357" s="75" t="n">
        <v>0.866245334931488</v>
      </c>
      <c r="S357" s="75" t="n">
        <v>4.55975373886513</v>
      </c>
      <c r="T357" s="75" t="n">
        <v>1.36241793565611</v>
      </c>
      <c r="U357" s="75" t="n">
        <v>0.5359993462093769</v>
      </c>
      <c r="V357" s="75" t="n">
        <v>1.70345146966684</v>
      </c>
      <c r="W357" s="75" t="n">
        <v>0.853905036911929</v>
      </c>
      <c r="X357" s="75" t="n">
        <v>0.0197800407331976</v>
      </c>
      <c r="Y357" s="74" t="n">
        <v>9.3692382892057</v>
      </c>
      <c r="Z357" s="79" t="n">
        <v>521</v>
      </c>
      <c r="AA357" s="79" t="n">
        <v>364</v>
      </c>
      <c r="AB357" s="75" t="n">
        <v>3179.79</v>
      </c>
      <c r="AD357" s="80" t="n">
        <v>0.008488798370672099</v>
      </c>
      <c r="AE357" s="31" t="n">
        <v>0.00593075356415479</v>
      </c>
      <c r="AF357" s="75" t="n">
        <v>6.10324376199616</v>
      </c>
      <c r="AG357" s="81" t="n">
        <v>0.0518092057026476</v>
      </c>
      <c r="AH357" s="37" t="n">
        <v>0.453078340428236</v>
      </c>
      <c r="AI357" s="37" t="n">
        <v>0.328419848783277</v>
      </c>
      <c r="AJ357" s="75" t="n">
        <v>0.498818737270876</v>
      </c>
      <c r="AK357" s="38" t="n">
        <v>0.280961303462322</v>
      </c>
      <c r="AL357" s="38" t="n">
        <v>0.044969450101833</v>
      </c>
      <c r="AM357" s="39" t="n">
        <v>0</v>
      </c>
      <c r="AN357" s="115" t="n">
        <v>5.364</v>
      </c>
    </row>
    <row customHeight="1" ht="13.5" r="358" s="96">
      <c r="A358" s="25" t="n">
        <v>43699</v>
      </c>
      <c r="B358" s="97" t="inlineStr">
        <is>
          <t>iOS</t>
        </is>
      </c>
      <c r="C358" s="73" t="n">
        <v>15018</v>
      </c>
      <c r="D358" s="73" t="n">
        <v>60332</v>
      </c>
      <c r="E358" s="74" t="n">
        <v>4.01731255826342</v>
      </c>
      <c r="F358" s="75" t="n">
        <v>0.606218638898097</v>
      </c>
      <c r="G358" s="76" t="n">
        <v>15.67</v>
      </c>
      <c r="H358" s="76" t="n">
        <v>23.77</v>
      </c>
      <c r="I358" s="31" t="n">
        <v>0.281</v>
      </c>
      <c r="J358" s="31" t="n">
        <v>0.131</v>
      </c>
      <c r="K358" s="31" t="n">
        <v>0.067</v>
      </c>
      <c r="L358" s="75" t="n">
        <v>8.06595173373997</v>
      </c>
      <c r="M358" s="77" t="n">
        <v>8.963966054498441</v>
      </c>
      <c r="N358" s="75" t="n">
        <v>14.9859787186877</v>
      </c>
      <c r="O358" s="78" t="n">
        <v>0.59815686534509</v>
      </c>
      <c r="P358" s="75" t="n">
        <v>2.20413988029262</v>
      </c>
      <c r="Q358" s="75" t="n">
        <v>3.37106517401906</v>
      </c>
      <c r="R358" s="75" t="n">
        <v>0.807027266681445</v>
      </c>
      <c r="S358" s="75" t="n">
        <v>4.29779982265573</v>
      </c>
      <c r="T358" s="75" t="n">
        <v>1.32814231877632</v>
      </c>
      <c r="U358" s="75" t="n">
        <v>0.531090667257814</v>
      </c>
      <c r="V358" s="75" t="n">
        <v>1.61729660829084</v>
      </c>
      <c r="W358" s="75" t="n">
        <v>0.829416980713811</v>
      </c>
      <c r="X358" s="75" t="n">
        <v>0.0204203407810117</v>
      </c>
      <c r="Y358" s="74" t="n">
        <v>8.984386395279451</v>
      </c>
      <c r="Z358" s="79" t="n">
        <v>490</v>
      </c>
      <c r="AA358" s="79" t="n">
        <v>347</v>
      </c>
      <c r="AB358" s="75" t="n">
        <v>3232.1</v>
      </c>
      <c r="AD358" s="80" t="n">
        <v>0.008121726446993299</v>
      </c>
      <c r="AE358" s="31" t="n">
        <v>0.00575150832062587</v>
      </c>
      <c r="AF358" s="75" t="n">
        <v>6.59612244897959</v>
      </c>
      <c r="AG358" s="81" t="n">
        <v>0.0535719021414838</v>
      </c>
      <c r="AH358" s="37" t="n">
        <v>0.444200292981755</v>
      </c>
      <c r="AI358" s="37" t="n">
        <v>0.312491676654681</v>
      </c>
      <c r="AJ358" s="75" t="n">
        <v>0.471839156666446</v>
      </c>
      <c r="AK358" s="38" t="n">
        <v>0.283249353576875</v>
      </c>
      <c r="AL358" s="38" t="n">
        <v>0.0451667440164423</v>
      </c>
      <c r="AM358" s="39" t="n">
        <v>0</v>
      </c>
      <c r="AN358" s="115" t="n">
        <v>6.02</v>
      </c>
    </row>
    <row customHeight="1" ht="13.5" r="359" s="96">
      <c r="A359" s="25" t="n">
        <v>43700</v>
      </c>
      <c r="B359" s="97" t="inlineStr">
        <is>
          <t>iOS</t>
        </is>
      </c>
      <c r="C359" s="73" t="n">
        <v>14650</v>
      </c>
      <c r="D359" s="73" t="n">
        <v>59429</v>
      </c>
      <c r="E359" s="74" t="n">
        <v>4.05658703071672</v>
      </c>
      <c r="F359" s="75" t="n">
        <v>0.560865778862172</v>
      </c>
      <c r="G359" s="76" t="n">
        <v>14.79</v>
      </c>
      <c r="H359" s="76" t="n">
        <v>21.86</v>
      </c>
      <c r="I359" s="31" t="n">
        <v>0.267</v>
      </c>
      <c r="J359" s="31" t="n">
        <v>0.136</v>
      </c>
      <c r="K359" s="31" t="n">
        <v>0.064</v>
      </c>
      <c r="L359" s="75" t="n">
        <v>8.106564135354789</v>
      </c>
      <c r="M359" s="77" t="n">
        <v>8.86933988456814</v>
      </c>
      <c r="N359" s="75" t="n">
        <v>14.9458700768424</v>
      </c>
      <c r="O359" s="78" t="n">
        <v>0.593430816604688</v>
      </c>
      <c r="P359" s="75" t="n">
        <v>2.21850455099668</v>
      </c>
      <c r="Q359" s="75" t="n">
        <v>3.40009073638245</v>
      </c>
      <c r="R359" s="75" t="n">
        <v>0.796580372586271</v>
      </c>
      <c r="S359" s="75" t="n">
        <v>4.21932684946267</v>
      </c>
      <c r="T359" s="75" t="n">
        <v>1.31950548671563</v>
      </c>
      <c r="U359" s="75" t="n">
        <v>0.525703915842005</v>
      </c>
      <c r="V359" s="75" t="n">
        <v>1.6232455269799</v>
      </c>
      <c r="W359" s="75" t="n">
        <v>0.842912637876769</v>
      </c>
      <c r="X359" s="75" t="n">
        <v>0.0196873580238604</v>
      </c>
      <c r="Y359" s="74" t="n">
        <v>8.889027242592</v>
      </c>
      <c r="Z359" s="79" t="n">
        <v>473</v>
      </c>
      <c r="AA359" s="79" t="n">
        <v>358</v>
      </c>
      <c r="AB359" s="75" t="n">
        <v>3104.27</v>
      </c>
      <c r="AD359" s="80" t="n">
        <v>0.007959077218193141</v>
      </c>
      <c r="AE359" s="31" t="n">
        <v>0.00602399501926669</v>
      </c>
      <c r="AF359" s="75" t="n">
        <v>6.56293868921776</v>
      </c>
      <c r="AG359" s="81" t="n">
        <v>0.0522349358057514</v>
      </c>
      <c r="AH359" s="37" t="n">
        <v>0.432491467576792</v>
      </c>
      <c r="AI359" s="37" t="n">
        <v>0.309556313993174</v>
      </c>
      <c r="AJ359" s="75" t="n">
        <v>0.463275505224722</v>
      </c>
      <c r="AK359" s="38" t="n">
        <v>0.284120547207592</v>
      </c>
      <c r="AL359" s="38" t="n">
        <v>0.0440189133251443</v>
      </c>
      <c r="AM359" s="39" t="n">
        <v>0</v>
      </c>
      <c r="AN359" s="115" t="n">
        <v>5.735</v>
      </c>
    </row>
    <row customHeight="1" ht="13.5" r="360" s="96">
      <c r="A360" s="25" t="n">
        <v>43701</v>
      </c>
      <c r="B360" s="97" t="inlineStr">
        <is>
          <t>iOS</t>
        </is>
      </c>
      <c r="C360" s="73" t="n">
        <v>11692</v>
      </c>
      <c r="D360" s="73" t="n">
        <v>55426</v>
      </c>
      <c r="E360" s="74" t="n">
        <v>4.74050632911392</v>
      </c>
      <c r="F360" s="75" t="n">
        <v>0.800010248385234</v>
      </c>
      <c r="G360" s="76" t="n">
        <v>13.5</v>
      </c>
      <c r="H360" s="76" t="n">
        <v>20.09</v>
      </c>
      <c r="I360" s="31" t="n">
        <v>0.265</v>
      </c>
      <c r="J360" s="31" t="n">
        <v>0.133</v>
      </c>
      <c r="K360" s="31" t="n">
        <v>0.066</v>
      </c>
      <c r="L360" s="75" t="n">
        <v>10.1718868401111</v>
      </c>
      <c r="M360" s="77" t="n">
        <v>12.3146357305236</v>
      </c>
      <c r="N360" s="75" t="n">
        <v>20.2543398913914</v>
      </c>
      <c r="O360" s="78" t="n">
        <v>0.607999855663407</v>
      </c>
      <c r="P360" s="75" t="n">
        <v>2.68025757440874</v>
      </c>
      <c r="Q360" s="75" t="n">
        <v>4.25816789815722</v>
      </c>
      <c r="R360" s="75" t="n">
        <v>1.29098786314134</v>
      </c>
      <c r="S360" s="75" t="n">
        <v>6.72844891539808</v>
      </c>
      <c r="T360" s="75" t="n">
        <v>1.69123712869818</v>
      </c>
      <c r="U360" s="75" t="n">
        <v>0.457075877622481</v>
      </c>
      <c r="V360" s="75" t="n">
        <v>2.19724620908632</v>
      </c>
      <c r="W360" s="75" t="n">
        <v>0.950918424879077</v>
      </c>
      <c r="X360" s="75" t="n">
        <v>0.0219752462743117</v>
      </c>
      <c r="Y360" s="74" t="n">
        <v>12.3366109767979</v>
      </c>
      <c r="Z360" s="79" t="n">
        <v>635</v>
      </c>
      <c r="AA360" s="79" t="n">
        <v>421</v>
      </c>
      <c r="AB360" s="75" t="n">
        <v>5846.65</v>
      </c>
      <c r="AD360" s="80" t="n">
        <v>0.0114567170641937</v>
      </c>
      <c r="AE360" s="31" t="n">
        <v>0.00759571320318984</v>
      </c>
      <c r="AF360" s="75" t="n">
        <v>9.207322834645669</v>
      </c>
      <c r="AG360" s="81" t="n">
        <v>0.105485692635225</v>
      </c>
      <c r="AH360" s="37" t="n">
        <v>0.44414984604858</v>
      </c>
      <c r="AI360" s="37" t="n">
        <v>0.34006158056791</v>
      </c>
      <c r="AJ360" s="75" t="n">
        <v>0.382510013351135</v>
      </c>
      <c r="AK360" s="38" t="n">
        <v>0.252119943708729</v>
      </c>
      <c r="AL360" s="38" t="n">
        <v>0.0404142460217227</v>
      </c>
      <c r="AM360" s="39" t="n">
        <v>0.325930068920723</v>
      </c>
      <c r="AN360" s="115" t="n">
        <v>6.095</v>
      </c>
    </row>
    <row customHeight="1" ht="13.5" r="361" s="96">
      <c r="A361" s="25" t="n">
        <v>43702</v>
      </c>
      <c r="B361" s="97" t="inlineStr">
        <is>
          <t>iOS</t>
        </is>
      </c>
      <c r="C361" s="73" t="n">
        <v>14168</v>
      </c>
      <c r="D361" s="73" t="n">
        <v>57604</v>
      </c>
      <c r="E361" s="74" t="n">
        <v>4.06578204404291</v>
      </c>
      <c r="F361" s="75" t="n">
        <v>0.715287326019026</v>
      </c>
      <c r="G361" s="76" t="n">
        <v>13.57</v>
      </c>
      <c r="H361" s="76" t="n">
        <v>20.29</v>
      </c>
      <c r="I361" s="31" t="n">
        <v>0.264</v>
      </c>
      <c r="J361" s="31" t="n">
        <v>0.123</v>
      </c>
      <c r="K361" s="31" t="n">
        <v>0.07000000000000001</v>
      </c>
      <c r="L361" s="75" t="n">
        <v>9.29690646482883</v>
      </c>
      <c r="M361" s="77" t="n">
        <v>11.523349072981</v>
      </c>
      <c r="N361" s="75" t="n">
        <v>19.267684537459</v>
      </c>
      <c r="O361" s="78" t="n">
        <v>0.5980661065203809</v>
      </c>
      <c r="P361" s="75" t="n">
        <v>2.57385852370033</v>
      </c>
      <c r="Q361" s="75" t="n">
        <v>4.18455197236655</v>
      </c>
      <c r="R361" s="75" t="n">
        <v>1.25293895677919</v>
      </c>
      <c r="S361" s="75" t="n">
        <v>6.20112623726452</v>
      </c>
      <c r="T361" s="75" t="n">
        <v>1.63748512379902</v>
      </c>
      <c r="U361" s="75" t="n">
        <v>0.455342370323068</v>
      </c>
      <c r="V361" s="75" t="n">
        <v>2.03851847551595</v>
      </c>
      <c r="W361" s="75" t="n">
        <v>0.923862877710371</v>
      </c>
      <c r="X361" s="75" t="n">
        <v>0.0166828692451913</v>
      </c>
      <c r="Y361" s="74" t="n">
        <v>11.5400319422262</v>
      </c>
      <c r="Z361" s="79" t="n">
        <v>626</v>
      </c>
      <c r="AA361" s="79" t="n">
        <v>415</v>
      </c>
      <c r="AB361" s="75" t="n">
        <v>4788.74</v>
      </c>
      <c r="AD361" s="80" t="n">
        <v>0.0108673008818832</v>
      </c>
      <c r="AE361" s="31" t="n">
        <v>0.0072043608082772</v>
      </c>
      <c r="AF361" s="75" t="n">
        <v>7.64974440894569</v>
      </c>
      <c r="AG361" s="81" t="n">
        <v>0.08313207416151649</v>
      </c>
      <c r="AH361" s="37" t="n">
        <v>0.435911914172784</v>
      </c>
      <c r="AI361" s="37" t="n">
        <v>0.2949604743083</v>
      </c>
      <c r="AJ361" s="75" t="n">
        <v>0.382994236511353</v>
      </c>
      <c r="AK361" s="38" t="n">
        <v>0.238611901951253</v>
      </c>
      <c r="AL361" s="38" t="n">
        <v>0.0385042705367683</v>
      </c>
      <c r="AM361" s="39" t="n">
        <v>0.310047913339351</v>
      </c>
      <c r="AN361" s="115" t="n">
        <v>5.771</v>
      </c>
    </row>
    <row customHeight="1" ht="13.5" r="362" s="96">
      <c r="A362" s="25" t="n">
        <v>43703</v>
      </c>
      <c r="B362" s="97" t="inlineStr">
        <is>
          <t>iOS</t>
        </is>
      </c>
      <c r="C362" s="73" t="n">
        <v>13056</v>
      </c>
      <c r="D362" s="73" t="n">
        <v>58241</v>
      </c>
      <c r="E362" s="74" t="n">
        <v>4.46086090686275</v>
      </c>
      <c r="F362" s="75" t="n">
        <v>0.7072132979172751</v>
      </c>
      <c r="G362" s="76" t="n">
        <v>14.17</v>
      </c>
      <c r="H362" s="76" t="n">
        <v>20.5</v>
      </c>
      <c r="I362" s="31" t="n">
        <v>0.282</v>
      </c>
      <c r="J362" s="31" t="n">
        <v>0.139</v>
      </c>
      <c r="K362" s="31" t="n">
        <v>0.074</v>
      </c>
      <c r="L362" s="75" t="n">
        <v>9.21325183290122</v>
      </c>
      <c r="M362" s="77" t="n">
        <v>11.5405985474151</v>
      </c>
      <c r="N362" s="75" t="n">
        <v>18.9446151244398</v>
      </c>
      <c r="O362" s="78" t="n">
        <v>0.6091756666266031</v>
      </c>
      <c r="P362" s="75" t="n">
        <v>2.55201668592689</v>
      </c>
      <c r="Q362" s="75" t="n">
        <v>4.20936328532371</v>
      </c>
      <c r="R362" s="75" t="n">
        <v>1.17976831365033</v>
      </c>
      <c r="S362" s="75" t="n">
        <v>5.94768736435638</v>
      </c>
      <c r="T362" s="75" t="n">
        <v>1.63406522168043</v>
      </c>
      <c r="U362" s="75" t="n">
        <v>0.461146030045943</v>
      </c>
      <c r="V362" s="75" t="n">
        <v>2.01840525381211</v>
      </c>
      <c r="W362" s="75" t="n">
        <v>0.942162969644015</v>
      </c>
      <c r="X362" s="75" t="n">
        <v>0.0162600230078467</v>
      </c>
      <c r="Y362" s="74" t="n">
        <v>11.5568585704229</v>
      </c>
      <c r="Z362" s="79" t="n">
        <v>595</v>
      </c>
      <c r="AA362" s="79" t="n">
        <v>421</v>
      </c>
      <c r="AB362" s="75" t="n">
        <v>3975.05</v>
      </c>
      <c r="AD362" s="80" t="n">
        <v>0.0102161707388266</v>
      </c>
      <c r="AE362" s="31" t="n">
        <v>0.00722858467402689</v>
      </c>
      <c r="AF362" s="75" t="n">
        <v>6.68075630252101</v>
      </c>
      <c r="AG362" s="81" t="n">
        <v>0.0682517470510465</v>
      </c>
      <c r="AH362" s="37" t="n">
        <v>0.457414215686274</v>
      </c>
      <c r="AI362" s="37" t="n">
        <v>0.328661151960784</v>
      </c>
      <c r="AJ362" s="75" t="n">
        <v>0.397091396095534</v>
      </c>
      <c r="AK362" s="38" t="n">
        <v>0.247763602960114</v>
      </c>
      <c r="AL362" s="38" t="n">
        <v>0.0398859909685617</v>
      </c>
      <c r="AM362" s="39" t="n">
        <v>0.309953469205543</v>
      </c>
      <c r="AN362" s="115" t="n">
        <v>5.918</v>
      </c>
    </row>
    <row customHeight="1" ht="13.5" r="363" s="96">
      <c r="A363" s="25" t="n">
        <v>43704</v>
      </c>
      <c r="B363" s="97" t="inlineStr">
        <is>
          <t>iOS</t>
        </is>
      </c>
      <c r="C363" s="73" t="n">
        <v>14039</v>
      </c>
      <c r="D363" s="73" t="n">
        <v>58124</v>
      </c>
      <c r="E363" s="74" t="n">
        <v>4.14018092456728</v>
      </c>
      <c r="F363" s="75" t="n">
        <v>0.732188922785768</v>
      </c>
      <c r="G363" s="76" t="n">
        <v>15.94</v>
      </c>
      <c r="H363" s="76" t="n">
        <v>23.96</v>
      </c>
      <c r="I363" s="31" t="n">
        <v>0.287</v>
      </c>
      <c r="J363" s="31" t="n">
        <v>0.139</v>
      </c>
      <c r="K363" s="31" t="n">
        <v>0.074</v>
      </c>
      <c r="L363" s="75" t="n">
        <v>8.97981900763884</v>
      </c>
      <c r="M363" s="77" t="n">
        <v>10.7031862913771</v>
      </c>
      <c r="N363" s="75" t="n">
        <v>17.561383203952</v>
      </c>
      <c r="O363" s="78" t="n">
        <v>0.6094728511458259</v>
      </c>
      <c r="P363" s="75" t="n">
        <v>2.40398023994354</v>
      </c>
      <c r="Q363" s="75" t="n">
        <v>3.9336908962597</v>
      </c>
      <c r="R363" s="75" t="n">
        <v>1.08335920959774</v>
      </c>
      <c r="S363" s="75" t="n">
        <v>5.34297812279464</v>
      </c>
      <c r="T363" s="75" t="n">
        <v>1.51243472124206</v>
      </c>
      <c r="U363" s="75" t="n">
        <v>0.494340155257587</v>
      </c>
      <c r="V363" s="75" t="n">
        <v>1.88386732533522</v>
      </c>
      <c r="W363" s="75" t="n">
        <v>0.9067325335215241</v>
      </c>
      <c r="X363" s="75" t="n">
        <v>0.0150540224347946</v>
      </c>
      <c r="Y363" s="74" t="n">
        <v>10.7182403138119</v>
      </c>
      <c r="Z363" s="79" t="n">
        <v>597</v>
      </c>
      <c r="AA363" s="79" t="n">
        <v>417</v>
      </c>
      <c r="AB363" s="75" t="n">
        <v>4088.03</v>
      </c>
      <c r="AD363" s="80" t="n">
        <v>0.010271144449797</v>
      </c>
      <c r="AE363" s="31" t="n">
        <v>0.00717431697749639</v>
      </c>
      <c r="AF363" s="75" t="n">
        <v>6.84762144053601</v>
      </c>
      <c r="AG363" s="81" t="n">
        <v>0.07033290895327229</v>
      </c>
      <c r="AH363" s="37" t="n">
        <v>0.452738799059762</v>
      </c>
      <c r="AI363" s="37" t="n">
        <v>0.315549540565567</v>
      </c>
      <c r="AJ363" s="75" t="n">
        <v>0.434054779437066</v>
      </c>
      <c r="AK363" s="38" t="n">
        <v>0.261458261647512</v>
      </c>
      <c r="AL363" s="38" t="n">
        <v>0.044559906406992</v>
      </c>
      <c r="AM363" s="39" t="n">
        <v>0.24907095175831</v>
      </c>
      <c r="AN363" s="115" t="n">
        <v>6.376</v>
      </c>
    </row>
    <row customHeight="1" ht="13.5" r="364" s="96">
      <c r="A364" s="25" t="n">
        <v>43705</v>
      </c>
      <c r="B364" s="97" t="inlineStr">
        <is>
          <t>iOS</t>
        </is>
      </c>
      <c r="C364" s="73" t="n">
        <v>14352</v>
      </c>
      <c r="D364" s="73" t="n">
        <v>57537</v>
      </c>
      <c r="E364" s="74" t="n">
        <v>4.00898829431438</v>
      </c>
      <c r="F364" s="75" t="n">
        <v>0.625337502476667</v>
      </c>
      <c r="G364" s="76" t="n">
        <v>16.34</v>
      </c>
      <c r="H364" s="76" t="n">
        <v>25.96</v>
      </c>
      <c r="I364" s="31" t="n">
        <v>0.285</v>
      </c>
      <c r="J364" s="31" t="n">
        <v>0.128</v>
      </c>
      <c r="K364" s="31" t="n">
        <v>0.063</v>
      </c>
      <c r="L364" s="75" t="n">
        <v>7.98943288666423</v>
      </c>
      <c r="M364" s="77" t="n">
        <v>9.098354102577471</v>
      </c>
      <c r="N364" s="75" t="n">
        <v>15.2514858408111</v>
      </c>
      <c r="O364" s="78" t="n">
        <v>0.596555260093505</v>
      </c>
      <c r="P364" s="75" t="n">
        <v>2.19173173289826</v>
      </c>
      <c r="Q364" s="75" t="n">
        <v>3.43194266402517</v>
      </c>
      <c r="R364" s="75" t="n">
        <v>0.84529775084489</v>
      </c>
      <c r="S364" s="75" t="n">
        <v>4.45073418016548</v>
      </c>
      <c r="T364" s="75" t="n">
        <v>1.32647710057103</v>
      </c>
      <c r="U364" s="75" t="n">
        <v>0.52683253700035</v>
      </c>
      <c r="V364" s="75" t="n">
        <v>1.64124227945461</v>
      </c>
      <c r="W364" s="75" t="n">
        <v>0.837227595851299</v>
      </c>
      <c r="X364" s="75" t="n">
        <v>0.0147731025253315</v>
      </c>
      <c r="Y364" s="74" t="n">
        <v>9.113127205102799</v>
      </c>
      <c r="Z364" s="79" t="n">
        <v>507</v>
      </c>
      <c r="AA364" s="79" t="n">
        <v>350</v>
      </c>
      <c r="AB364" s="75" t="n">
        <v>3198.93</v>
      </c>
      <c r="AD364" s="80" t="n">
        <v>0.0088117211533448</v>
      </c>
      <c r="AE364" s="31" t="n">
        <v>0.00608304221631298</v>
      </c>
      <c r="AF364" s="75" t="n">
        <v>6.30952662721893</v>
      </c>
      <c r="AG364" s="81" t="n">
        <v>0.0555977892486574</v>
      </c>
      <c r="AH364" s="37" t="n">
        <v>0.446139910813824</v>
      </c>
      <c r="AI364" s="37" t="n">
        <v>0.310758082497213</v>
      </c>
      <c r="AJ364" s="75" t="n">
        <v>0.485322488138068</v>
      </c>
      <c r="AK364" s="38" t="n">
        <v>0.280758468463771</v>
      </c>
      <c r="AL364" s="38" t="n">
        <v>0.0467177642212837</v>
      </c>
      <c r="AM364" s="39" t="n">
        <v>0</v>
      </c>
      <c r="AN364" s="115" t="n">
        <v>6.424</v>
      </c>
    </row>
    <row customHeight="1" ht="13.95" r="365" s="96">
      <c r="A365" s="25" t="n">
        <v>43706</v>
      </c>
      <c r="B365" s="97" t="inlineStr">
        <is>
          <t>iOS</t>
        </is>
      </c>
      <c r="C365" s="73" t="n">
        <v>11364</v>
      </c>
      <c r="D365" s="73" t="n">
        <v>53693</v>
      </c>
      <c r="E365" s="74" t="n">
        <v>4.72483280535023</v>
      </c>
      <c r="F365" s="75" t="n">
        <v>0.649477537630604</v>
      </c>
      <c r="G365" s="76" t="n">
        <v>16.03</v>
      </c>
      <c r="H365" s="76" t="n">
        <v>24.53</v>
      </c>
      <c r="I365" s="31" t="n">
        <v>0.276</v>
      </c>
      <c r="J365" s="31" t="n">
        <v>0.135</v>
      </c>
      <c r="K365" s="31" t="n">
        <v>0.068</v>
      </c>
      <c r="L365" s="75" t="n">
        <v>8.10781666138975</v>
      </c>
      <c r="M365" s="77" t="n">
        <v>9.21140558359563</v>
      </c>
      <c r="N365" s="75" t="n">
        <v>15.2655328868175</v>
      </c>
      <c r="O365" s="78" t="n">
        <v>0.603411990389809</v>
      </c>
      <c r="P365" s="75" t="n">
        <v>2.22938979598136</v>
      </c>
      <c r="Q365" s="75" t="n">
        <v>3.41732769529924</v>
      </c>
      <c r="R365" s="75" t="n">
        <v>0.8447174295502951</v>
      </c>
      <c r="S365" s="75" t="n">
        <v>4.37775857279546</v>
      </c>
      <c r="T365" s="75" t="n">
        <v>1.35124540880891</v>
      </c>
      <c r="U365" s="75" t="n">
        <v>0.523318620945091</v>
      </c>
      <c r="V365" s="75" t="n">
        <v>1.6632612117658</v>
      </c>
      <c r="W365" s="75" t="n">
        <v>0.858514151671348</v>
      </c>
      <c r="X365" s="75" t="n">
        <v>0.014210418490306</v>
      </c>
      <c r="Y365" s="74" t="n">
        <v>9.22561600208593</v>
      </c>
      <c r="Z365" s="79" t="n">
        <v>469</v>
      </c>
      <c r="AA365" s="79" t="n">
        <v>335</v>
      </c>
      <c r="AB365" s="75" t="n">
        <v>3565.31</v>
      </c>
      <c r="AD365" s="80" t="n">
        <v>0.008734844393123871</v>
      </c>
      <c r="AE365" s="31" t="n">
        <v>0.00623917456651705</v>
      </c>
      <c r="AF365" s="75" t="n">
        <v>7.60194029850746</v>
      </c>
      <c r="AG365" s="81" t="n">
        <v>0.0664017655932803</v>
      </c>
      <c r="AH365" s="37" t="n">
        <v>0.463569165786695</v>
      </c>
      <c r="AI365" s="37" t="n">
        <v>0.353748680042239</v>
      </c>
      <c r="AJ365" s="75" t="n">
        <v>0.491795951055072</v>
      </c>
      <c r="AK365" s="38" t="n">
        <v>0.293278453429684</v>
      </c>
      <c r="AL365" s="38" t="n">
        <v>0.0476412195258227</v>
      </c>
      <c r="AM365" s="39" t="n">
        <v>0</v>
      </c>
      <c r="AN365" s="115" t="n">
        <v>5.206</v>
      </c>
    </row>
    <row customHeight="1" ht="13.5" r="366" s="96">
      <c r="A366" s="25" t="n">
        <v>43707</v>
      </c>
      <c r="B366" s="97" t="inlineStr">
        <is>
          <t>iOS</t>
        </is>
      </c>
      <c r="C366" s="73" t="n">
        <v>10689</v>
      </c>
      <c r="D366" s="73" t="n">
        <v>51570</v>
      </c>
      <c r="E366" s="74" t="n">
        <v>4.82458602301431</v>
      </c>
      <c r="F366" s="75" t="n">
        <v>0.5555493835369399</v>
      </c>
      <c r="G366" s="76" t="n">
        <v>14.5</v>
      </c>
      <c r="H366" s="76" t="n">
        <v>21.27</v>
      </c>
      <c r="I366" s="31" t="n">
        <v>0.262</v>
      </c>
      <c r="J366" s="31" t="n">
        <v>0.13</v>
      </c>
      <c r="K366" s="31" t="n">
        <v>0.063</v>
      </c>
      <c r="L366" s="75" t="n">
        <v>7.7420787279426</v>
      </c>
      <c r="M366" s="77" t="n">
        <v>8.80478960636029</v>
      </c>
      <c r="N366" s="75" t="n">
        <v>14.762435789063</v>
      </c>
      <c r="O366" s="78" t="n">
        <v>0.596432034128369</v>
      </c>
      <c r="P366" s="75" t="n">
        <v>2.21587879576045</v>
      </c>
      <c r="Q366" s="75" t="n">
        <v>3.25238962221211</v>
      </c>
      <c r="R366" s="75" t="n">
        <v>0.809220365433383</v>
      </c>
      <c r="S366" s="75" t="n">
        <v>4.23701150920086</v>
      </c>
      <c r="T366" s="75" t="n">
        <v>1.32336302750504</v>
      </c>
      <c r="U366" s="75" t="n">
        <v>0.507250146303401</v>
      </c>
      <c r="V366" s="75" t="n">
        <v>1.58752194551011</v>
      </c>
      <c r="W366" s="75" t="n">
        <v>0.829800377137655</v>
      </c>
      <c r="X366" s="75" t="n">
        <v>0.013399263137483</v>
      </c>
      <c r="Y366" s="74" t="n">
        <v>8.818188869497771</v>
      </c>
      <c r="Z366" s="79" t="n">
        <v>435</v>
      </c>
      <c r="AA366" s="79" t="n">
        <v>305</v>
      </c>
      <c r="AB366" s="75" t="n">
        <v>2860.65</v>
      </c>
      <c r="AD366" s="80" t="n">
        <v>0.008435136707388021</v>
      </c>
      <c r="AE366" s="31" t="n">
        <v>0.00591429125460539</v>
      </c>
      <c r="AF366" s="75" t="n">
        <v>6.57620689655172</v>
      </c>
      <c r="AG366" s="81" t="n">
        <v>0.0554712041884817</v>
      </c>
      <c r="AH366" s="37" t="n">
        <v>0.42744877911872</v>
      </c>
      <c r="AI366" s="37" t="n">
        <v>0.315183833847881</v>
      </c>
      <c r="AJ366" s="75" t="n">
        <v>0.469866201279814</v>
      </c>
      <c r="AK366" s="38" t="n">
        <v>0.29666472755478</v>
      </c>
      <c r="AL366" s="38" t="n">
        <v>0.0484584060500291</v>
      </c>
      <c r="AM366" s="39" t="n">
        <v>0</v>
      </c>
      <c r="AN366" s="115" t="n">
        <v>5.75</v>
      </c>
    </row>
    <row customHeight="1" ht="13.5" r="367" s="96">
      <c r="A367" s="25" t="n">
        <v>43708</v>
      </c>
      <c r="B367" s="97" t="inlineStr">
        <is>
          <t>iOS</t>
        </is>
      </c>
      <c r="C367" s="73" t="n">
        <v>8777</v>
      </c>
      <c r="D367" s="73" t="n">
        <v>48530</v>
      </c>
      <c r="E367" s="74" t="n">
        <v>5.52922410846531</v>
      </c>
      <c r="F367" s="75" t="n">
        <v>0.808216365917989</v>
      </c>
      <c r="G367" s="76" t="n">
        <v>12.98</v>
      </c>
      <c r="H367" s="76" t="n">
        <v>19.51</v>
      </c>
      <c r="I367" s="31" t="n">
        <v>0.276</v>
      </c>
      <c r="J367" s="31" t="n">
        <v>0.142</v>
      </c>
      <c r="K367" s="31" t="n">
        <v>0.07099999999999999</v>
      </c>
      <c r="L367" s="75" t="n">
        <v>10.1094168555533</v>
      </c>
      <c r="M367" s="77" t="n">
        <v>12.6615701627859</v>
      </c>
      <c r="N367" s="75" t="n">
        <v>20.4453982830904</v>
      </c>
      <c r="O367" s="78" t="n">
        <v>0.619287038944982</v>
      </c>
      <c r="P367" s="75" t="n">
        <v>2.7345444865908</v>
      </c>
      <c r="Q367" s="75" t="n">
        <v>4.07649564117921</v>
      </c>
      <c r="R367" s="75" t="n">
        <v>1.25500765289146</v>
      </c>
      <c r="S367" s="75" t="n">
        <v>7.06142277234312</v>
      </c>
      <c r="T367" s="75" t="n">
        <v>1.75158048845412</v>
      </c>
      <c r="U367" s="75" t="n">
        <v>0.436248086777135</v>
      </c>
      <c r="V367" s="75" t="n">
        <v>2.19647966992746</v>
      </c>
      <c r="W367" s="75" t="n">
        <v>0.933619484927131</v>
      </c>
      <c r="X367" s="75" t="n">
        <v>0.0157016278590563</v>
      </c>
      <c r="Y367" s="74" t="n">
        <v>12.677271790645</v>
      </c>
      <c r="Z367" s="79" t="n">
        <v>631</v>
      </c>
      <c r="AA367" s="79" t="n">
        <v>411</v>
      </c>
      <c r="AB367" s="75" t="n">
        <v>5383.69</v>
      </c>
      <c r="AD367" s="80" t="n">
        <v>0.0130022666391923</v>
      </c>
      <c r="AE367" s="31" t="n">
        <v>0.00846898825468782</v>
      </c>
      <c r="AF367" s="75" t="n">
        <v>8.531996830427889</v>
      </c>
      <c r="AG367" s="81" t="n">
        <v>0.110935297753967</v>
      </c>
      <c r="AH367" s="37" t="n">
        <v>0.480346359804033</v>
      </c>
      <c r="AI367" s="37" t="n">
        <v>0.347385211347841</v>
      </c>
      <c r="AJ367" s="75" t="n">
        <v>0.380795384298372</v>
      </c>
      <c r="AK367" s="38" t="n">
        <v>0.261899855759324</v>
      </c>
      <c r="AL367" s="38" t="n">
        <v>0.0426334226251803</v>
      </c>
      <c r="AM367" s="39" t="n">
        <v>0.335318359777457</v>
      </c>
      <c r="AN367" s="115" t="n">
        <v>5.456</v>
      </c>
    </row>
    <row customHeight="1" ht="13.5" r="368" s="96">
      <c r="A368" s="25" t="n">
        <v>43709</v>
      </c>
      <c r="B368" s="97" t="inlineStr">
        <is>
          <t>iOS</t>
        </is>
      </c>
      <c r="C368" s="73" t="n">
        <v>9696</v>
      </c>
      <c r="D368" s="73" t="n">
        <v>49353</v>
      </c>
      <c r="E368" s="74" t="n">
        <v>5.09003712871287</v>
      </c>
      <c r="F368" s="75" t="n">
        <v>0.752125874597289</v>
      </c>
      <c r="G368" s="76" t="n">
        <v>13.39</v>
      </c>
      <c r="H368" s="76" t="n">
        <v>20.67</v>
      </c>
      <c r="I368" s="31" t="n">
        <v>0.281</v>
      </c>
      <c r="J368" s="31" t="n">
        <v>0.135</v>
      </c>
      <c r="K368" s="31" t="n">
        <v>0.077</v>
      </c>
      <c r="L368" s="75" t="n">
        <v>9.27072315766012</v>
      </c>
      <c r="M368" s="77" t="n">
        <v>11.9856746297084</v>
      </c>
      <c r="N368" s="75" t="n">
        <v>19.5179001550797</v>
      </c>
      <c r="O368" s="78" t="n">
        <v>0.614086276416834</v>
      </c>
      <c r="P368" s="75" t="n">
        <v>2.64483452667701</v>
      </c>
      <c r="Q368" s="75" t="n">
        <v>4.17309532451249</v>
      </c>
      <c r="R368" s="75" t="n">
        <v>1.17312832019006</v>
      </c>
      <c r="S368" s="75" t="n">
        <v>6.33193651631636</v>
      </c>
      <c r="T368" s="75" t="n">
        <v>1.71448840201934</v>
      </c>
      <c r="U368" s="75" t="n">
        <v>0.44547464282179</v>
      </c>
      <c r="V368" s="75" t="n">
        <v>2.07763882931336</v>
      </c>
      <c r="W368" s="75" t="n">
        <v>0.957303593229287</v>
      </c>
      <c r="X368" s="75" t="n">
        <v>0.0151561201953275</v>
      </c>
      <c r="Y368" s="74" t="n">
        <v>12.0008307499038</v>
      </c>
      <c r="Z368" s="79" t="n">
        <v>610</v>
      </c>
      <c r="AA368" s="79" t="n">
        <v>409</v>
      </c>
      <c r="AB368" s="75" t="n">
        <v>4432.9</v>
      </c>
      <c r="AD368" s="80" t="n">
        <v>0.0123599375924463</v>
      </c>
      <c r="AE368" s="31" t="n">
        <v>0.00828723684477134</v>
      </c>
      <c r="AF368" s="75" t="n">
        <v>7.26704918032787</v>
      </c>
      <c r="AG368" s="81" t="n">
        <v>0.0898202743500902</v>
      </c>
      <c r="AH368" s="37" t="n">
        <v>0.470090759075908</v>
      </c>
      <c r="AI368" s="37" t="n">
        <v>0.319100660066007</v>
      </c>
      <c r="AJ368" s="75" t="n">
        <v>0.378943529268737</v>
      </c>
      <c r="AK368" s="38" t="n">
        <v>0.252142726885904</v>
      </c>
      <c r="AL368" s="38" t="n">
        <v>0.0421250987781898</v>
      </c>
      <c r="AM368" s="39" t="n">
        <v>0.324458492898101</v>
      </c>
      <c r="AN368" s="115" t="n">
        <v>6.595</v>
      </c>
    </row>
    <row customHeight="1" ht="13.5" r="369" s="96">
      <c r="A369" s="25" t="n">
        <v>43710</v>
      </c>
      <c r="B369" s="97" t="inlineStr">
        <is>
          <t>iOS</t>
        </is>
      </c>
      <c r="C369" s="73" t="n">
        <v>12331</v>
      </c>
      <c r="D369" s="73" t="n">
        <v>52584</v>
      </c>
      <c r="E369" s="74" t="n">
        <v>4.26437434109156</v>
      </c>
      <c r="F369" s="75" t="n">
        <v>0.76820569528754</v>
      </c>
      <c r="G369" s="76" t="n">
        <v>14.45</v>
      </c>
      <c r="H369" s="76" t="n">
        <v>21.32</v>
      </c>
      <c r="I369" s="31" t="n">
        <v>0.287</v>
      </c>
      <c r="J369" s="31" t="n">
        <v>0.137</v>
      </c>
      <c r="K369" s="31" t="n">
        <v>0.079</v>
      </c>
      <c r="L369" s="75" t="n">
        <v>9.09982123839951</v>
      </c>
      <c r="M369" s="77" t="n">
        <v>11.3863342461585</v>
      </c>
      <c r="N369" s="75" t="n">
        <v>18.7129328666083</v>
      </c>
      <c r="O369" s="78" t="n">
        <v>0.608474060550738</v>
      </c>
      <c r="P369" s="75" t="n">
        <v>2.58741717714714</v>
      </c>
      <c r="Q369" s="75" t="n">
        <v>4.07057132141518</v>
      </c>
      <c r="R369" s="75" t="n">
        <v>1.12389048631079</v>
      </c>
      <c r="S369" s="75" t="n">
        <v>5.86654581822728</v>
      </c>
      <c r="T369" s="75" t="n">
        <v>1.66511438929866</v>
      </c>
      <c r="U369" s="75" t="n">
        <v>0.452337792224028</v>
      </c>
      <c r="V369" s="75" t="n">
        <v>2.00984498062258</v>
      </c>
      <c r="W369" s="75" t="n">
        <v>0.93721090136267</v>
      </c>
      <c r="X369" s="75" t="n">
        <v>0.0114483493077742</v>
      </c>
      <c r="Y369" s="74" t="n">
        <v>11.3977825954663</v>
      </c>
      <c r="Z369" s="79" t="n">
        <v>649</v>
      </c>
      <c r="AA369" s="79" t="n">
        <v>446</v>
      </c>
      <c r="AB369" s="75" t="n">
        <v>4973.51</v>
      </c>
      <c r="AD369" s="80" t="n">
        <v>0.0123421573102084</v>
      </c>
      <c r="AE369" s="31" t="n">
        <v>0.008481667427354331</v>
      </c>
      <c r="AF369" s="75" t="n">
        <v>7.66334360554699</v>
      </c>
      <c r="AG369" s="81" t="n">
        <v>0.0945821923018408</v>
      </c>
      <c r="AH369" s="37" t="n">
        <v>0.432973805855162</v>
      </c>
      <c r="AI369" s="37" t="n">
        <v>0.291784932284486</v>
      </c>
      <c r="AJ369" s="75" t="n">
        <v>0.390460976722958</v>
      </c>
      <c r="AK369" s="38" t="n">
        <v>0.248155332420508</v>
      </c>
      <c r="AL369" s="38" t="n">
        <v>0.0427696637760536</v>
      </c>
      <c r="AM369" s="39" t="n">
        <v>0.304712460063898</v>
      </c>
      <c r="AN369" s="115" t="n">
        <v>6.452</v>
      </c>
    </row>
    <row customHeight="1" ht="13.5" r="370" s="96">
      <c r="A370" s="25" t="n">
        <v>43711</v>
      </c>
      <c r="B370" s="97" t="inlineStr">
        <is>
          <t>iOS</t>
        </is>
      </c>
      <c r="C370" s="73" t="n">
        <v>10905</v>
      </c>
      <c r="D370" s="73" t="n">
        <v>51813</v>
      </c>
      <c r="E370" s="74" t="n">
        <v>4.75130674002751</v>
      </c>
      <c r="F370" s="75" t="n">
        <v>0.7728631717908629</v>
      </c>
      <c r="G370" s="76" t="n">
        <v>16.1</v>
      </c>
      <c r="H370" s="76" t="n">
        <v>24.25</v>
      </c>
      <c r="I370" s="31" t="n">
        <v>0.286</v>
      </c>
      <c r="J370" s="31" t="n">
        <v>0.144</v>
      </c>
      <c r="K370" s="31" t="n">
        <v>0.08</v>
      </c>
      <c r="L370" s="75" t="n">
        <v>8.85524868276301</v>
      </c>
      <c r="M370" s="77" t="n">
        <v>10.2013973327157</v>
      </c>
      <c r="N370" s="75" t="n">
        <v>17.0022195059187</v>
      </c>
      <c r="O370" s="78" t="n">
        <v>0.600003860035126</v>
      </c>
      <c r="P370" s="75" t="n">
        <v>2.39397838394236</v>
      </c>
      <c r="Q370" s="75" t="n">
        <v>3.75945702521873</v>
      </c>
      <c r="R370" s="75" t="n">
        <v>0.96503474009264</v>
      </c>
      <c r="S370" s="75" t="n">
        <v>5.14510422027792</v>
      </c>
      <c r="T370" s="75" t="n">
        <v>1.52698790530108</v>
      </c>
      <c r="U370" s="75" t="n">
        <v>0.460595728255275</v>
      </c>
      <c r="V370" s="75" t="n">
        <v>1.86055712815234</v>
      </c>
      <c r="W370" s="75" t="n">
        <v>0.890504374678332</v>
      </c>
      <c r="X370" s="75" t="n">
        <v>0.0123135120529597</v>
      </c>
      <c r="Y370" s="74" t="n">
        <v>10.2137108447687</v>
      </c>
      <c r="Z370" s="79" t="n">
        <v>608</v>
      </c>
      <c r="AA370" s="79" t="n">
        <v>379</v>
      </c>
      <c r="AB370" s="75" t="n">
        <v>5132.92</v>
      </c>
      <c r="AD370" s="80" t="n">
        <v>0.0117345067840117</v>
      </c>
      <c r="AE370" s="31" t="n">
        <v>0.00731476656437574</v>
      </c>
      <c r="AF370" s="75" t="n">
        <v>8.442302631578951</v>
      </c>
      <c r="AG370" s="81" t="n">
        <v>0.0990662575029433</v>
      </c>
      <c r="AH370" s="37" t="n">
        <v>0.46079779917469</v>
      </c>
      <c r="AI370" s="37" t="n">
        <v>0.324071526822558</v>
      </c>
      <c r="AJ370" s="75" t="n">
        <v>0.418678709976261</v>
      </c>
      <c r="AK370" s="38" t="n">
        <v>0.268214540752321</v>
      </c>
      <c r="AL370" s="38" t="n">
        <v>0.0468222260822573</v>
      </c>
      <c r="AM370" s="39" t="n">
        <v>0.257850346438153</v>
      </c>
      <c r="AN370" s="115" t="n">
        <v>5.94</v>
      </c>
    </row>
    <row customHeight="1" ht="13.5" r="371" s="96">
      <c r="A371" s="25" t="n">
        <v>43712</v>
      </c>
      <c r="B371" s="97" t="inlineStr">
        <is>
          <t>iOS</t>
        </is>
      </c>
      <c r="C371" s="73" t="n">
        <v>11371</v>
      </c>
      <c r="D371" s="73" t="n">
        <v>49931</v>
      </c>
      <c r="E371" s="74" t="n">
        <v>4.39108257848914</v>
      </c>
      <c r="F371" s="75" t="n">
        <v>0.766250575394044</v>
      </c>
      <c r="G371" s="76" t="n">
        <v>18.81</v>
      </c>
      <c r="H371" s="76" t="n">
        <v>27.67</v>
      </c>
      <c r="I371" s="31" t="n">
        <v>0.297</v>
      </c>
      <c r="J371" s="31" t="n">
        <v>0.145</v>
      </c>
      <c r="K371" s="31" t="n">
        <v>0.078</v>
      </c>
      <c r="L371" s="75" t="n">
        <v>7.92613807053734</v>
      </c>
      <c r="M371" s="77" t="n">
        <v>9.140674130299811</v>
      </c>
      <c r="N371" s="75" t="n">
        <v>15.2770878661088</v>
      </c>
      <c r="O371" s="78" t="n">
        <v>0.598325689451443</v>
      </c>
      <c r="P371" s="75" t="n">
        <v>2.24873640167364</v>
      </c>
      <c r="Q371" s="75" t="n">
        <v>3.35330543933054</v>
      </c>
      <c r="R371" s="75" t="n">
        <v>0.845589958158996</v>
      </c>
      <c r="S371" s="75" t="n">
        <v>4.40652719665272</v>
      </c>
      <c r="T371" s="75" t="n">
        <v>1.36130543933054</v>
      </c>
      <c r="U371" s="75" t="n">
        <v>0.526125523012552</v>
      </c>
      <c r="V371" s="75" t="n">
        <v>1.66286192468619</v>
      </c>
      <c r="W371" s="75" t="n">
        <v>0.841405857740586</v>
      </c>
      <c r="X371" s="75" t="n">
        <v>0.0100739019847389</v>
      </c>
      <c r="Y371" s="74" t="n">
        <v>9.15074803228455</v>
      </c>
      <c r="Z371" s="79" t="n">
        <v>486</v>
      </c>
      <c r="AA371" s="79" t="n">
        <v>305</v>
      </c>
      <c r="AB371" s="75" t="n">
        <v>4044.14</v>
      </c>
      <c r="AD371" s="80" t="n">
        <v>0.00973343213634816</v>
      </c>
      <c r="AE371" s="31" t="n">
        <v>0.00610842963289339</v>
      </c>
      <c r="AF371" s="75" t="n">
        <v>8.321275720164611</v>
      </c>
      <c r="AG371" s="81" t="n">
        <v>0.08099457251006389</v>
      </c>
      <c r="AH371" s="37" t="n">
        <v>0.444639873362061</v>
      </c>
      <c r="AI371" s="37" t="n">
        <v>0.302875736522733</v>
      </c>
      <c r="AJ371" s="75" t="n">
        <v>0.485429893252689</v>
      </c>
      <c r="AK371" s="38" t="n">
        <v>0.285053373655645</v>
      </c>
      <c r="AL371" s="38" t="n">
        <v>0.0509903667060544</v>
      </c>
      <c r="AM371" s="39" t="n">
        <v>0</v>
      </c>
      <c r="AN371" s="115" t="n">
        <v>6.651</v>
      </c>
    </row>
    <row customHeight="1" ht="13.5" r="372" s="96">
      <c r="A372" s="25" t="n">
        <v>43713</v>
      </c>
      <c r="B372" s="97" t="inlineStr">
        <is>
          <t>iOS</t>
        </is>
      </c>
      <c r="C372" s="73" t="n">
        <v>7812</v>
      </c>
      <c r="D372" s="73" t="n">
        <v>45987</v>
      </c>
      <c r="E372" s="74" t="n">
        <v>5.88671274961598</v>
      </c>
      <c r="F372" s="75" t="n">
        <v>0.705702934046578</v>
      </c>
      <c r="G372" s="76" t="n">
        <v>17.94</v>
      </c>
      <c r="H372" s="76" t="n">
        <v>26.81</v>
      </c>
      <c r="I372" s="31" t="n">
        <v>0.31</v>
      </c>
      <c r="J372" s="31" t="n">
        <v>0.149</v>
      </c>
      <c r="K372" s="31" t="n">
        <v>0.08400000000000001</v>
      </c>
      <c r="L372" s="75" t="n">
        <v>7.96755604844847</v>
      </c>
      <c r="M372" s="77" t="n">
        <v>9.505425446321791</v>
      </c>
      <c r="N372" s="75" t="n">
        <v>15.4009794595356</v>
      </c>
      <c r="O372" s="78" t="n">
        <v>0.617196164133342</v>
      </c>
      <c r="P372" s="75" t="n">
        <v>2.27530564070042</v>
      </c>
      <c r="Q372" s="75" t="n">
        <v>3.43194870168763</v>
      </c>
      <c r="R372" s="75" t="n">
        <v>0.836240002818588</v>
      </c>
      <c r="S372" s="75" t="n">
        <v>4.42176655039989</v>
      </c>
      <c r="T372" s="75" t="n">
        <v>1.39897121516401</v>
      </c>
      <c r="U372" s="75" t="n">
        <v>0.52126272768911</v>
      </c>
      <c r="V372" s="75" t="n">
        <v>1.67610893844907</v>
      </c>
      <c r="W372" s="75" t="n">
        <v>0.839375682626925</v>
      </c>
      <c r="X372" s="75" t="n">
        <v>0.0106769304368626</v>
      </c>
      <c r="Y372" s="74" t="n">
        <v>9.516102376758649</v>
      </c>
      <c r="Z372" s="79" t="n">
        <v>431</v>
      </c>
      <c r="AA372" s="79" t="n">
        <v>307</v>
      </c>
      <c r="AB372" s="75" t="n">
        <v>2708.69</v>
      </c>
      <c r="AD372" s="80" t="n">
        <v>0.00937221388653315</v>
      </c>
      <c r="AE372" s="31" t="n">
        <v>0.00667579968251897</v>
      </c>
      <c r="AF372" s="75" t="n">
        <v>6.28466357308585</v>
      </c>
      <c r="AG372" s="81" t="n">
        <v>0.0589012112118642</v>
      </c>
      <c r="AH372" s="37" t="n">
        <v>0.506272401433692</v>
      </c>
      <c r="AI372" s="37" t="n">
        <v>0.408218125960061</v>
      </c>
      <c r="AJ372" s="75" t="n">
        <v>0.495313893056733</v>
      </c>
      <c r="AK372" s="38" t="n">
        <v>0.308543718877074</v>
      </c>
      <c r="AL372" s="38" t="n">
        <v>0.0533629069084741</v>
      </c>
      <c r="AM372" s="39" t="n">
        <v>0</v>
      </c>
      <c r="AN372" s="115" t="n">
        <v>6.946</v>
      </c>
    </row>
    <row customHeight="1" ht="13.5" r="373" s="96">
      <c r="A373" s="25" t="n">
        <v>43714</v>
      </c>
      <c r="B373" s="97" t="inlineStr">
        <is>
          <t>iOS</t>
        </is>
      </c>
      <c r="C373" s="73" t="n">
        <v>6420</v>
      </c>
      <c r="D373" s="73" t="n">
        <v>43574</v>
      </c>
      <c r="E373" s="74" t="n">
        <v>6.78722741433022</v>
      </c>
      <c r="F373" s="75" t="n">
        <v>0.620319052531326</v>
      </c>
      <c r="G373" s="76" t="n">
        <v>15.73</v>
      </c>
      <c r="H373" s="76" t="n">
        <v>23.67</v>
      </c>
      <c r="I373" s="31" t="n">
        <v>0.295</v>
      </c>
      <c r="J373" s="31" t="n">
        <v>0.153</v>
      </c>
      <c r="L373" s="75" t="n">
        <v>7.69050351126819</v>
      </c>
      <c r="M373" s="77" t="n">
        <v>9.189769128379311</v>
      </c>
      <c r="N373" s="75" t="n">
        <v>15.0020605424846</v>
      </c>
      <c r="O373" s="78" t="n">
        <v>0.612567127185937</v>
      </c>
      <c r="P373" s="75" t="n">
        <v>2.25078675258504</v>
      </c>
      <c r="Q373" s="75" t="n">
        <v>3.35587441930166</v>
      </c>
      <c r="R373" s="75" t="n">
        <v>0.819983515660123</v>
      </c>
      <c r="S373" s="75" t="n">
        <v>4.22879514461262</v>
      </c>
      <c r="T373" s="75" t="n">
        <v>1.38989210250262</v>
      </c>
      <c r="U373" s="75" t="n">
        <v>0.512101004046156</v>
      </c>
      <c r="V373" s="75" t="n">
        <v>1.61688895549228</v>
      </c>
      <c r="W373" s="75" t="n">
        <v>0.82773864828413</v>
      </c>
      <c r="X373" s="75" t="n">
        <v>0.00996006793041722</v>
      </c>
      <c r="Y373" s="74" t="n">
        <v>9.199729196309731</v>
      </c>
      <c r="Z373" s="79" t="n">
        <v>408</v>
      </c>
      <c r="AA373" s="79" t="n">
        <v>293</v>
      </c>
      <c r="AB373" s="75" t="n">
        <v>2496.92</v>
      </c>
      <c r="AD373" s="80" t="n">
        <v>0.00936338183320329</v>
      </c>
      <c r="AE373" s="31" t="n">
        <v>0.0067241933262955</v>
      </c>
      <c r="AF373" s="75" t="n">
        <v>6.11990196078431</v>
      </c>
      <c r="AG373" s="81" t="n">
        <v>0.057302978840593</v>
      </c>
      <c r="AH373" s="37" t="n">
        <v>0.487071651090343</v>
      </c>
      <c r="AI373" s="37" t="n">
        <v>0.393457943925234</v>
      </c>
      <c r="AJ373" s="75" t="n">
        <v>0.485518887409923</v>
      </c>
      <c r="AK373" s="38" t="n">
        <v>0.315715793822004</v>
      </c>
      <c r="AL373" s="38" t="n">
        <v>0.0545049800339652</v>
      </c>
      <c r="AM373" s="39" t="n">
        <v>0</v>
      </c>
      <c r="AN373" s="115" t="n">
        <v>5.344</v>
      </c>
    </row>
    <row customHeight="1" ht="13.5" r="374" s="96">
      <c r="A374" s="25" t="n">
        <v>43715</v>
      </c>
      <c r="B374" s="97" t="inlineStr">
        <is>
          <t>iOS</t>
        </is>
      </c>
      <c r="C374" s="73" t="n">
        <v>6505</v>
      </c>
      <c r="D374" s="73" t="n">
        <v>42603</v>
      </c>
      <c r="E374" s="74" t="n">
        <v>6.54926979246733</v>
      </c>
      <c r="F374" s="75" t="n">
        <v>0.853155358636716</v>
      </c>
      <c r="G374" s="76" t="n">
        <v>13.68</v>
      </c>
      <c r="H374" s="76" t="n">
        <v>20.38</v>
      </c>
      <c r="I374" s="31" t="n">
        <v>0.286</v>
      </c>
      <c r="J374" s="31" t="n">
        <v>0.149</v>
      </c>
      <c r="L374" s="75" t="n">
        <v>10.2835715794662</v>
      </c>
      <c r="M374" s="77" t="n">
        <v>13.229725606178</v>
      </c>
      <c r="N374" s="75" t="n">
        <v>21.0575356795935</v>
      </c>
      <c r="O374" s="78" t="n">
        <v>0.628265615097528</v>
      </c>
      <c r="P374" s="75" t="n">
        <v>2.75199880445341</v>
      </c>
      <c r="Q374" s="75" t="n">
        <v>4.06911753717403</v>
      </c>
      <c r="R374" s="75" t="n">
        <v>1.32571172382874</v>
      </c>
      <c r="S374" s="75" t="n">
        <v>7.48722259583053</v>
      </c>
      <c r="T374" s="75" t="n">
        <v>1.78801464544571</v>
      </c>
      <c r="U374" s="75" t="n">
        <v>0.43039677202421</v>
      </c>
      <c r="V374" s="75" t="n">
        <v>2.26978255996413</v>
      </c>
      <c r="W374" s="75" t="n">
        <v>0.9352910408727489</v>
      </c>
      <c r="X374" s="75" t="n">
        <v>0.0115719550266413</v>
      </c>
      <c r="Y374" s="74" t="n">
        <v>13.2412975612046</v>
      </c>
      <c r="Z374" s="79" t="n">
        <v>624</v>
      </c>
      <c r="AA374" s="79" t="n">
        <v>425</v>
      </c>
      <c r="AB374" s="75" t="n">
        <v>4719.76</v>
      </c>
      <c r="AD374" s="80" t="n">
        <v>0.0146468558552215</v>
      </c>
      <c r="AE374" s="31" t="n">
        <v>0.00997582329882872</v>
      </c>
      <c r="AF374" s="75" t="n">
        <v>7.56371794871795</v>
      </c>
      <c r="AG374" s="81" t="n">
        <v>0.110784686524423</v>
      </c>
      <c r="AH374" s="37" t="n">
        <v>0.486702536510377</v>
      </c>
      <c r="AI374" s="37" t="n">
        <v>0.353881629515757</v>
      </c>
      <c r="AJ374" s="75" t="n">
        <v>0.381311175269347</v>
      </c>
      <c r="AK374" s="38" t="n">
        <v>0.271530173931413</v>
      </c>
      <c r="AL374" s="38" t="n">
        <v>0.0480717320376499</v>
      </c>
      <c r="AM374" s="39" t="n">
        <v>0.351806210830223</v>
      </c>
      <c r="AN374" s="115" t="n">
        <v>4.77</v>
      </c>
    </row>
    <row customHeight="1" ht="13.5" r="375" s="96">
      <c r="A375" s="25" t="n">
        <v>43716</v>
      </c>
      <c r="B375" s="97" t="inlineStr">
        <is>
          <t>iOS</t>
        </is>
      </c>
      <c r="C375" s="73" t="n">
        <v>7496</v>
      </c>
      <c r="D375" s="73" t="n">
        <v>43719</v>
      </c>
      <c r="E375" s="74" t="n">
        <v>5.83231056563501</v>
      </c>
      <c r="F375" s="75" t="n">
        <v>0.8038080890002059</v>
      </c>
      <c r="G375" s="76" t="n">
        <v>13.58</v>
      </c>
      <c r="H375" s="76" t="n">
        <v>20.92</v>
      </c>
      <c r="I375" s="31" t="n">
        <v>0.311</v>
      </c>
      <c r="J375" s="31" t="n">
        <v>0.143</v>
      </c>
      <c r="L375" s="75" t="n">
        <v>9.462819369152999</v>
      </c>
      <c r="M375" s="77" t="n">
        <v>12.3864452526362</v>
      </c>
      <c r="N375" s="75" t="n">
        <v>19.8556447768856</v>
      </c>
      <c r="O375" s="78" t="n">
        <v>0.6238248816304121</v>
      </c>
      <c r="P375" s="75" t="n">
        <v>2.65570344296557</v>
      </c>
      <c r="Q375" s="75" t="n">
        <v>4.16323836761632</v>
      </c>
      <c r="R375" s="75" t="n">
        <v>1.22212444542221</v>
      </c>
      <c r="S375" s="75" t="n">
        <v>6.56660433395666</v>
      </c>
      <c r="T375" s="75" t="n">
        <v>1.75415245847542</v>
      </c>
      <c r="U375" s="75" t="n">
        <v>0.43420232464342</v>
      </c>
      <c r="V375" s="75" t="n">
        <v>2.1130055366113</v>
      </c>
      <c r="W375" s="75" t="n">
        <v>0.946613867194661</v>
      </c>
      <c r="X375" s="75" t="n">
        <v>0.0115052951805851</v>
      </c>
      <c r="Y375" s="74" t="n">
        <v>12.3979505478167</v>
      </c>
      <c r="Z375" s="79" t="n">
        <v>568</v>
      </c>
      <c r="AA375" s="79" t="n">
        <v>406</v>
      </c>
      <c r="AB375" s="75" t="n">
        <v>4560.32</v>
      </c>
      <c r="AD375" s="80" t="n">
        <v>0.0129920629474599</v>
      </c>
      <c r="AE375" s="31" t="n">
        <v>0.009286580205402691</v>
      </c>
      <c r="AF375" s="75" t="n">
        <v>8.0287323943662</v>
      </c>
      <c r="AG375" s="81" t="n">
        <v>0.104309796655916</v>
      </c>
      <c r="AH375" s="37" t="n">
        <v>0.476520811099253</v>
      </c>
      <c r="AI375" s="37" t="n">
        <v>0.336846318036286</v>
      </c>
      <c r="AJ375" s="75" t="n">
        <v>0.386399505935634</v>
      </c>
      <c r="AK375" s="38" t="n">
        <v>0.265513849813582</v>
      </c>
      <c r="AL375" s="38" t="n">
        <v>0.0484000091493401</v>
      </c>
      <c r="AM375" s="39" t="n">
        <v>0.345684942473524</v>
      </c>
      <c r="AN375" s="115" t="n">
        <v>5.578</v>
      </c>
    </row>
    <row customHeight="1" ht="13.5" r="376" s="96">
      <c r="A376" s="25" t="n">
        <v>43717</v>
      </c>
      <c r="B376" s="97" t="inlineStr">
        <is>
          <t>iOS</t>
        </is>
      </c>
      <c r="C376" s="73" t="n">
        <v>7289</v>
      </c>
      <c r="D376" s="73" t="n">
        <v>44703</v>
      </c>
      <c r="E376" s="74" t="n">
        <v>6.13294004664563</v>
      </c>
      <c r="F376" s="75" t="n">
        <v>0.729856510972418</v>
      </c>
      <c r="G376" s="76" t="n">
        <v>13.15</v>
      </c>
      <c r="H376" s="76" t="n">
        <v>19.7</v>
      </c>
      <c r="I376" s="31" t="n">
        <v>0.303</v>
      </c>
      <c r="J376" s="31" t="n">
        <v>0.156</v>
      </c>
      <c r="L376" s="75" t="n">
        <v>9.296691497214949</v>
      </c>
      <c r="M376" s="77" t="n">
        <v>11.9075229850346</v>
      </c>
      <c r="N376" s="75" t="n">
        <v>18.7568977060502</v>
      </c>
      <c r="O376" s="78" t="n">
        <v>0.634834351162114</v>
      </c>
      <c r="P376" s="75" t="n">
        <v>2.56548856548857</v>
      </c>
      <c r="Q376" s="75" t="n">
        <v>4.11853835582649</v>
      </c>
      <c r="R376" s="75" t="n">
        <v>1.11082138200782</v>
      </c>
      <c r="S376" s="75" t="n">
        <v>5.89079953486733</v>
      </c>
      <c r="T376" s="75" t="n">
        <v>1.70643785898023</v>
      </c>
      <c r="U376" s="75" t="n">
        <v>0.437858980231862</v>
      </c>
      <c r="V376" s="75" t="n">
        <v>2.01931005320836</v>
      </c>
      <c r="W376" s="75" t="n">
        <v>0.9076429754395861</v>
      </c>
      <c r="X376" s="75" t="n">
        <v>0.0111849316600676</v>
      </c>
      <c r="Y376" s="74" t="n">
        <v>11.9187079166946</v>
      </c>
      <c r="Z376" s="79" t="n">
        <v>483</v>
      </c>
      <c r="AA376" s="79" t="n">
        <v>336</v>
      </c>
      <c r="AB376" s="75" t="n">
        <v>3592.17</v>
      </c>
      <c r="AD376" s="80" t="n">
        <v>0.0108046439836253</v>
      </c>
      <c r="AE376" s="31" t="n">
        <v>0.0075162740755654</v>
      </c>
      <c r="AF376" s="75" t="n">
        <v>7.4372049689441</v>
      </c>
      <c r="AG376" s="81" t="n">
        <v>0.08035635192268981</v>
      </c>
      <c r="AH376" s="37" t="n">
        <v>0.50185210591302</v>
      </c>
      <c r="AI376" s="37" t="n">
        <v>0.36452188228838</v>
      </c>
      <c r="AJ376" s="75" t="n">
        <v>0.401583786323066</v>
      </c>
      <c r="AK376" s="38" t="n">
        <v>0.26987003109411</v>
      </c>
      <c r="AL376" s="38" t="n">
        <v>0.048341274634812</v>
      </c>
      <c r="AM376" s="39" t="n">
        <v>0.336934881327875</v>
      </c>
      <c r="AN376" s="115" t="n">
        <v>5.103</v>
      </c>
    </row>
    <row customHeight="1" ht="13.5" r="377" s="96">
      <c r="A377" s="25" t="n">
        <v>43718</v>
      </c>
      <c r="B377" s="97" t="inlineStr">
        <is>
          <t>iOS</t>
        </is>
      </c>
      <c r="C377" s="73" t="n">
        <v>6925</v>
      </c>
      <c r="D377" s="73" t="n">
        <v>42945</v>
      </c>
      <c r="E377" s="74" t="n">
        <v>6.2014440433213</v>
      </c>
      <c r="F377" s="75" t="n">
        <v>0.757077516590988</v>
      </c>
      <c r="G377" s="76" t="n">
        <v>15.37</v>
      </c>
      <c r="H377" s="76" t="n">
        <v>23.11</v>
      </c>
      <c r="I377" s="31" t="n">
        <v>0.317</v>
      </c>
      <c r="L377" s="75" t="n">
        <v>9.030178134823609</v>
      </c>
      <c r="M377" s="77" t="n">
        <v>11.2783793223891</v>
      </c>
      <c r="N377" s="75" t="n">
        <v>17.9835146474585</v>
      </c>
      <c r="O377" s="78" t="n">
        <v>0.627151007102107</v>
      </c>
      <c r="P377" s="75" t="n">
        <v>2.49849626851817</v>
      </c>
      <c r="Q377" s="75" t="n">
        <v>3.85623584450303</v>
      </c>
      <c r="R377" s="75" t="n">
        <v>1.061003230238</v>
      </c>
      <c r="S377" s="75" t="n">
        <v>5.58188838970779</v>
      </c>
      <c r="T377" s="75" t="n">
        <v>1.6544759217317</v>
      </c>
      <c r="U377" s="75" t="n">
        <v>0.470575130880333</v>
      </c>
      <c r="V377" s="75" t="n">
        <v>1.95362566368396</v>
      </c>
      <c r="W377" s="75" t="n">
        <v>0.907214198195522</v>
      </c>
      <c r="X377" s="75" t="n">
        <v>0.0141110723017813</v>
      </c>
      <c r="Y377" s="74" t="n">
        <v>11.2924903946909</v>
      </c>
      <c r="Z377" s="79" t="n">
        <v>486</v>
      </c>
      <c r="AA377" s="79" t="n">
        <v>346</v>
      </c>
      <c r="AB377" s="75" t="n">
        <v>3412.14</v>
      </c>
      <c r="AD377" s="80" t="n">
        <v>0.0113168005588543</v>
      </c>
      <c r="AE377" s="31" t="n">
        <v>0.008056816858772849</v>
      </c>
      <c r="AF377" s="75" t="n">
        <v>7.02086419753086</v>
      </c>
      <c r="AG377" s="81" t="n">
        <v>0.0794537198742578</v>
      </c>
      <c r="AH377" s="37" t="n">
        <v>0.472779783393502</v>
      </c>
      <c r="AI377" s="37" t="n">
        <v>0.353068592057762</v>
      </c>
      <c r="AJ377" s="75" t="n">
        <v>0.455489579694959</v>
      </c>
      <c r="AK377" s="38" t="n">
        <v>0.290045406915823</v>
      </c>
      <c r="AL377" s="38" t="n">
        <v>0.0566538595878449</v>
      </c>
      <c r="AM377" s="39" t="n">
        <v>0.280987309349168</v>
      </c>
      <c r="AN377" s="115" t="n">
        <v>6.719</v>
      </c>
    </row>
    <row customHeight="1" ht="13.5" r="378" s="96">
      <c r="A378" s="25" t="n">
        <v>43719</v>
      </c>
      <c r="B378" s="97" t="inlineStr">
        <is>
          <t>iOS</t>
        </is>
      </c>
      <c r="C378" s="73" t="n">
        <v>5974</v>
      </c>
      <c r="D378" s="73" t="n">
        <v>39969</v>
      </c>
      <c r="E378" s="74" t="n">
        <v>6.69049213257449</v>
      </c>
      <c r="F378" s="75" t="n">
        <v>0.672937240111086</v>
      </c>
      <c r="G378" s="76" t="n">
        <v>16.77</v>
      </c>
      <c r="H378" s="76" t="n">
        <v>25.77</v>
      </c>
      <c r="I378" s="31" t="n">
        <v>0.313</v>
      </c>
      <c r="L378" s="75" t="n">
        <v>8.073982336310641</v>
      </c>
      <c r="M378" s="77" t="n">
        <v>9.736095473992339</v>
      </c>
      <c r="N378" s="75" t="n">
        <v>15.8665090108456</v>
      </c>
      <c r="O378" s="78" t="n">
        <v>0.613625559808852</v>
      </c>
      <c r="P378" s="75" t="n">
        <v>2.31823371116366</v>
      </c>
      <c r="Q378" s="75" t="n">
        <v>3.35199380249531</v>
      </c>
      <c r="R378" s="75" t="n">
        <v>0.92444752507543</v>
      </c>
      <c r="S378" s="75" t="n">
        <v>4.71817662888363</v>
      </c>
      <c r="T378" s="75" t="n">
        <v>1.45857457392155</v>
      </c>
      <c r="U378" s="75" t="n">
        <v>0.520182663296094</v>
      </c>
      <c r="V378" s="75" t="n">
        <v>1.71503710348202</v>
      </c>
      <c r="W378" s="75" t="n">
        <v>0.859863002527929</v>
      </c>
      <c r="X378" s="75" t="n">
        <v>0.0134354124446446</v>
      </c>
      <c r="Y378" s="74" t="n">
        <v>9.74953088643699</v>
      </c>
      <c r="Z378" s="79" t="n">
        <v>405</v>
      </c>
      <c r="AA378" s="79" t="n">
        <v>296</v>
      </c>
      <c r="AB378" s="75" t="n">
        <v>2331.95</v>
      </c>
      <c r="AD378" s="80" t="n">
        <v>0.0101328529610448</v>
      </c>
      <c r="AE378" s="31" t="n">
        <v>0.00740573944807226</v>
      </c>
      <c r="AF378" s="75" t="n">
        <v>5.7579012345679</v>
      </c>
      <c r="AG378" s="81" t="n">
        <v>0.0583439665740949</v>
      </c>
      <c r="AH378" s="37" t="n">
        <v>0.509039169735521</v>
      </c>
      <c r="AI378" s="37" t="n">
        <v>0.375795112152662</v>
      </c>
      <c r="AJ378" s="75" t="n">
        <v>0.54139458080012</v>
      </c>
      <c r="AK378" s="38" t="n">
        <v>0.322975305862043</v>
      </c>
      <c r="AL378" s="38" t="n">
        <v>0.0617728739773324</v>
      </c>
      <c r="AM378" s="39" t="n">
        <v>0</v>
      </c>
      <c r="AN378" s="115" t="n"/>
    </row>
    <row customHeight="1" ht="13.5" r="379" s="96">
      <c r="A379" s="25" t="n">
        <v>43720</v>
      </c>
      <c r="B379" s="97" t="inlineStr">
        <is>
          <t>iOS</t>
        </is>
      </c>
      <c r="C379" s="73">
        <f>[1]源!$N$20</f>
        <v/>
      </c>
      <c r="D379" s="73">
        <f>[1]源!$N$21</f>
        <v/>
      </c>
      <c r="E379" s="74">
        <f>D379/C379</f>
        <v/>
      </c>
      <c r="F379" s="75">
        <f>3.3*M379*G379/1000+AB379/D379*3.3*0.7</f>
        <v/>
      </c>
      <c r="G379" s="76">
        <f>[1]源!$N$18</f>
        <v/>
      </c>
      <c r="H379" s="76">
        <f>[1]源!$N$19</f>
        <v/>
      </c>
      <c r="L379" s="75">
        <f>[1]源!$N$22/D379</f>
        <v/>
      </c>
      <c r="M379" s="77">
        <f>[1]源!$N$24/D379</f>
        <v/>
      </c>
      <c r="N379" s="75">
        <f>[1]源!$N$24/[1]源!$N$25</f>
        <v/>
      </c>
      <c r="O379" s="78">
        <f>M379/N379</f>
        <v/>
      </c>
      <c r="P379" s="75">
        <f>SUMIFS([1]源!G:G,[1]源!F:F,"double_cash")/D379*N379/M379</f>
        <v/>
      </c>
      <c r="Q379" s="75">
        <f>SUMIFS([1]源!G:G,[1]源!F:F,"Offline")/D379*N379/M379</f>
        <v/>
      </c>
      <c r="R379" s="75">
        <f>SUMIFS([1]源!G:G,[1]源!F:F,"AdClaim")/D379*N379/M379</f>
        <v/>
      </c>
      <c r="S379" s="75">
        <f>SUMIFS([1]源!G:G,[1]源!F:F,"FreeBonus_money")/D379*N379/M379+SUMIFS([1]源!G:G,[1]源!F:F,"FreeBonus_gold")/D379*N379/M379</f>
        <v/>
      </c>
      <c r="T379" s="75">
        <f>SUMIFS([1]源!G:G,[1]源!F:F,"speedUp")/D379*N379/M379</f>
        <v/>
      </c>
      <c r="U379" s="75">
        <f>SUMIFS([1]源!G:G,[1]源!F:F,"Slot")/D379*N379/M379</f>
        <v/>
      </c>
      <c r="V379" s="75">
        <f>SUMIFS([1]源!G:G,[1]源!F:F,"skip_30_minutes")/D379*N379/M379</f>
        <v/>
      </c>
      <c r="W379" s="75">
        <f>SUMIFS([1]源!G:G,[1]源!F:F,"cost_50%_off")/D379*N379/M379</f>
        <v/>
      </c>
      <c r="X379" s="75">
        <f>[1]源!$N$23/D379</f>
        <v/>
      </c>
      <c r="Y379" s="74">
        <f>M379+X379</f>
        <v/>
      </c>
      <c r="Z379" s="79">
        <f>[1]源!$N$30</f>
        <v/>
      </c>
      <c r="AA379" s="79">
        <f>[1]源!$N$26</f>
        <v/>
      </c>
      <c r="AB379" s="75">
        <f>[1]源!$N$31</f>
        <v/>
      </c>
      <c r="AD379" s="80">
        <f>Z379/D379</f>
        <v/>
      </c>
      <c r="AE379" s="31">
        <f>AA379/D379</f>
        <v/>
      </c>
      <c r="AF379" s="75">
        <f>AB379/Z379</f>
        <v/>
      </c>
      <c r="AG379" s="81">
        <f>AD379*AF379</f>
        <v/>
      </c>
      <c r="AH379" s="37">
        <f>[1]源!$N$33/C379</f>
        <v/>
      </c>
      <c r="AI379" s="37">
        <f>[1]源!$N$34/C379</f>
        <v/>
      </c>
      <c r="AJ379" s="75">
        <f>[1]源!$N$32/D379</f>
        <v/>
      </c>
      <c r="AK379" s="38">
        <f>[1]源!$N$27/D379</f>
        <v/>
      </c>
      <c r="AL379" s="38">
        <f>[1]源!$N$28/D379</f>
        <v/>
      </c>
      <c r="AM379" s="39">
        <f>[1]源!$N$29/D379</f>
        <v/>
      </c>
      <c r="AN379" s="115" t="n"/>
    </row>
    <row r="380">
      <c r="A380" s="117" t="inlineStr">
        <is>
          <t>2019/09/15</t>
        </is>
      </c>
      <c r="B380" s="117" t="inlineStr">
        <is>
          <t>iOS</t>
        </is>
      </c>
      <c r="C380" s="118" t="n">
        <v>0</v>
      </c>
      <c r="D380" t="n">
        <v>0</v>
      </c>
    </row>
  </sheetData>
  <mergeCells count="33">
    <mergeCell ref="AL1:AL2"/>
    <mergeCell ref="AM1:AM2"/>
    <mergeCell ref="AN1:AN2"/>
    <mergeCell ref="AF1:AF2"/>
    <mergeCell ref="AG1:AG2"/>
    <mergeCell ref="AH1:AH2"/>
    <mergeCell ref="AI1:AI2"/>
    <mergeCell ref="AJ1:AJ2"/>
    <mergeCell ref="AK1:AK2"/>
    <mergeCell ref="Z1:Z2"/>
    <mergeCell ref="AA1:AA2"/>
    <mergeCell ref="AB1:AB2"/>
    <mergeCell ref="AC1:AC2"/>
    <mergeCell ref="AD1:AD2"/>
    <mergeCell ref="AE1:AE2"/>
    <mergeCell ref="M1:M2"/>
    <mergeCell ref="N1:N2"/>
    <mergeCell ref="O1:O2"/>
    <mergeCell ref="P1:W1"/>
    <mergeCell ref="X1:X2"/>
    <mergeCell ref="Y1:Y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jqknono</dc:creator>
  <dcterms:created xsi:type="dcterms:W3CDTF">2019-09-15T08:41:05Z</dcterms:created>
  <dcterms:modified xsi:type="dcterms:W3CDTF">2019-09-15T08:41:21Z</dcterms:modified>
  <cp:lastModifiedBy>jqknono</cp:lastModifiedBy>
</cp:coreProperties>
</file>