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M32\project\efeed\"/>
    </mc:Choice>
  </mc:AlternateContent>
  <bookViews>
    <workbookView xWindow="0" yWindow="0" windowWidth="18250" windowHeight="7900"/>
  </bookViews>
  <sheets>
    <sheet name="Лист1" sheetId="1" r:id="rId1"/>
    <sheet name="Лист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3" l="1"/>
  <c r="A11" i="3"/>
  <c r="A8" i="3"/>
  <c r="A7" i="3"/>
  <c r="A5" i="3"/>
  <c r="A15" i="3" s="1"/>
  <c r="A16" i="3" s="1"/>
  <c r="A4" i="3"/>
  <c r="A2" i="3"/>
  <c r="A6" i="3" s="1"/>
  <c r="I49" i="1"/>
  <c r="G49" i="1" s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A19" i="3" l="1"/>
  <c r="A20" i="3" s="1"/>
  <c r="A21" i="3" s="1"/>
  <c r="M49" i="1"/>
  <c r="I50" i="1"/>
  <c r="G50" i="1" s="1"/>
  <c r="L49" i="1"/>
  <c r="M50" i="1" l="1"/>
  <c r="I51" i="1"/>
  <c r="G51" i="1" s="1"/>
  <c r="L50" i="1"/>
  <c r="M51" i="1" l="1"/>
  <c r="I52" i="1"/>
  <c r="G52" i="1" s="1"/>
  <c r="L51" i="1"/>
  <c r="M52" i="1" l="1"/>
  <c r="I53" i="1"/>
  <c r="G53" i="1" s="1"/>
  <c r="L52" i="1"/>
  <c r="M53" i="1" l="1"/>
  <c r="L53" i="1"/>
  <c r="F2" i="1" l="1"/>
  <c r="F3" i="1"/>
  <c r="B10" i="1"/>
  <c r="B20" i="1" s="1"/>
  <c r="B9" i="1"/>
  <c r="K3" i="1"/>
  <c r="G3" i="1"/>
  <c r="G2" i="1"/>
  <c r="B7" i="1"/>
  <c r="B22" i="1"/>
  <c r="L2" i="1" l="1"/>
  <c r="L3" i="1"/>
  <c r="M2" i="1"/>
  <c r="H3" i="1"/>
  <c r="M3" i="1"/>
  <c r="D3" i="1"/>
  <c r="H2" i="1"/>
  <c r="B15" i="1"/>
  <c r="B17" i="1"/>
  <c r="F5" i="1" s="1"/>
  <c r="F6" i="1" s="1"/>
  <c r="F7" i="1" s="1"/>
  <c r="F8" i="1" s="1"/>
  <c r="F9" i="1" l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G5" i="1"/>
  <c r="L5" i="1" l="1"/>
  <c r="M5" i="1"/>
  <c r="I6" i="1"/>
  <c r="G6" i="1" s="1"/>
  <c r="H5" i="1"/>
  <c r="J5" i="1" s="1"/>
  <c r="L6" i="1" l="1"/>
  <c r="M6" i="1"/>
  <c r="D6" i="1"/>
  <c r="H6" i="1"/>
  <c r="J6" i="1" s="1"/>
  <c r="K6" i="1" s="1"/>
  <c r="I7" i="1"/>
  <c r="G7" i="1" s="1"/>
  <c r="L7" i="1" l="1"/>
  <c r="M7" i="1"/>
  <c r="D7" i="1"/>
  <c r="H7" i="1"/>
  <c r="J7" i="1" s="1"/>
  <c r="K7" i="1" s="1"/>
  <c r="I8" i="1"/>
  <c r="G8" i="1" s="1"/>
  <c r="L8" i="1" l="1"/>
  <c r="M8" i="1"/>
  <c r="D8" i="1"/>
  <c r="H8" i="1"/>
  <c r="J8" i="1" s="1"/>
  <c r="K8" i="1" s="1"/>
  <c r="I9" i="1"/>
  <c r="G9" i="1" s="1"/>
  <c r="L9" i="1" l="1"/>
  <c r="M9" i="1"/>
  <c r="D9" i="1"/>
  <c r="H9" i="1"/>
  <c r="J9" i="1" s="1"/>
  <c r="K9" i="1" s="1"/>
  <c r="I10" i="1"/>
  <c r="G10" i="1" s="1"/>
  <c r="L10" i="1" l="1"/>
  <c r="M10" i="1"/>
  <c r="D10" i="1"/>
  <c r="H10" i="1"/>
  <c r="J10" i="1" s="1"/>
  <c r="K10" i="1" s="1"/>
  <c r="I11" i="1"/>
  <c r="G11" i="1" s="1"/>
  <c r="L11" i="1" l="1"/>
  <c r="M11" i="1"/>
  <c r="D11" i="1"/>
  <c r="H11" i="1"/>
  <c r="J11" i="1" s="1"/>
  <c r="K11" i="1" s="1"/>
  <c r="I12" i="1"/>
  <c r="G12" i="1" s="1"/>
  <c r="L12" i="1" l="1"/>
  <c r="M12" i="1"/>
  <c r="D12" i="1"/>
  <c r="H12" i="1"/>
  <c r="J12" i="1" s="1"/>
  <c r="K12" i="1" s="1"/>
  <c r="I13" i="1"/>
  <c r="G13" i="1" s="1"/>
  <c r="L13" i="1" l="1"/>
  <c r="M13" i="1"/>
  <c r="D13" i="1"/>
  <c r="H13" i="1"/>
  <c r="J13" i="1" s="1"/>
  <c r="K13" i="1" s="1"/>
  <c r="I14" i="1"/>
  <c r="G14" i="1" s="1"/>
  <c r="L14" i="1" l="1"/>
  <c r="M14" i="1"/>
  <c r="D14" i="1"/>
  <c r="H14" i="1"/>
  <c r="J14" i="1" s="1"/>
  <c r="K14" i="1" s="1"/>
  <c r="I15" i="1"/>
  <c r="G15" i="1" s="1"/>
  <c r="L15" i="1" l="1"/>
  <c r="M15" i="1"/>
  <c r="D15" i="1"/>
  <c r="H15" i="1"/>
  <c r="J15" i="1" s="1"/>
  <c r="K15" i="1" s="1"/>
  <c r="I16" i="1"/>
  <c r="G16" i="1" s="1"/>
  <c r="L16" i="1" l="1"/>
  <c r="M16" i="1"/>
  <c r="D16" i="1"/>
  <c r="H16" i="1"/>
  <c r="J16" i="1" s="1"/>
  <c r="K16" i="1" s="1"/>
  <c r="I17" i="1"/>
  <c r="G17" i="1" s="1"/>
  <c r="L17" i="1" l="1"/>
  <c r="M17" i="1"/>
  <c r="D17" i="1"/>
  <c r="H17" i="1"/>
  <c r="J17" i="1" s="1"/>
  <c r="K17" i="1" s="1"/>
  <c r="I18" i="1"/>
  <c r="G18" i="1" s="1"/>
  <c r="L18" i="1" l="1"/>
  <c r="M18" i="1"/>
  <c r="D18" i="1"/>
  <c r="H18" i="1"/>
  <c r="J18" i="1" s="1"/>
  <c r="K18" i="1" s="1"/>
  <c r="I19" i="1"/>
  <c r="G19" i="1" s="1"/>
  <c r="L19" i="1" l="1"/>
  <c r="M19" i="1"/>
  <c r="D19" i="1"/>
  <c r="H19" i="1"/>
  <c r="J19" i="1" s="1"/>
  <c r="K19" i="1" s="1"/>
  <c r="I20" i="1"/>
  <c r="G20" i="1" s="1"/>
  <c r="L20" i="1" l="1"/>
  <c r="M20" i="1"/>
  <c r="D20" i="1"/>
  <c r="H20" i="1"/>
  <c r="J20" i="1" s="1"/>
  <c r="K20" i="1" s="1"/>
  <c r="I21" i="1"/>
  <c r="G21" i="1" s="1"/>
  <c r="L21" i="1" l="1"/>
  <c r="M21" i="1"/>
  <c r="D21" i="1"/>
  <c r="H21" i="1"/>
  <c r="J21" i="1" s="1"/>
  <c r="K21" i="1" s="1"/>
  <c r="I22" i="1"/>
  <c r="G22" i="1" s="1"/>
  <c r="L22" i="1" l="1"/>
  <c r="M22" i="1"/>
  <c r="D22" i="1"/>
  <c r="H22" i="1"/>
  <c r="J22" i="1" s="1"/>
  <c r="K22" i="1" s="1"/>
  <c r="I23" i="1"/>
  <c r="G23" i="1" s="1"/>
  <c r="L23" i="1" l="1"/>
  <c r="M23" i="1"/>
  <c r="D23" i="1"/>
  <c r="H23" i="1"/>
  <c r="J23" i="1" s="1"/>
  <c r="K23" i="1" s="1"/>
  <c r="I24" i="1"/>
  <c r="G24" i="1" s="1"/>
  <c r="L24" i="1" l="1"/>
  <c r="M24" i="1"/>
  <c r="D24" i="1"/>
  <c r="H24" i="1"/>
  <c r="J24" i="1" s="1"/>
  <c r="K24" i="1" s="1"/>
  <c r="I25" i="1"/>
  <c r="G25" i="1" s="1"/>
  <c r="L25" i="1" l="1"/>
  <c r="M25" i="1"/>
  <c r="D25" i="1"/>
  <c r="H25" i="1"/>
  <c r="J25" i="1" s="1"/>
  <c r="K25" i="1" s="1"/>
  <c r="I26" i="1"/>
  <c r="G26" i="1" s="1"/>
  <c r="L26" i="1" l="1"/>
  <c r="M26" i="1"/>
  <c r="D26" i="1"/>
  <c r="H26" i="1"/>
  <c r="J26" i="1" s="1"/>
  <c r="K26" i="1" s="1"/>
  <c r="I27" i="1"/>
  <c r="G27" i="1" s="1"/>
  <c r="L27" i="1" l="1"/>
  <c r="M27" i="1"/>
  <c r="D27" i="1"/>
  <c r="H27" i="1"/>
  <c r="J27" i="1" s="1"/>
  <c r="K27" i="1" s="1"/>
  <c r="I28" i="1"/>
  <c r="G28" i="1" s="1"/>
  <c r="L28" i="1" l="1"/>
  <c r="M28" i="1"/>
  <c r="D28" i="1"/>
  <c r="H28" i="1"/>
  <c r="J28" i="1" s="1"/>
  <c r="K28" i="1" s="1"/>
  <c r="I29" i="1"/>
  <c r="G29" i="1" s="1"/>
  <c r="L29" i="1" l="1"/>
  <c r="M29" i="1"/>
  <c r="D29" i="1"/>
  <c r="H29" i="1"/>
  <c r="J29" i="1" s="1"/>
  <c r="K29" i="1" s="1"/>
  <c r="I30" i="1"/>
  <c r="G30" i="1" s="1"/>
  <c r="L30" i="1" l="1"/>
  <c r="M30" i="1"/>
  <c r="D30" i="1"/>
  <c r="H30" i="1"/>
  <c r="J30" i="1" s="1"/>
  <c r="I31" i="1"/>
  <c r="G31" i="1" s="1"/>
  <c r="L31" i="1" l="1"/>
  <c r="M31" i="1"/>
  <c r="D31" i="1"/>
  <c r="K30" i="1"/>
  <c r="H31" i="1"/>
  <c r="J31" i="1" s="1"/>
  <c r="K31" i="1" s="1"/>
  <c r="I32" i="1"/>
  <c r="G32" i="1" s="1"/>
  <c r="L32" i="1" l="1"/>
  <c r="M32" i="1"/>
  <c r="D32" i="1"/>
  <c r="H32" i="1"/>
  <c r="J32" i="1" s="1"/>
  <c r="K32" i="1" s="1"/>
  <c r="I33" i="1"/>
  <c r="G33" i="1" s="1"/>
  <c r="L33" i="1" l="1"/>
  <c r="M33" i="1"/>
  <c r="D33" i="1"/>
  <c r="H33" i="1"/>
  <c r="J33" i="1" s="1"/>
  <c r="K33" i="1" s="1"/>
  <c r="I34" i="1"/>
  <c r="G34" i="1" s="1"/>
  <c r="L34" i="1" l="1"/>
  <c r="M34" i="1"/>
  <c r="D34" i="1"/>
  <c r="H34" i="1"/>
  <c r="J34" i="1" s="1"/>
  <c r="K34" i="1" s="1"/>
  <c r="I35" i="1"/>
  <c r="G35" i="1" s="1"/>
  <c r="L35" i="1" l="1"/>
  <c r="M35" i="1"/>
  <c r="I36" i="1"/>
  <c r="G36" i="1" s="1"/>
  <c r="D35" i="1"/>
  <c r="H35" i="1"/>
  <c r="J35" i="1" s="1"/>
  <c r="K35" i="1" s="1"/>
  <c r="L36" i="1" l="1"/>
  <c r="M36" i="1"/>
  <c r="I37" i="1"/>
  <c r="G37" i="1" s="1"/>
  <c r="D36" i="1"/>
  <c r="F4" i="1"/>
  <c r="K5" i="1"/>
  <c r="K4" i="1"/>
  <c r="G4" i="1"/>
  <c r="L4" i="1" l="1"/>
  <c r="D37" i="1"/>
  <c r="L37" i="1"/>
  <c r="M4" i="1"/>
  <c r="M37" i="1"/>
  <c r="I38" i="1"/>
  <c r="G38" i="1" s="1"/>
  <c r="H4" i="1"/>
  <c r="D5" i="1"/>
  <c r="D4" i="1"/>
  <c r="L38" i="1" l="1"/>
  <c r="M38" i="1"/>
  <c r="I39" i="1"/>
  <c r="G39" i="1" s="1"/>
  <c r="L39" i="1" l="1"/>
  <c r="M39" i="1"/>
  <c r="I40" i="1"/>
  <c r="G40" i="1" s="1"/>
  <c r="L40" i="1" l="1"/>
  <c r="M40" i="1"/>
  <c r="I41" i="1"/>
  <c r="G41" i="1" s="1"/>
  <c r="L41" i="1" l="1"/>
  <c r="M41" i="1"/>
  <c r="I42" i="1"/>
  <c r="G42" i="1" s="1"/>
  <c r="L42" i="1" l="1"/>
  <c r="M42" i="1"/>
  <c r="I43" i="1"/>
  <c r="G43" i="1" s="1"/>
  <c r="L43" i="1" l="1"/>
  <c r="M43" i="1"/>
  <c r="I44" i="1"/>
  <c r="G44" i="1" s="1"/>
  <c r="L44" i="1" l="1"/>
  <c r="M44" i="1"/>
  <c r="I45" i="1"/>
  <c r="G45" i="1" s="1"/>
  <c r="L45" i="1" l="1"/>
  <c r="M45" i="1"/>
  <c r="I46" i="1"/>
  <c r="G46" i="1" s="1"/>
  <c r="L46" i="1" l="1"/>
  <c r="M46" i="1"/>
  <c r="I47" i="1"/>
  <c r="G47" i="1" s="1"/>
  <c r="L47" i="1" l="1"/>
  <c r="M47" i="1"/>
  <c r="I48" i="1"/>
  <c r="G48" i="1" s="1"/>
  <c r="L48" i="1" l="1"/>
  <c r="M48" i="1"/>
</calcChain>
</file>

<file path=xl/sharedStrings.xml><?xml version="1.0" encoding="utf-8"?>
<sst xmlns="http://schemas.openxmlformats.org/spreadsheetml/2006/main" count="60" uniqueCount="56">
  <si>
    <t>pps</t>
  </si>
  <si>
    <t>start pps</t>
  </si>
  <si>
    <t>max speed</t>
  </si>
  <si>
    <t>prescaler</t>
  </si>
  <si>
    <t>The given parameters are:</t>
  </si>
  <si>
    <t>v0 - base speed,</t>
  </si>
  <si>
    <t>v - slew speed,</t>
  </si>
  <si>
    <t>a - acceleration,</t>
  </si>
  <si>
    <t>F - timer frequency</t>
  </si>
  <si>
    <t>and the calculated parameters are:</t>
  </si>
  <si>
    <t>S - acceleration/deceleration distance</t>
  </si>
  <si>
    <t>p1 - delay period for the initial step</t>
  </si>
  <si>
    <t>pS - delay period for the slew speed steps</t>
  </si>
  <si>
    <t>R - constant multiplier</t>
  </si>
  <si>
    <t>The variable delay period p (initially p = p1) that will be recalculated for</t>
  </si>
  <si>
    <t>each next step is:</t>
  </si>
  <si>
    <t>where</t>
  </si>
  <si>
    <t>m - variable multiplier that depends on the movement phase:</t>
  </si>
  <si>
    <t>m = -R during acceleration phase,</t>
  </si>
  <si>
    <t>m = 0 between acceleration and deceleration phases,</t>
  </si>
  <si>
    <t>m = R during deceleration phase.</t>
  </si>
  <si>
    <t>For accuracy purpose let's set</t>
  </si>
  <si>
    <t>p = pS if p &lt; pS or between acceleration and deceleration phases,</t>
  </si>
  <si>
    <t>p = p1 if p &gt; p1 .</t>
  </si>
  <si>
    <t>S = (v *v - v0 *v0) / (2 * a)</t>
  </si>
  <si>
    <t>p1 = F / sqrt((v0 * v0 + 2 *a))</t>
  </si>
  <si>
    <t>R = a / (F*F)</t>
  </si>
  <si>
    <t>p = p*(1 + m * p * p)</t>
  </si>
  <si>
    <t>q = m*p*p</t>
  </si>
  <si>
    <t>p = p *(1 + q + 1.5 *q*q)</t>
  </si>
  <si>
    <t>pS = F / v</t>
  </si>
  <si>
    <t>Hz</t>
  </si>
  <si>
    <t>PPSPS</t>
  </si>
  <si>
    <t>period(ARR)</t>
  </si>
  <si>
    <t>ARR table</t>
  </si>
  <si>
    <t>processor speed</t>
  </si>
  <si>
    <t>better formula:</t>
  </si>
  <si>
    <t>target PPS</t>
  </si>
  <si>
    <t>p(ARR) good</t>
  </si>
  <si>
    <t>p(ARR) better</t>
  </si>
  <si>
    <t>ARR_8_24 format</t>
  </si>
  <si>
    <t>rev/m</t>
  </si>
  <si>
    <t>rev/sec</t>
  </si>
  <si>
    <t>tread pitch to cut</t>
  </si>
  <si>
    <t>ARR</t>
  </si>
  <si>
    <t>steps/per mm setup</t>
  </si>
  <si>
    <t>steps/sec</t>
  </si>
  <si>
    <t>encoder*2</t>
  </si>
  <si>
    <t>HZ spindle encoder</t>
  </si>
  <si>
    <t>mm per spindle step</t>
  </si>
  <si>
    <t>steps to accelerate to 4000</t>
  </si>
  <si>
    <t>mm accel path len</t>
  </si>
  <si>
    <t>spindle steps accel path</t>
  </si>
  <si>
    <t>sec, accel time</t>
  </si>
  <si>
    <t>spindle steps when accel</t>
  </si>
  <si>
    <t>mm accel path len by spindle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</si>
</sst>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\ _₽_-;\-* #,##0.00\ _₽_-;_-* &quot;-&quot;??\ _₽_-;_-@_-"/>
    <numFmt numFmtId="164" formatCode="0.00000"/>
    <numFmt numFmtId="165" formatCode="0.0000"/>
    <numFmt numFmtId="166" formatCode="0.0"/>
    <numFmt numFmtId="167" formatCode="_-* #,##0\ _₽_-;\-* #,##0\ _₽_-;_-* &quot;-&quot;??\ _₽_-;_-@_-"/>
    <numFmt numFmtId="169" formatCode="0.00000000"/>
    <numFmt numFmtId="175" formatCode="_-* #,##0.0\ _₽_-;\-* #,##0.0\ _₽_-;_-* &quot;-&quot;?\ _₽_-;_-@_-"/>
    <numFmt numFmtId="176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9"/>
      <color rgb="FF59595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67" fontId="0" fillId="2" borderId="0" xfId="1" applyNumberFormat="1" applyFont="1" applyFill="1"/>
    <xf numFmtId="167" fontId="0" fillId="0" borderId="0" xfId="1" applyNumberFormat="1" applyFont="1"/>
    <xf numFmtId="166" fontId="0" fillId="3" borderId="2" xfId="0" applyNumberFormat="1" applyFill="1" applyBorder="1"/>
    <xf numFmtId="166" fontId="0" fillId="3" borderId="3" xfId="0" applyNumberForma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4" borderId="1" xfId="0" applyNumberFormat="1" applyFill="1" applyBorder="1"/>
    <xf numFmtId="166" fontId="0" fillId="4" borderId="2" xfId="0" applyNumberFormat="1" applyFill="1" applyBorder="1"/>
    <xf numFmtId="0" fontId="0" fillId="4" borderId="0" xfId="0" applyFill="1"/>
    <xf numFmtId="166" fontId="2" fillId="0" borderId="0" xfId="0" applyNumberFormat="1" applyFont="1"/>
    <xf numFmtId="164" fontId="3" fillId="0" borderId="0" xfId="0" applyNumberFormat="1" applyFont="1" applyAlignment="1">
      <alignment horizontal="left" vertical="center" readingOrder="1"/>
    </xf>
    <xf numFmtId="169" fontId="0" fillId="0" borderId="0" xfId="0" applyNumberFormat="1"/>
    <xf numFmtId="2" fontId="0" fillId="0" borderId="0" xfId="0" applyNumberFormat="1"/>
    <xf numFmtId="175" fontId="0" fillId="0" borderId="0" xfId="0" applyNumberFormat="1"/>
    <xf numFmtId="0" fontId="0" fillId="2" borderId="0" xfId="0" applyFill="1" applyAlignment="1">
      <alignment horizontal="center" vertical="center" wrapText="1"/>
    </xf>
    <xf numFmtId="176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PPS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Лист1!$J$2:$J$35</c:f>
              <c:numCache>
                <c:formatCode>General</c:formatCode>
                <c:ptCount val="34"/>
                <c:pt idx="0">
                  <c:v>400</c:v>
                </c:pt>
                <c:pt idx="1">
                  <c:v>460</c:v>
                </c:pt>
                <c:pt idx="2">
                  <c:v>660</c:v>
                </c:pt>
                <c:pt idx="3" formatCode="0">
                  <c:v>1071.4285714285713</c:v>
                </c:pt>
                <c:pt idx="4" formatCode="0">
                  <c:v>1250</c:v>
                </c:pt>
                <c:pt idx="5" formatCode="0">
                  <c:v>1500</c:v>
                </c:pt>
                <c:pt idx="6" formatCode="0">
                  <c:v>1764.7058823529412</c:v>
                </c:pt>
                <c:pt idx="7" formatCode="0">
                  <c:v>2000</c:v>
                </c:pt>
                <c:pt idx="8" formatCode="0">
                  <c:v>2142.8571428571427</c:v>
                </c:pt>
                <c:pt idx="9" formatCode="0">
                  <c:v>2307.6923076923076</c:v>
                </c:pt>
                <c:pt idx="10" formatCode="0">
                  <c:v>2500</c:v>
                </c:pt>
                <c:pt idx="11" formatCode="0">
                  <c:v>2727.2727272727275</c:v>
                </c:pt>
                <c:pt idx="12" formatCode="0">
                  <c:v>3000</c:v>
                </c:pt>
                <c:pt idx="13" formatCode="0">
                  <c:v>3000</c:v>
                </c:pt>
                <c:pt idx="14" formatCode="0">
                  <c:v>3333.3333333333335</c:v>
                </c:pt>
                <c:pt idx="15" formatCode="0">
                  <c:v>3333.3333333333335</c:v>
                </c:pt>
                <c:pt idx="16" formatCode="0">
                  <c:v>3333.3333333333335</c:v>
                </c:pt>
                <c:pt idx="17" formatCode="0">
                  <c:v>3750</c:v>
                </c:pt>
                <c:pt idx="18" formatCode="0">
                  <c:v>3750</c:v>
                </c:pt>
                <c:pt idx="19" formatCode="0">
                  <c:v>3750</c:v>
                </c:pt>
                <c:pt idx="20" formatCode="0">
                  <c:v>3750</c:v>
                </c:pt>
                <c:pt idx="21" formatCode="0">
                  <c:v>4285.7142857142853</c:v>
                </c:pt>
                <c:pt idx="22" formatCode="0">
                  <c:v>4285.7142857142853</c:v>
                </c:pt>
                <c:pt idx="23" formatCode="0">
                  <c:v>4285.7142857142853</c:v>
                </c:pt>
                <c:pt idx="24" formatCode="0">
                  <c:v>4285.7142857142853</c:v>
                </c:pt>
                <c:pt idx="25" formatCode="0">
                  <c:v>4285.7142857142853</c:v>
                </c:pt>
                <c:pt idx="26" formatCode="0">
                  <c:v>4285.7142857142853</c:v>
                </c:pt>
                <c:pt idx="27" formatCode="0">
                  <c:v>5000</c:v>
                </c:pt>
                <c:pt idx="28" formatCode="0">
                  <c:v>5000</c:v>
                </c:pt>
                <c:pt idx="29" formatCode="0">
                  <c:v>5000</c:v>
                </c:pt>
                <c:pt idx="30" formatCode="0">
                  <c:v>5000</c:v>
                </c:pt>
                <c:pt idx="31" formatCode="0">
                  <c:v>5000</c:v>
                </c:pt>
                <c:pt idx="32" formatCode="0">
                  <c:v>5000</c:v>
                </c:pt>
                <c:pt idx="33" formatCode="0">
                  <c:v>5000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Лист1!$M$2:$M$35</c:f>
              <c:numCache>
                <c:formatCode>_-* #\ ##0.0\ _₽_-;\-* #\ ##0.0\ _₽_-;_-* "-"?\ _₽_-;_-@_-</c:formatCode>
                <c:ptCount val="34"/>
                <c:pt idx="0">
                  <c:v>400</c:v>
                </c:pt>
                <c:pt idx="1">
                  <c:v>460</c:v>
                </c:pt>
                <c:pt idx="2">
                  <c:v>660</c:v>
                </c:pt>
                <c:pt idx="3">
                  <c:v>1059.4810050208546</c:v>
                </c:pt>
                <c:pt idx="4">
                  <c:v>1258.1356436876538</c:v>
                </c:pt>
                <c:pt idx="5">
                  <c:v>1504.817494144412</c:v>
                </c:pt>
                <c:pt idx="6">
                  <c:v>1752.3148788993626</c:v>
                </c:pt>
                <c:pt idx="7">
                  <c:v>1982.5797508212245</c:v>
                </c:pt>
                <c:pt idx="8">
                  <c:v>2194.2984959295286</c:v>
                </c:pt>
                <c:pt idx="9">
                  <c:v>2389.9003949579878</c:v>
                </c:pt>
                <c:pt idx="10">
                  <c:v>2572.0202037980921</c:v>
                </c:pt>
                <c:pt idx="11">
                  <c:v>2742.8534492135568</c:v>
                </c:pt>
                <c:pt idx="12">
                  <c:v>2904.1375642760904</c:v>
                </c:pt>
                <c:pt idx="13">
                  <c:v>3057.2410066734733</c:v>
                </c:pt>
                <c:pt idx="14">
                  <c:v>3203.2513579270349</c:v>
                </c:pt>
                <c:pt idx="15">
                  <c:v>3343.0442185287829</c:v>
                </c:pt>
                <c:pt idx="16">
                  <c:v>3477.3341119711649</c:v>
                </c:pt>
                <c:pt idx="17">
                  <c:v>3606.711683246433</c:v>
                </c:pt>
                <c:pt idx="18">
                  <c:v>3731.6710136458742</c:v>
                </c:pt>
                <c:pt idx="19">
                  <c:v>3852.6298958745169</c:v>
                </c:pt>
                <c:pt idx="20">
                  <c:v>3969.9450788590875</c:v>
                </c:pt>
                <c:pt idx="21">
                  <c:v>4083.9238834805128</c:v>
                </c:pt>
                <c:pt idx="22">
                  <c:v>4194.8331683341985</c:v>
                </c:pt>
                <c:pt idx="23">
                  <c:v>4302.9063354782502</c:v>
                </c:pt>
                <c:pt idx="24">
                  <c:v>4408.3488678660888</c:v>
                </c:pt>
                <c:pt idx="25">
                  <c:v>4511.3427531888328</c:v>
                </c:pt>
                <c:pt idx="26">
                  <c:v>4612.0500532348669</c:v>
                </c:pt>
                <c:pt idx="27">
                  <c:v>4710.6158103428443</c:v>
                </c:pt>
                <c:pt idx="28">
                  <c:v>4807.1704342548719</c:v>
                </c:pt>
                <c:pt idx="29">
                  <c:v>4901.8316777630444</c:v>
                </c:pt>
                <c:pt idx="30">
                  <c:v>4994.7062839970813</c:v>
                </c:pt>
                <c:pt idx="31">
                  <c:v>5085.8913693025606</c:v>
                </c:pt>
                <c:pt idx="32">
                  <c:v>5175.475591531047</c:v>
                </c:pt>
                <c:pt idx="33">
                  <c:v>5263.5401428956211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557144"/>
        <c:axId val="374556360"/>
      </c:scatterChart>
      <c:valAx>
        <c:axId val="374557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56360"/>
        <c:crosses val="autoZero"/>
        <c:crossBetween val="midCat"/>
      </c:valAx>
      <c:valAx>
        <c:axId val="37455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57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 table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Лист1!$E$2:$E$26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Лист1!$F$2:$F$26</c:f>
              <c:numCache>
                <c:formatCode>0.0</c:formatCode>
                <c:ptCount val="25"/>
                <c:pt idx="0">
                  <c:v>75</c:v>
                </c:pt>
                <c:pt idx="1">
                  <c:v>65.217391304347828</c:v>
                </c:pt>
                <c:pt idx="2">
                  <c:v>45.454545454545453</c:v>
                </c:pt>
                <c:pt idx="3">
                  <c:v>28.315750690980522</c:v>
                </c:pt>
                <c:pt idx="4">
                  <c:v>16.711968670623246</c:v>
                </c:pt>
                <c:pt idx="5">
                  <c:v>14.326365734149858</c:v>
                </c:pt>
                <c:pt idx="6">
                  <c:v>12.823488782431417</c:v>
                </c:pt>
                <c:pt idx="7">
                  <c:v>11.745699375196637</c:v>
                </c:pt>
                <c:pt idx="8">
                  <c:v>10.917467452475021</c:v>
                </c:pt>
                <c:pt idx="9">
                  <c:v>10.252376500225987</c:v>
                </c:pt>
                <c:pt idx="10">
                  <c:v>9.7015828032820579</c:v>
                </c:pt>
                <c:pt idx="11">
                  <c:v>9.2348771017673528</c:v>
                </c:pt>
                <c:pt idx="12">
                  <c:v>8.8323374349026142</c:v>
                </c:pt>
                <c:pt idx="13">
                  <c:v>8.4801756062615752</c:v>
                </c:pt>
                <c:pt idx="14">
                  <c:v>8.1684805893663945</c:v>
                </c:pt>
                <c:pt idx="15">
                  <c:v>7.8899074962519764</c:v>
                </c:pt>
                <c:pt idx="16">
                  <c:v>7.6388743573290654</c:v>
                </c:pt>
                <c:pt idx="17">
                  <c:v>7.411048285076669</c:v>
                </c:pt>
                <c:pt idx="18">
                  <c:v>7.2030047375329058</c:v>
                </c:pt>
                <c:pt idx="19">
                  <c:v>7.0119945972679627</c:v>
                </c:pt>
                <c:pt idx="20">
                  <c:v>6.8357807469915413</c:v>
                </c:pt>
                <c:pt idx="21">
                  <c:v>6.6725207831563296</c:v>
                </c:pt>
                <c:pt idx="22">
                  <c:v>6.5206811563153622</c:v>
                </c:pt>
                <c:pt idx="23">
                  <c:v>6.3789732058168633</c:v>
                </c:pt>
                <c:pt idx="24">
                  <c:v>6.2463047555443607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Лист1!$E$2:$E$26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Лист1!$G$2:$G$26</c:f>
              <c:numCache>
                <c:formatCode>0.000</c:formatCode>
                <c:ptCount val="25"/>
                <c:pt idx="0">
                  <c:v>75</c:v>
                </c:pt>
                <c:pt idx="1">
                  <c:v>65.217391304347828</c:v>
                </c:pt>
                <c:pt idx="2">
                  <c:v>45.454545454545453</c:v>
                </c:pt>
                <c:pt idx="3">
                  <c:v>28.315750690980522</c:v>
                </c:pt>
                <c:pt idx="4">
                  <c:v>23.84480572545311</c:v>
                </c:pt>
                <c:pt idx="5">
                  <c:v>19.935972379864562</c:v>
                </c:pt>
                <c:pt idx="6">
                  <c:v>17.120210734524576</c:v>
                </c:pt>
                <c:pt idx="7">
                  <c:v>15.131799862060225</c:v>
                </c:pt>
                <c:pt idx="8">
                  <c:v>13.671795362231098</c:v>
                </c:pt>
                <c:pt idx="9">
                  <c:v>12.552824403599201</c:v>
                </c:pt>
                <c:pt idx="10">
                  <c:v>11.663983026143853</c:v>
                </c:pt>
                <c:pt idx="11">
                  <c:v>10.937514728904578</c:v>
                </c:pt>
                <c:pt idx="12">
                  <c:v>10.330089169683685</c:v>
                </c:pt>
                <c:pt idx="13">
                  <c:v>9.8127690733294326</c:v>
                </c:pt>
                <c:pt idx="14">
                  <c:v>9.3654842058396319</c:v>
                </c:pt>
                <c:pt idx="15">
                  <c:v>8.9738567721376086</c:v>
                </c:pt>
                <c:pt idx="16">
                  <c:v>8.6272986816887069</c:v>
                </c:pt>
                <c:pt idx="17">
                  <c:v>8.317825940829497</c:v>
                </c:pt>
                <c:pt idx="18">
                  <c:v>8.0392938954952911</c:v>
                </c:pt>
                <c:pt idx="19">
                  <c:v>7.7868886477065127</c:v>
                </c:pt>
                <c:pt idx="20">
                  <c:v>7.5567796037676231</c:v>
                </c:pt>
                <c:pt idx="21">
                  <c:v>7.3458763816216335</c:v>
                </c:pt>
                <c:pt idx="22">
                  <c:v>7.1516550947634556</c:v>
                </c:pt>
                <c:pt idx="23">
                  <c:v>6.9720318456956658</c:v>
                </c:pt>
                <c:pt idx="24">
                  <c:v>6.8052690245728762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Лист1!$E$2:$E$26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Лист1!$H$2:$H$26</c:f>
              <c:numCache>
                <c:formatCode>0.0</c:formatCode>
                <c:ptCount val="25"/>
                <c:pt idx="0">
                  <c:v>75</c:v>
                </c:pt>
                <c:pt idx="1">
                  <c:v>65</c:v>
                </c:pt>
                <c:pt idx="2">
                  <c:v>45</c:v>
                </c:pt>
                <c:pt idx="3">
                  <c:v>28</c:v>
                </c:pt>
                <c:pt idx="4">
                  <c:v>24</c:v>
                </c:pt>
                <c:pt idx="5">
                  <c:v>20</c:v>
                </c:pt>
                <c:pt idx="6">
                  <c:v>17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  <c:pt idx="13">
                  <c:v>10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557928"/>
        <c:axId val="374558320"/>
      </c:scatterChart>
      <c:valAx>
        <c:axId val="374557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58320"/>
        <c:crosses val="autoZero"/>
        <c:crossBetween val="midCat"/>
      </c:valAx>
      <c:valAx>
        <c:axId val="3745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57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Лист1!$R$41:$R$70</c:f>
              <c:numCache>
                <c:formatCode>0.00000</c:formatCode>
                <c:ptCount val="30"/>
                <c:pt idx="0">
                  <c:v>-400.39677700000004</c:v>
                </c:pt>
                <c:pt idx="1">
                  <c:v>-395.19657599999994</c:v>
                </c:pt>
                <c:pt idx="2">
                  <c:v>-384.79639900000006</c:v>
                </c:pt>
                <c:pt idx="3">
                  <c:v>-369.59624800000006</c:v>
                </c:pt>
                <c:pt idx="4">
                  <c:v>-349.99612500000012</c:v>
                </c:pt>
                <c:pt idx="5">
                  <c:v>-326.3960320000001</c:v>
                </c:pt>
                <c:pt idx="6">
                  <c:v>-299.19597100000033</c:v>
                </c:pt>
                <c:pt idx="7">
                  <c:v>-268.79594400000019</c:v>
                </c:pt>
                <c:pt idx="8">
                  <c:v>-235.59595300000001</c:v>
                </c:pt>
                <c:pt idx="9">
                  <c:v>-199.99600000000009</c:v>
                </c:pt>
                <c:pt idx="10">
                  <c:v>-162.39608700000031</c:v>
                </c:pt>
                <c:pt idx="11">
                  <c:v>-123.19621600000005</c:v>
                </c:pt>
                <c:pt idx="12">
                  <c:v>-82.79638900000009</c:v>
                </c:pt>
                <c:pt idx="13">
                  <c:v>-41.59660800000006</c:v>
                </c:pt>
                <c:pt idx="14">
                  <c:v>3.1249999997271516E-3</c:v>
                </c:pt>
                <c:pt idx="15">
                  <c:v>41.602807999999641</c:v>
                </c:pt>
                <c:pt idx="16">
                  <c:v>82.802438999999595</c:v>
                </c:pt>
                <c:pt idx="17">
                  <c:v>123.20201599999973</c:v>
                </c:pt>
                <c:pt idx="18">
                  <c:v>162.40153699999973</c:v>
                </c:pt>
                <c:pt idx="19">
                  <c:v>200.00099999999975</c:v>
                </c:pt>
                <c:pt idx="20">
                  <c:v>235.60040300000037</c:v>
                </c:pt>
                <c:pt idx="21">
                  <c:v>268.79974399999992</c:v>
                </c:pt>
                <c:pt idx="22">
                  <c:v>299.19902099999899</c:v>
                </c:pt>
                <c:pt idx="23">
                  <c:v>326.3982319999991</c:v>
                </c:pt>
                <c:pt idx="24">
                  <c:v>349.99737499999992</c:v>
                </c:pt>
                <c:pt idx="25">
                  <c:v>369.59644799999933</c:v>
                </c:pt>
                <c:pt idx="26">
                  <c:v>384.79544900000019</c:v>
                </c:pt>
                <c:pt idx="27">
                  <c:v>395.19437600000037</c:v>
                </c:pt>
                <c:pt idx="28">
                  <c:v>400.39322699999911</c:v>
                </c:pt>
                <c:pt idx="29">
                  <c:v>399.99199999999973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555968"/>
        <c:axId val="316336936"/>
      </c:scatterChart>
      <c:valAx>
        <c:axId val="37455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36936"/>
        <c:crosses val="autoZero"/>
        <c:crossBetween val="midCat"/>
      </c:valAx>
      <c:valAx>
        <c:axId val="31633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5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Лист1!$M$1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Лист1!$M$2:$M$48</c:f>
              <c:numCache>
                <c:formatCode>_-* #\ ##0.0\ _₽_-;\-* #\ ##0.0\ _₽_-;_-* "-"?\ _₽_-;_-@_-</c:formatCode>
                <c:ptCount val="47"/>
                <c:pt idx="0">
                  <c:v>400</c:v>
                </c:pt>
                <c:pt idx="1">
                  <c:v>460</c:v>
                </c:pt>
                <c:pt idx="2">
                  <c:v>660</c:v>
                </c:pt>
                <c:pt idx="3">
                  <c:v>1059.4810050208546</c:v>
                </c:pt>
                <c:pt idx="4">
                  <c:v>1258.1356436876538</c:v>
                </c:pt>
                <c:pt idx="5">
                  <c:v>1504.817494144412</c:v>
                </c:pt>
                <c:pt idx="6">
                  <c:v>1752.3148788993626</c:v>
                </c:pt>
                <c:pt idx="7">
                  <c:v>1982.5797508212245</c:v>
                </c:pt>
                <c:pt idx="8">
                  <c:v>2194.2984959295286</c:v>
                </c:pt>
                <c:pt idx="9">
                  <c:v>2389.9003949579878</c:v>
                </c:pt>
                <c:pt idx="10">
                  <c:v>2572.0202037980921</c:v>
                </c:pt>
                <c:pt idx="11">
                  <c:v>2742.8534492135568</c:v>
                </c:pt>
                <c:pt idx="12">
                  <c:v>2904.1375642760904</c:v>
                </c:pt>
                <c:pt idx="13">
                  <c:v>3057.2410066734733</c:v>
                </c:pt>
                <c:pt idx="14">
                  <c:v>3203.2513579270349</c:v>
                </c:pt>
                <c:pt idx="15">
                  <c:v>3343.0442185287829</c:v>
                </c:pt>
                <c:pt idx="16">
                  <c:v>3477.3341119711649</c:v>
                </c:pt>
                <c:pt idx="17">
                  <c:v>3606.711683246433</c:v>
                </c:pt>
                <c:pt idx="18">
                  <c:v>3731.6710136458742</c:v>
                </c:pt>
                <c:pt idx="19">
                  <c:v>3852.6298958745169</c:v>
                </c:pt>
                <c:pt idx="20">
                  <c:v>3969.9450788590875</c:v>
                </c:pt>
                <c:pt idx="21">
                  <c:v>4083.9238834805128</c:v>
                </c:pt>
                <c:pt idx="22">
                  <c:v>4194.8331683341985</c:v>
                </c:pt>
                <c:pt idx="23">
                  <c:v>4302.9063354782502</c:v>
                </c:pt>
                <c:pt idx="24">
                  <c:v>4408.3488678660888</c:v>
                </c:pt>
                <c:pt idx="25">
                  <c:v>4511.3427531888328</c:v>
                </c:pt>
                <c:pt idx="26">
                  <c:v>4612.0500532348669</c:v>
                </c:pt>
                <c:pt idx="27">
                  <c:v>4710.6158103428443</c:v>
                </c:pt>
                <c:pt idx="28">
                  <c:v>4807.1704342548719</c:v>
                </c:pt>
                <c:pt idx="29">
                  <c:v>4901.8316777630444</c:v>
                </c:pt>
                <c:pt idx="30">
                  <c:v>4994.7062839970813</c:v>
                </c:pt>
                <c:pt idx="31">
                  <c:v>5085.8913693025606</c:v>
                </c:pt>
                <c:pt idx="32">
                  <c:v>5175.475591531047</c:v>
                </c:pt>
                <c:pt idx="33">
                  <c:v>5263.5401428956211</c:v>
                </c:pt>
                <c:pt idx="34">
                  <c:v>5350.1595984142568</c:v>
                </c:pt>
                <c:pt idx="35">
                  <c:v>5435.4026447106817</c:v>
                </c:pt>
                <c:pt idx="36">
                  <c:v>5519.3327090932717</c:v>
                </c:pt>
                <c:pt idx="37">
                  <c:v>5602.0085050422858</c:v>
                </c:pt>
                <c:pt idx="38">
                  <c:v>5683.4845072507251</c:v>
                </c:pt>
                <c:pt idx="39">
                  <c:v>5763.8113669965915</c:v>
                </c:pt>
                <c:pt idx="40">
                  <c:v>5843.0362767340303</c:v>
                </c:pt>
                <c:pt idx="41">
                  <c:v>5921.2032912717759</c:v>
                </c:pt>
                <c:pt idx="42">
                  <c:v>5998.3536116794867</c:v>
                </c:pt>
                <c:pt idx="43">
                  <c:v>6074.5258370641368</c:v>
                </c:pt>
                <c:pt idx="44">
                  <c:v>6149.756188542643</c:v>
                </c:pt>
                <c:pt idx="45">
                  <c:v>6224.0787090663171</c:v>
                </c:pt>
                <c:pt idx="46">
                  <c:v>6297.5254421991112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561064"/>
        <c:axId val="317297144"/>
      </c:scatterChart>
      <c:valAx>
        <c:axId val="37456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97144"/>
        <c:crosses val="autoZero"/>
        <c:crossBetween val="midCat"/>
      </c:valAx>
      <c:valAx>
        <c:axId val="31729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\ _₽_-;\-* #\ ##0.0\ _₽_-;_-* &quot;-&quot;?\ _₽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6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426358</xdr:colOff>
      <xdr:row>1</xdr:row>
      <xdr:rowOff>127000</xdr:rowOff>
    </xdr:from>
    <xdr:to>
      <xdr:col>22</xdr:col>
      <xdr:colOff>145143</xdr:colOff>
      <xdr:row>16</xdr:row>
      <xdr:rowOff>79994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253997</xdr:colOff>
      <xdr:row>18</xdr:row>
      <xdr:rowOff>147864</xdr:rowOff>
    </xdr:from>
    <xdr:to>
      <xdr:col>23</xdr:col>
      <xdr:colOff>426355</xdr:colOff>
      <xdr:row>33</xdr:row>
      <xdr:rowOff>169635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391138</xdr:colOff>
      <xdr:row>80</xdr:row>
      <xdr:rowOff>93169</xdr:rowOff>
    </xdr:from>
    <xdr:to>
      <xdr:col>15</xdr:col>
      <xdr:colOff>573634</xdr:colOff>
      <xdr:row>95</xdr:row>
      <xdr:rowOff>34898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594180</xdr:colOff>
      <xdr:row>17</xdr:row>
      <xdr:rowOff>175078</xdr:rowOff>
    </xdr:from>
    <xdr:to>
      <xdr:col>28</xdr:col>
      <xdr:colOff>303894</xdr:colOff>
      <xdr:row>33</xdr:row>
      <xdr:rowOff>15421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0;&#1085;&#1080;&#1075;&#1072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Лист5"/>
      <sheetName val="Лист4"/>
    </sheetNames>
    <sheetDataSet>
      <sheetData sheetId="0" refreshError="1"/>
      <sheetData sheetId="1" refreshError="1"/>
      <sheetData sheetId="2">
        <row r="11">
          <cell r="G11">
            <v>400</v>
          </cell>
          <cell r="L11">
            <v>3.9215686274509803E-3</v>
          </cell>
        </row>
        <row r="12">
          <cell r="G12">
            <v>460.82949308755758</v>
          </cell>
          <cell r="L12">
            <v>3.3333333333333333E-2</v>
          </cell>
        </row>
        <row r="13">
          <cell r="G13">
            <v>580</v>
          </cell>
          <cell r="L13">
            <v>4.7619047619047616E-2</v>
          </cell>
        </row>
        <row r="14">
          <cell r="G14">
            <v>1063.8297872340424</v>
          </cell>
          <cell r="L14">
            <v>5.8823529411764705E-2</v>
          </cell>
        </row>
        <row r="15">
          <cell r="G15">
            <v>1265.8227848101267</v>
          </cell>
          <cell r="L15">
            <v>7.1428571428571425E-2</v>
          </cell>
        </row>
        <row r="16">
          <cell r="G16">
            <v>1515.1515151515152</v>
          </cell>
          <cell r="L16">
            <v>8.3333333333333329E-2</v>
          </cell>
        </row>
        <row r="17">
          <cell r="G17">
            <v>1900</v>
          </cell>
          <cell r="L17">
            <v>9.0909090909090912E-2</v>
          </cell>
        </row>
        <row r="18">
          <cell r="G18">
            <v>2110</v>
          </cell>
          <cell r="L18">
            <v>0.1</v>
          </cell>
        </row>
        <row r="19">
          <cell r="G19">
            <v>2173.913043478261</v>
          </cell>
          <cell r="L19">
            <v>0.1111111111111111</v>
          </cell>
        </row>
        <row r="20">
          <cell r="G20">
            <v>2380.9523809523807</v>
          </cell>
        </row>
        <row r="21">
          <cell r="G21">
            <v>2564.102564102564</v>
          </cell>
          <cell r="J21">
            <v>392.35</v>
          </cell>
        </row>
        <row r="22">
          <cell r="G22">
            <v>2777.7777777777778</v>
          </cell>
          <cell r="J22">
            <v>455.81</v>
          </cell>
        </row>
        <row r="23">
          <cell r="J23">
            <v>658.83</v>
          </cell>
        </row>
        <row r="24">
          <cell r="J24">
            <v>947.8900000000001</v>
          </cell>
        </row>
        <row r="25">
          <cell r="J25">
            <v>1274.75</v>
          </cell>
        </row>
        <row r="26">
          <cell r="J26">
            <v>1596.4500000000003</v>
          </cell>
        </row>
        <row r="27">
          <cell r="J27">
            <v>1875.3100000000004</v>
          </cell>
        </row>
        <row r="28">
          <cell r="J28">
            <v>2078.9300000000003</v>
          </cell>
        </row>
        <row r="29">
          <cell r="J29">
            <v>2180.1900000000005</v>
          </cell>
        </row>
        <row r="30">
          <cell r="J30">
            <v>2157.25</v>
          </cell>
        </row>
        <row r="31">
          <cell r="J31">
            <v>1993.5500000000011</v>
          </cell>
        </row>
        <row r="32">
          <cell r="J32">
            <v>1677.8100000000031</v>
          </cell>
        </row>
        <row r="33">
          <cell r="J33">
            <v>1204.0299999999988</v>
          </cell>
        </row>
        <row r="34">
          <cell r="J34">
            <v>571.4900000000016</v>
          </cell>
        </row>
        <row r="35">
          <cell r="J35">
            <v>-215.25</v>
          </cell>
        </row>
        <row r="36">
          <cell r="J36">
            <v>-1146.3499999999985</v>
          </cell>
        </row>
        <row r="37">
          <cell r="J37">
            <v>-2206.6900000000023</v>
          </cell>
        </row>
        <row r="38">
          <cell r="J38">
            <v>-3375.8699999999953</v>
          </cell>
        </row>
        <row r="39">
          <cell r="J39">
            <v>-4628.2100000000064</v>
          </cell>
        </row>
        <row r="40">
          <cell r="J40">
            <v>-5932.75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5"/>
  <sheetViews>
    <sheetView tabSelected="1" zoomScale="70" zoomScaleNormal="70" workbookViewId="0">
      <selection activeCell="B13" sqref="B13"/>
    </sheetView>
  </sheetViews>
  <sheetFormatPr defaultRowHeight="14.5" x14ac:dyDescent="0.35"/>
  <cols>
    <col min="1" max="1" width="41" customWidth="1"/>
    <col min="2" max="2" width="15.26953125" customWidth="1"/>
    <col min="3" max="4" width="12.1796875" customWidth="1"/>
    <col min="8" max="8" width="7.90625" customWidth="1"/>
    <col min="9" max="9" width="6.36328125" customWidth="1"/>
    <col min="10" max="10" width="6.7265625" customWidth="1"/>
    <col min="11" max="11" width="3.81640625" bestFit="1" customWidth="1"/>
    <col min="12" max="12" width="12.6328125" customWidth="1"/>
    <col min="13" max="13" width="9.453125" bestFit="1" customWidth="1"/>
    <col min="15" max="15" width="15.36328125" bestFit="1" customWidth="1"/>
    <col min="18" max="18" width="11.453125" customWidth="1"/>
  </cols>
  <sheetData>
    <row r="1" spans="1:15" ht="34.5" customHeight="1" thickBot="1" x14ac:dyDescent="0.4">
      <c r="A1" t="s">
        <v>1</v>
      </c>
      <c r="B1">
        <v>400</v>
      </c>
      <c r="C1" t="s">
        <v>0</v>
      </c>
      <c r="F1" s="11" t="s">
        <v>38</v>
      </c>
      <c r="G1" s="11" t="s">
        <v>39</v>
      </c>
      <c r="H1" s="20" t="s">
        <v>34</v>
      </c>
      <c r="I1" s="10"/>
      <c r="J1" s="11" t="s">
        <v>37</v>
      </c>
      <c r="L1" s="11" t="s">
        <v>40</v>
      </c>
    </row>
    <row r="2" spans="1:15" x14ac:dyDescent="0.35">
      <c r="A2" t="s">
        <v>2</v>
      </c>
      <c r="B2">
        <v>6000</v>
      </c>
      <c r="C2" t="s">
        <v>0</v>
      </c>
      <c r="E2">
        <v>1</v>
      </c>
      <c r="F2" s="15">
        <f t="shared" ref="F2:F3" si="0">$B$12/J2</f>
        <v>75</v>
      </c>
      <c r="G2" s="21">
        <f>$B$12/J2</f>
        <v>75</v>
      </c>
      <c r="H2" s="12">
        <f>ROUND(G2,0)</f>
        <v>75</v>
      </c>
      <c r="J2" s="14">
        <v>400</v>
      </c>
      <c r="K2" s="4"/>
      <c r="L2" t="str">
        <f>CONCATENATE("0x",DEC2HEX(G2*POWER(2,24),8),",")</f>
        <v>0x4B000000,</v>
      </c>
      <c r="M2" s="19">
        <f>$B$12/G2</f>
        <v>400</v>
      </c>
      <c r="O2" s="17"/>
    </row>
    <row r="3" spans="1:15" x14ac:dyDescent="0.35">
      <c r="A3" t="s">
        <v>35</v>
      </c>
      <c r="B3" s="7">
        <v>72000000</v>
      </c>
      <c r="C3" t="s">
        <v>31</v>
      </c>
      <c r="D3" s="3">
        <f t="shared" ref="D3:D5" si="1">G2-G3</f>
        <v>9.7826086956521721</v>
      </c>
      <c r="E3">
        <v>2</v>
      </c>
      <c r="F3" s="15">
        <f t="shared" si="0"/>
        <v>65.217391304347828</v>
      </c>
      <c r="G3" s="21">
        <f>$B$12/J3</f>
        <v>65.217391304347828</v>
      </c>
      <c r="H3" s="13">
        <f>ROUND(G3,0)</f>
        <v>65</v>
      </c>
      <c r="J3" s="14">
        <v>460</v>
      </c>
      <c r="K3" s="4">
        <f t="shared" ref="K3:K5" si="2">J3-J2</f>
        <v>60</v>
      </c>
      <c r="L3" t="str">
        <f>CONCATENATE("0x",DEC2HEX(G3*POWER(2,24),8),",")</f>
        <v>0x4137A6F4,</v>
      </c>
      <c r="M3" s="19">
        <f>$B$12/G3</f>
        <v>460</v>
      </c>
    </row>
    <row r="4" spans="1:15" x14ac:dyDescent="0.35">
      <c r="A4" s="7"/>
      <c r="D4" s="3">
        <f t="shared" si="1"/>
        <v>19.762845849802375</v>
      </c>
      <c r="E4">
        <v>3</v>
      </c>
      <c r="F4" s="15">
        <f>$B$12/J4</f>
        <v>45.454545454545453</v>
      </c>
      <c r="G4" s="21">
        <f>$B$12/J4</f>
        <v>45.454545454545453</v>
      </c>
      <c r="H4" s="13">
        <f>ROUND(G4,0)</f>
        <v>45</v>
      </c>
      <c r="J4" s="14">
        <v>660</v>
      </c>
      <c r="K4" s="4">
        <f t="shared" si="2"/>
        <v>200</v>
      </c>
      <c r="L4" t="str">
        <f>CONCATENATE("0x",DEC2HEX(G4*POWER(2,24),8),",")</f>
        <v>0x2D745D17,</v>
      </c>
      <c r="M4" s="19">
        <f>$B$12/G4</f>
        <v>660</v>
      </c>
    </row>
    <row r="5" spans="1:15" x14ac:dyDescent="0.35">
      <c r="D5" s="3">
        <f t="shared" si="1"/>
        <v>17.138794763564931</v>
      </c>
      <c r="E5">
        <v>4</v>
      </c>
      <c r="F5" s="15">
        <f>B17</f>
        <v>28.315750690980522</v>
      </c>
      <c r="G5" s="21">
        <f>B17</f>
        <v>28.315750690980522</v>
      </c>
      <c r="H5" s="8">
        <f>ROUND(G5,0)</f>
        <v>28</v>
      </c>
      <c r="J5" s="4">
        <f t="shared" ref="J5:J35" si="3">$B$12/H5</f>
        <v>1071.4285714285713</v>
      </c>
      <c r="K5" s="4">
        <f t="shared" si="2"/>
        <v>411.42857142857133</v>
      </c>
      <c r="L5" t="str">
        <f>CONCATENATE("0x",DEC2HEX(G5*POWER(2,24),8),",")</f>
        <v>0x1C50D509,</v>
      </c>
      <c r="M5" s="19">
        <f>$B$12/G5</f>
        <v>1059.4810050208546</v>
      </c>
    </row>
    <row r="6" spans="1:15" x14ac:dyDescent="0.35">
      <c r="A6" t="s">
        <v>33</v>
      </c>
      <c r="B6">
        <v>1</v>
      </c>
      <c r="D6" s="3">
        <f>G5-G6</f>
        <v>4.4709449655274121</v>
      </c>
      <c r="E6">
        <v>5</v>
      </c>
      <c r="F6" s="15">
        <f t="shared" ref="F6:F35" si="4">F5*(1+-1*$B$22*F5*F5)</f>
        <v>16.711968670623246</v>
      </c>
      <c r="G6" s="21">
        <f t="shared" ref="G6:G48" si="5">G5*(1+I6+1.5*I6*I6)</f>
        <v>23.84480572545311</v>
      </c>
      <c r="H6" s="8">
        <f t="shared" ref="H6:H35" si="6">ROUND(G6,0)</f>
        <v>24</v>
      </c>
      <c r="I6" s="2">
        <f t="shared" ref="I6:I48" si="7">-1*$B$22*G5*G5</f>
        <v>-0.40979955456570161</v>
      </c>
      <c r="J6" s="4">
        <f t="shared" si="3"/>
        <v>1250</v>
      </c>
      <c r="K6" s="4">
        <f>J6-J5</f>
        <v>178.57142857142867</v>
      </c>
      <c r="L6" t="str">
        <f>CONCATENATE("0x",DEC2HEX(G6*POWER(2,24),8),",")</f>
        <v>0x17D84530,</v>
      </c>
      <c r="M6" s="19">
        <f>$B$12/G6</f>
        <v>1258.1356436876538</v>
      </c>
    </row>
    <row r="7" spans="1:15" x14ac:dyDescent="0.35">
      <c r="A7" t="s">
        <v>3</v>
      </c>
      <c r="B7" s="5">
        <f>((((72000000)/((B6)/(1/B12)))+0.5)-1)</f>
        <v>2399.5</v>
      </c>
      <c r="D7" s="3">
        <f t="shared" ref="D7:D37" si="8">G6-G7</f>
        <v>3.9088333455885476</v>
      </c>
      <c r="E7">
        <v>6</v>
      </c>
      <c r="F7" s="15">
        <f t="shared" si="4"/>
        <v>14.326365734149858</v>
      </c>
      <c r="G7" s="21">
        <f t="shared" si="5"/>
        <v>19.935972379864562</v>
      </c>
      <c r="H7" s="8">
        <f t="shared" si="6"/>
        <v>20</v>
      </c>
      <c r="I7" s="2">
        <f t="shared" si="7"/>
        <v>-0.29060487737657409</v>
      </c>
      <c r="J7" s="4">
        <f t="shared" si="3"/>
        <v>1500</v>
      </c>
      <c r="K7" s="4">
        <f t="shared" ref="K7:K35" si="9">J7-J6</f>
        <v>250</v>
      </c>
      <c r="L7" t="str">
        <f>CONCATENATE("0x",DEC2HEX(G7*POWER(2,24),8),",")</f>
        <v>0x13EF9BE2,</v>
      </c>
      <c r="M7" s="19">
        <f>$B$12/G7</f>
        <v>1504.817494144412</v>
      </c>
    </row>
    <row r="8" spans="1:15" x14ac:dyDescent="0.35">
      <c r="A8" t="s">
        <v>4</v>
      </c>
      <c r="D8" s="3">
        <f t="shared" si="8"/>
        <v>2.8157616453399861</v>
      </c>
      <c r="E8">
        <v>7</v>
      </c>
      <c r="F8" s="15">
        <f t="shared" si="4"/>
        <v>12.823488782431417</v>
      </c>
      <c r="G8" s="21">
        <f t="shared" si="5"/>
        <v>17.120210734524576</v>
      </c>
      <c r="H8" s="8">
        <f t="shared" si="6"/>
        <v>17</v>
      </c>
      <c r="I8" s="2">
        <f t="shared" si="7"/>
        <v>-0.20313753064014717</v>
      </c>
      <c r="J8" s="4">
        <f t="shared" si="3"/>
        <v>1764.7058823529412</v>
      </c>
      <c r="K8" s="4">
        <f t="shared" si="9"/>
        <v>264.70588235294122</v>
      </c>
      <c r="L8" t="str">
        <f>CONCATENATE("0x",DEC2HEX(G8*POWER(2,24),8),",")</f>
        <v>0x111EC621,</v>
      </c>
      <c r="M8" s="19">
        <f>$B$12/G8</f>
        <v>1752.3148788993626</v>
      </c>
    </row>
    <row r="9" spans="1:15" x14ac:dyDescent="0.35">
      <c r="A9" t="s">
        <v>5</v>
      </c>
      <c r="B9">
        <f>B1+50</f>
        <v>450</v>
      </c>
      <c r="C9" t="s">
        <v>0</v>
      </c>
      <c r="D9" s="3">
        <f t="shared" si="8"/>
        <v>1.9884108724643514</v>
      </c>
      <c r="E9">
        <v>8</v>
      </c>
      <c r="F9" s="15">
        <f t="shared" si="4"/>
        <v>11.745699375196637</v>
      </c>
      <c r="G9" s="21">
        <f t="shared" si="5"/>
        <v>15.131799862060225</v>
      </c>
      <c r="H9" s="8">
        <f t="shared" si="6"/>
        <v>15</v>
      </c>
      <c r="I9" s="2">
        <f t="shared" si="7"/>
        <v>-0.14980749241498229</v>
      </c>
      <c r="J9" s="4">
        <f t="shared" si="3"/>
        <v>2000</v>
      </c>
      <c r="K9" s="4">
        <f t="shared" si="9"/>
        <v>235.29411764705878</v>
      </c>
      <c r="L9" t="str">
        <f>CONCATENATE("0x",DEC2HEX(G9*POWER(2,24),8),",")</f>
        <v>0x0F21BDA2,</v>
      </c>
      <c r="M9" s="19">
        <f>$B$12/G9</f>
        <v>1982.5797508212245</v>
      </c>
    </row>
    <row r="10" spans="1:15" x14ac:dyDescent="0.35">
      <c r="A10" t="s">
        <v>6</v>
      </c>
      <c r="B10">
        <f>B2</f>
        <v>6000</v>
      </c>
      <c r="C10" t="s">
        <v>0</v>
      </c>
      <c r="D10" s="3">
        <f t="shared" si="8"/>
        <v>1.4600044998291271</v>
      </c>
      <c r="E10">
        <v>9</v>
      </c>
      <c r="F10" s="15">
        <f t="shared" si="4"/>
        <v>10.917467452475021</v>
      </c>
      <c r="G10" s="21">
        <f t="shared" si="5"/>
        <v>13.671795362231098</v>
      </c>
      <c r="H10" s="8">
        <f t="shared" si="6"/>
        <v>14</v>
      </c>
      <c r="I10" s="2">
        <f t="shared" si="7"/>
        <v>-0.11702980983345011</v>
      </c>
      <c r="J10" s="4">
        <f t="shared" si="3"/>
        <v>2142.8571428571427</v>
      </c>
      <c r="K10" s="4">
        <f t="shared" si="9"/>
        <v>142.85714285714266</v>
      </c>
      <c r="L10" t="str">
        <f>CONCATENATE("0x",DEC2HEX(G10*POWER(2,24),8),",")</f>
        <v>0x0DABFAC7,</v>
      </c>
      <c r="M10" s="19">
        <f>$B$12/G10</f>
        <v>2194.2984959295286</v>
      </c>
    </row>
    <row r="11" spans="1:15" x14ac:dyDescent="0.35">
      <c r="A11" t="s">
        <v>7</v>
      </c>
      <c r="B11" s="7">
        <v>460000</v>
      </c>
      <c r="C11" t="s">
        <v>32</v>
      </c>
      <c r="D11" s="3">
        <f t="shared" si="8"/>
        <v>1.1189709586318966</v>
      </c>
      <c r="E11">
        <v>10</v>
      </c>
      <c r="F11" s="15">
        <f t="shared" si="4"/>
        <v>10.252376500225987</v>
      </c>
      <c r="G11" s="21">
        <f t="shared" si="5"/>
        <v>12.552824403599201</v>
      </c>
      <c r="H11" s="8">
        <f t="shared" si="6"/>
        <v>13</v>
      </c>
      <c r="I11" s="2">
        <f t="shared" si="7"/>
        <v>-9.5535860751436594E-2</v>
      </c>
      <c r="J11" s="4">
        <f t="shared" si="3"/>
        <v>2307.6923076923076</v>
      </c>
      <c r="K11" s="4">
        <f t="shared" si="9"/>
        <v>164.83516483516496</v>
      </c>
      <c r="L11" t="str">
        <f>CONCATENATE("0x",DEC2HEX(G11*POWER(2,24),8),",")</f>
        <v>0x0C8D85E6,</v>
      </c>
      <c r="M11" s="19">
        <f>$B$12/G11</f>
        <v>2389.9003949579878</v>
      </c>
    </row>
    <row r="12" spans="1:15" x14ac:dyDescent="0.35">
      <c r="A12" t="s">
        <v>8</v>
      </c>
      <c r="B12" s="6">
        <v>30000</v>
      </c>
      <c r="C12" t="s">
        <v>31</v>
      </c>
      <c r="D12" s="3">
        <f t="shared" si="8"/>
        <v>0.88884137745534808</v>
      </c>
      <c r="E12">
        <v>11</v>
      </c>
      <c r="F12" s="15">
        <f t="shared" si="4"/>
        <v>9.7015828032820579</v>
      </c>
      <c r="G12" s="21">
        <f t="shared" si="5"/>
        <v>11.663983026143853</v>
      </c>
      <c r="H12" s="8">
        <f t="shared" si="6"/>
        <v>12</v>
      </c>
      <c r="I12" s="2">
        <f t="shared" si="7"/>
        <v>-8.0537515814993341E-2</v>
      </c>
      <c r="J12" s="4">
        <f t="shared" si="3"/>
        <v>2500</v>
      </c>
      <c r="K12" s="4">
        <f t="shared" si="9"/>
        <v>192.30769230769238</v>
      </c>
      <c r="L12" t="str">
        <f>CONCATENATE("0x",DEC2HEX(G12*POWER(2,24),8),",")</f>
        <v>0x0BA9FACA,</v>
      </c>
      <c r="M12" s="19">
        <f>$B$12/G12</f>
        <v>2572.0202037980921</v>
      </c>
    </row>
    <row r="13" spans="1:15" x14ac:dyDescent="0.35">
      <c r="A13" t="s">
        <v>9</v>
      </c>
      <c r="D13" s="3">
        <f t="shared" si="8"/>
        <v>0.72646829723927553</v>
      </c>
      <c r="E13">
        <v>12</v>
      </c>
      <c r="F13" s="15">
        <f t="shared" si="4"/>
        <v>9.2348771017673528</v>
      </c>
      <c r="G13" s="21">
        <f t="shared" si="5"/>
        <v>10.937514728904578</v>
      </c>
      <c r="H13" s="8">
        <f t="shared" si="6"/>
        <v>11</v>
      </c>
      <c r="I13" s="2">
        <f t="shared" si="7"/>
        <v>-6.9535900017465652E-2</v>
      </c>
      <c r="J13" s="4">
        <f t="shared" si="3"/>
        <v>2727.2727272727275</v>
      </c>
      <c r="K13" s="4">
        <f t="shared" si="9"/>
        <v>227.27272727272748</v>
      </c>
      <c r="L13" t="str">
        <f>CONCATENATE("0x",DEC2HEX(G13*POWER(2,24),8),",")</f>
        <v>0x0AF000F7,</v>
      </c>
      <c r="M13" s="19">
        <f>$B$12/G13</f>
        <v>2742.8534492135568</v>
      </c>
    </row>
    <row r="14" spans="1:15" x14ac:dyDescent="0.35">
      <c r="A14" t="s">
        <v>10</v>
      </c>
      <c r="D14" s="3">
        <f t="shared" si="8"/>
        <v>0.60742555922089281</v>
      </c>
      <c r="E14">
        <v>13</v>
      </c>
      <c r="F14" s="15">
        <f t="shared" si="4"/>
        <v>8.8323374349026142</v>
      </c>
      <c r="G14" s="21">
        <f t="shared" si="5"/>
        <v>10.330089169683685</v>
      </c>
      <c r="H14" s="8">
        <f t="shared" si="6"/>
        <v>10</v>
      </c>
      <c r="I14" s="2">
        <f t="shared" si="7"/>
        <v>-6.1143827871891238E-2</v>
      </c>
      <c r="J14" s="4">
        <f t="shared" si="3"/>
        <v>3000</v>
      </c>
      <c r="K14" s="4">
        <f t="shared" si="9"/>
        <v>272.72727272727252</v>
      </c>
      <c r="L14" t="str">
        <f>CONCATENATE("0x",DEC2HEX(G14*POWER(2,24),8),",")</f>
        <v>0x0A5480B9,</v>
      </c>
      <c r="M14" s="19">
        <f>$B$12/G14</f>
        <v>2904.1375642760904</v>
      </c>
    </row>
    <row r="15" spans="1:15" x14ac:dyDescent="0.35">
      <c r="A15" t="s">
        <v>24</v>
      </c>
      <c r="B15" s="4">
        <f>(B10*B10-B9*B9)/(2*B11)</f>
        <v>38.910326086956523</v>
      </c>
      <c r="D15" s="3">
        <f t="shared" si="8"/>
        <v>0.51732009635425236</v>
      </c>
      <c r="E15">
        <v>14</v>
      </c>
      <c r="F15" s="15">
        <f t="shared" si="4"/>
        <v>8.4801756062615752</v>
      </c>
      <c r="G15" s="21">
        <f t="shared" si="5"/>
        <v>9.8127690733294326</v>
      </c>
      <c r="H15" s="8">
        <f t="shared" si="6"/>
        <v>10</v>
      </c>
      <c r="I15" s="2">
        <f t="shared" si="7"/>
        <v>-5.4541046040737153E-2</v>
      </c>
      <c r="J15" s="4">
        <f t="shared" si="3"/>
        <v>3000</v>
      </c>
      <c r="K15" s="4">
        <f t="shared" si="9"/>
        <v>0</v>
      </c>
      <c r="L15" t="str">
        <f>CONCATENATE("0x",DEC2HEX(G15*POWER(2,24),8),",")</f>
        <v>0x09D011A2,</v>
      </c>
      <c r="M15" s="19">
        <f>$B$12/G15</f>
        <v>3057.2410066734733</v>
      </c>
    </row>
    <row r="16" spans="1:15" x14ac:dyDescent="0.35">
      <c r="A16" t="s">
        <v>11</v>
      </c>
      <c r="D16" s="3">
        <f t="shared" si="8"/>
        <v>0.44728486748980067</v>
      </c>
      <c r="E16">
        <v>15</v>
      </c>
      <c r="F16" s="15">
        <f t="shared" si="4"/>
        <v>8.1684805893663945</v>
      </c>
      <c r="G16" s="21">
        <f t="shared" si="5"/>
        <v>9.3654842058396319</v>
      </c>
      <c r="H16" s="8">
        <f t="shared" si="6"/>
        <v>9</v>
      </c>
      <c r="I16" s="2">
        <f t="shared" si="7"/>
        <v>-4.9215112186428517E-2</v>
      </c>
      <c r="J16" s="4">
        <f t="shared" si="3"/>
        <v>3333.3333333333335</v>
      </c>
      <c r="K16" s="4">
        <f t="shared" si="9"/>
        <v>333.33333333333348</v>
      </c>
      <c r="L16" t="str">
        <f>CONCATENATE("0x",DEC2HEX(G16*POWER(2,24),8),",")</f>
        <v>0x095D905F,</v>
      </c>
      <c r="M16" s="19">
        <f>$B$12/G16</f>
        <v>3203.2513579270349</v>
      </c>
    </row>
    <row r="17" spans="1:13" x14ac:dyDescent="0.35">
      <c r="A17" t="s">
        <v>25</v>
      </c>
      <c r="B17" s="3">
        <f>B12/SQRT(B9*B9+2*B11)</f>
        <v>28.315750690980522</v>
      </c>
      <c r="D17" s="3">
        <f t="shared" si="8"/>
        <v>0.39162743370202335</v>
      </c>
      <c r="E17">
        <v>16</v>
      </c>
      <c r="F17" s="15">
        <f t="shared" si="4"/>
        <v>7.8899074962519764</v>
      </c>
      <c r="G17" s="21">
        <f t="shared" si="5"/>
        <v>8.9738567721376086</v>
      </c>
      <c r="H17" s="8">
        <f t="shared" si="6"/>
        <v>9</v>
      </c>
      <c r="I17" s="2">
        <f t="shared" si="7"/>
        <v>-4.4830728253913939E-2</v>
      </c>
      <c r="J17" s="4">
        <f t="shared" si="3"/>
        <v>3333.3333333333335</v>
      </c>
      <c r="K17" s="4">
        <f t="shared" si="9"/>
        <v>0</v>
      </c>
      <c r="L17" t="str">
        <f>CONCATENATE("0x",DEC2HEX(G17*POWER(2,24),8),",")</f>
        <v>0x08F94EAD,</v>
      </c>
      <c r="M17" s="19">
        <f>$B$12/G17</f>
        <v>3343.0442185287829</v>
      </c>
    </row>
    <row r="18" spans="1:13" x14ac:dyDescent="0.35">
      <c r="D18" s="3">
        <f t="shared" si="8"/>
        <v>0.34655809044890162</v>
      </c>
      <c r="E18">
        <v>17</v>
      </c>
      <c r="F18" s="15">
        <f t="shared" si="4"/>
        <v>7.6388743573290654</v>
      </c>
      <c r="G18" s="21">
        <f t="shared" si="5"/>
        <v>8.6272986816887069</v>
      </c>
      <c r="H18" s="8">
        <f t="shared" si="6"/>
        <v>9</v>
      </c>
      <c r="I18" s="2">
        <f t="shared" si="7"/>
        <v>-4.1159831631940459E-2</v>
      </c>
      <c r="J18" s="4">
        <f t="shared" si="3"/>
        <v>3333.3333333333335</v>
      </c>
      <c r="K18" s="4">
        <f t="shared" si="9"/>
        <v>0</v>
      </c>
      <c r="L18" t="str">
        <f>CONCATENATE("0x",DEC2HEX(G18*POWER(2,24),8),",")</f>
        <v>0x08A096A5,</v>
      </c>
      <c r="M18" s="19">
        <f>$B$12/G18</f>
        <v>3477.3341119711649</v>
      </c>
    </row>
    <row r="19" spans="1:13" x14ac:dyDescent="0.35">
      <c r="A19" t="s">
        <v>12</v>
      </c>
      <c r="D19" s="3">
        <f t="shared" si="8"/>
        <v>0.30947274085920995</v>
      </c>
      <c r="E19">
        <v>18</v>
      </c>
      <c r="F19" s="15">
        <f t="shared" si="4"/>
        <v>7.411048285076669</v>
      </c>
      <c r="G19" s="21">
        <f t="shared" si="5"/>
        <v>8.317825940829497</v>
      </c>
      <c r="H19" s="8">
        <f t="shared" si="6"/>
        <v>8</v>
      </c>
      <c r="I19" s="2">
        <f t="shared" si="7"/>
        <v>-3.8042144410901271E-2</v>
      </c>
      <c r="J19" s="4">
        <f t="shared" si="3"/>
        <v>3750</v>
      </c>
      <c r="K19" s="4">
        <f t="shared" si="9"/>
        <v>416.66666666666652</v>
      </c>
      <c r="L19" t="str">
        <f>CONCATENATE("0x",DEC2HEX(G19*POWER(2,24),8),",")</f>
        <v>0x08515D0A,</v>
      </c>
      <c r="M19" s="19">
        <f>$B$12/G19</f>
        <v>3606.711683246433</v>
      </c>
    </row>
    <row r="20" spans="1:13" x14ac:dyDescent="0.35">
      <c r="A20" t="s">
        <v>30</v>
      </c>
      <c r="B20" s="3">
        <f>B12/B10</f>
        <v>5</v>
      </c>
      <c r="D20" s="3">
        <f t="shared" si="8"/>
        <v>0.27853204533420595</v>
      </c>
      <c r="E20">
        <v>19</v>
      </c>
      <c r="F20" s="15">
        <f t="shared" si="4"/>
        <v>7.2030047375329058</v>
      </c>
      <c r="G20" s="21">
        <f t="shared" si="5"/>
        <v>8.0392938954952911</v>
      </c>
      <c r="H20" s="8">
        <f t="shared" si="6"/>
        <v>8</v>
      </c>
      <c r="I20" s="2">
        <f t="shared" si="7"/>
        <v>-3.5361850061878461E-2</v>
      </c>
      <c r="J20" s="4">
        <f t="shared" si="3"/>
        <v>3750</v>
      </c>
      <c r="K20" s="4">
        <f t="shared" si="9"/>
        <v>0</v>
      </c>
      <c r="L20" t="str">
        <f>CONCATENATE("0x",DEC2HEX(G20*POWER(2,24),8),",")</f>
        <v>0x080A0F2A,</v>
      </c>
      <c r="M20" s="19">
        <f>$B$12/G20</f>
        <v>3731.6710136458742</v>
      </c>
    </row>
    <row r="21" spans="1:13" x14ac:dyDescent="0.35">
      <c r="A21" t="s">
        <v>13</v>
      </c>
      <c r="D21" s="3">
        <f t="shared" si="8"/>
        <v>0.25240524778877838</v>
      </c>
      <c r="E21">
        <v>20</v>
      </c>
      <c r="F21" s="15">
        <f t="shared" si="4"/>
        <v>7.0119945972679627</v>
      </c>
      <c r="G21" s="21">
        <f t="shared" si="5"/>
        <v>7.7868886477065127</v>
      </c>
      <c r="H21" s="8">
        <f t="shared" si="6"/>
        <v>8</v>
      </c>
      <c r="I21" s="2">
        <f t="shared" si="7"/>
        <v>-3.3033237017275577E-2</v>
      </c>
      <c r="J21" s="4">
        <f t="shared" si="3"/>
        <v>3750</v>
      </c>
      <c r="K21" s="4">
        <f t="shared" si="9"/>
        <v>0</v>
      </c>
      <c r="L21" t="str">
        <f>CONCATENATE("0x",DEC2HEX(G21*POWER(2,24),8),",")</f>
        <v>0x07C97188,</v>
      </c>
      <c r="M21" s="19">
        <f>$B$12/G21</f>
        <v>3852.6298958745169</v>
      </c>
    </row>
    <row r="22" spans="1:13" x14ac:dyDescent="0.35">
      <c r="A22" t="s">
        <v>26</v>
      </c>
      <c r="B22">
        <f>B11/(B12*B12)</f>
        <v>5.1111111111111116E-4</v>
      </c>
      <c r="D22" s="3">
        <f t="shared" si="8"/>
        <v>0.23010904393888953</v>
      </c>
      <c r="E22">
        <v>21</v>
      </c>
      <c r="F22" s="15">
        <f t="shared" si="4"/>
        <v>6.8357807469915413</v>
      </c>
      <c r="G22" s="21">
        <f t="shared" si="5"/>
        <v>7.5567796037676231</v>
      </c>
      <c r="H22" s="8">
        <f t="shared" si="6"/>
        <v>8</v>
      </c>
      <c r="I22" s="2">
        <f t="shared" si="7"/>
        <v>-3.0991546681576734E-2</v>
      </c>
      <c r="J22" s="4">
        <f t="shared" si="3"/>
        <v>3750</v>
      </c>
      <c r="K22" s="4">
        <f t="shared" si="9"/>
        <v>0</v>
      </c>
      <c r="L22" t="str">
        <f>CONCATENATE("0x",DEC2HEX(G22*POWER(2,24),8),",")</f>
        <v>0x078E891B,</v>
      </c>
      <c r="M22" s="19">
        <f>$B$12/G22</f>
        <v>3969.9450788590875</v>
      </c>
    </row>
    <row r="23" spans="1:13" x14ac:dyDescent="0.35">
      <c r="A23" t="s">
        <v>14</v>
      </c>
      <c r="D23" s="3">
        <f t="shared" si="8"/>
        <v>0.21090322214598967</v>
      </c>
      <c r="E23">
        <v>22</v>
      </c>
      <c r="F23" s="15">
        <f t="shared" si="4"/>
        <v>6.6725207831563296</v>
      </c>
      <c r="G23" s="21">
        <f t="shared" si="5"/>
        <v>7.3458763816216335</v>
      </c>
      <c r="H23" s="8">
        <f t="shared" si="6"/>
        <v>7</v>
      </c>
      <c r="I23" s="2">
        <f t="shared" si="7"/>
        <v>-2.9186958078624939E-2</v>
      </c>
      <c r="J23" s="4">
        <f t="shared" si="3"/>
        <v>4285.7142857142853</v>
      </c>
      <c r="K23" s="4">
        <f t="shared" si="9"/>
        <v>535.71428571428532</v>
      </c>
      <c r="L23" t="str">
        <f>CONCATENATE("0x",DEC2HEX(G23*POWER(2,24),8),",")</f>
        <v>0x07588B5A,</v>
      </c>
      <c r="M23" s="19">
        <f>$B$12/G23</f>
        <v>4083.9238834805128</v>
      </c>
    </row>
    <row r="24" spans="1:13" x14ac:dyDescent="0.35">
      <c r="A24" t="s">
        <v>15</v>
      </c>
      <c r="D24" s="3">
        <f t="shared" si="8"/>
        <v>0.19422128685817786</v>
      </c>
      <c r="E24">
        <v>23</v>
      </c>
      <c r="F24" s="15">
        <f t="shared" si="4"/>
        <v>6.5206811563153622</v>
      </c>
      <c r="G24" s="21">
        <f t="shared" si="5"/>
        <v>7.1516550947634556</v>
      </c>
      <c r="H24" s="8">
        <f t="shared" si="6"/>
        <v>7</v>
      </c>
      <c r="I24" s="2">
        <f t="shared" si="7"/>
        <v>-2.7580526571634015E-2</v>
      </c>
      <c r="J24" s="4">
        <f t="shared" si="3"/>
        <v>4285.7142857142853</v>
      </c>
      <c r="K24" s="4">
        <f t="shared" si="9"/>
        <v>0</v>
      </c>
      <c r="L24" t="str">
        <f>CONCATENATE("0x",DEC2HEX(G24*POWER(2,24),8),",")</f>
        <v>0x0726D2DE,</v>
      </c>
      <c r="M24" s="19">
        <f>$B$12/G24</f>
        <v>4194.8331683341985</v>
      </c>
    </row>
    <row r="25" spans="1:13" x14ac:dyDescent="0.35">
      <c r="A25" t="s">
        <v>27</v>
      </c>
      <c r="D25" s="3">
        <f t="shared" si="8"/>
        <v>0.17962324906778981</v>
      </c>
      <c r="E25">
        <v>24</v>
      </c>
      <c r="F25" s="15">
        <f t="shared" si="4"/>
        <v>6.3789732058168633</v>
      </c>
      <c r="G25" s="21">
        <f t="shared" si="5"/>
        <v>6.9720318456956658</v>
      </c>
      <c r="H25" s="8">
        <f t="shared" si="6"/>
        <v>7</v>
      </c>
      <c r="I25" s="2">
        <f t="shared" si="7"/>
        <v>-2.6141376081610893E-2</v>
      </c>
      <c r="J25" s="4">
        <f t="shared" si="3"/>
        <v>4285.7142857142853</v>
      </c>
      <c r="K25" s="4">
        <f t="shared" si="9"/>
        <v>0</v>
      </c>
      <c r="L25" t="str">
        <f>CONCATENATE("0x",DEC2HEX(G25*POWER(2,24),8),",")</f>
        <v>0x06F8D714,</v>
      </c>
      <c r="M25" s="19">
        <f>$B$12/G25</f>
        <v>4302.9063354782502</v>
      </c>
    </row>
    <row r="26" spans="1:13" x14ac:dyDescent="0.35">
      <c r="A26" t="s">
        <v>16</v>
      </c>
      <c r="D26" s="3">
        <f t="shared" si="8"/>
        <v>0.16676282112278962</v>
      </c>
      <c r="E26">
        <v>25</v>
      </c>
      <c r="F26" s="15">
        <f t="shared" si="4"/>
        <v>6.2463047555443607</v>
      </c>
      <c r="G26" s="21">
        <f t="shared" si="5"/>
        <v>6.8052690245728762</v>
      </c>
      <c r="H26" s="8">
        <f t="shared" si="6"/>
        <v>7</v>
      </c>
      <c r="I26" s="2">
        <f t="shared" si="7"/>
        <v>-2.4844716562668307E-2</v>
      </c>
      <c r="J26" s="4">
        <f t="shared" si="3"/>
        <v>4285.7142857142853</v>
      </c>
      <c r="K26" s="4">
        <f t="shared" si="9"/>
        <v>0</v>
      </c>
      <c r="L26" t="str">
        <f>CONCATENATE("0x",DEC2HEX(G26*POWER(2,24),8),",")</f>
        <v>0x06CE261C,</v>
      </c>
      <c r="M26" s="19">
        <f>$B$12/G26</f>
        <v>4408.3488678660888</v>
      </c>
    </row>
    <row r="27" spans="1:13" x14ac:dyDescent="0.35">
      <c r="A27" t="s">
        <v>17</v>
      </c>
      <c r="D27" s="3">
        <f t="shared" si="8"/>
        <v>0.15536418664085083</v>
      </c>
      <c r="E27">
        <v>26</v>
      </c>
      <c r="F27" s="15">
        <f t="shared" si="4"/>
        <v>6.1217429683462772</v>
      </c>
      <c r="G27" s="21">
        <f t="shared" si="5"/>
        <v>6.6499048379320254</v>
      </c>
      <c r="H27" s="8">
        <f t="shared" si="6"/>
        <v>7</v>
      </c>
      <c r="I27" s="2">
        <f t="shared" si="7"/>
        <v>-2.3670417542814546E-2</v>
      </c>
      <c r="J27" s="4">
        <f t="shared" si="3"/>
        <v>4285.7142857142853</v>
      </c>
      <c r="K27" s="4">
        <f t="shared" si="9"/>
        <v>0</v>
      </c>
      <c r="L27" t="str">
        <f>CONCATENATE("0x",DEC2HEX(G27*POWER(2,24),8),",")</f>
        <v>0x06A66029,</v>
      </c>
      <c r="M27" s="19">
        <f>$B$12/G27</f>
        <v>4511.3427531888328</v>
      </c>
    </row>
    <row r="28" spans="1:13" x14ac:dyDescent="0.35">
      <c r="A28" t="s">
        <v>18</v>
      </c>
      <c r="D28" s="3">
        <f t="shared" si="8"/>
        <v>0.14520526751904494</v>
      </c>
      <c r="E28">
        <v>27</v>
      </c>
      <c r="F28" s="15">
        <f t="shared" si="4"/>
        <v>6.00448547782399</v>
      </c>
      <c r="G28" s="21">
        <f t="shared" si="5"/>
        <v>6.5046995704129804</v>
      </c>
      <c r="H28" s="8">
        <f t="shared" si="6"/>
        <v>7</v>
      </c>
      <c r="I28" s="2">
        <f t="shared" si="7"/>
        <v>-2.260196422514868E-2</v>
      </c>
      <c r="J28" s="4">
        <f t="shared" si="3"/>
        <v>4285.7142857142853</v>
      </c>
      <c r="K28" s="4">
        <f t="shared" si="9"/>
        <v>0</v>
      </c>
      <c r="L28" t="str">
        <f>CONCATENATE("0x",DEC2HEX(G28*POWER(2,24),8),",")</f>
        <v>0x068133FD,</v>
      </c>
      <c r="M28" s="19">
        <f>$B$12/G28</f>
        <v>4612.0500532348669</v>
      </c>
    </row>
    <row r="29" spans="1:13" x14ac:dyDescent="0.35">
      <c r="A29" s="1" t="s">
        <v>19</v>
      </c>
      <c r="D29" s="3">
        <f t="shared" si="8"/>
        <v>0.1361054825379675</v>
      </c>
      <c r="E29">
        <v>28</v>
      </c>
      <c r="F29" s="15">
        <f t="shared" si="4"/>
        <v>5.8938376943024755</v>
      </c>
      <c r="G29" s="21">
        <f t="shared" si="5"/>
        <v>6.3685940878750129</v>
      </c>
      <c r="H29" s="8">
        <f t="shared" si="6"/>
        <v>6</v>
      </c>
      <c r="I29" s="2">
        <f t="shared" si="7"/>
        <v>-2.162568176734686E-2</v>
      </c>
      <c r="J29" s="4">
        <f t="shared" si="3"/>
        <v>5000</v>
      </c>
      <c r="K29" s="4">
        <f t="shared" si="9"/>
        <v>714.28571428571468</v>
      </c>
      <c r="L29" t="str">
        <f>CONCATENATE("0x",DEC2HEX(G29*POWER(2,24),8),",")</f>
        <v>0x065E5C2E,</v>
      </c>
      <c r="M29" s="19">
        <f>$B$12/G29</f>
        <v>4710.6158103428443</v>
      </c>
    </row>
    <row r="30" spans="1:13" x14ac:dyDescent="0.35">
      <c r="A30" t="s">
        <v>20</v>
      </c>
      <c r="D30" s="3">
        <f t="shared" si="8"/>
        <v>0.1279166643689944</v>
      </c>
      <c r="E30">
        <v>29</v>
      </c>
      <c r="F30" s="15">
        <f t="shared" si="4"/>
        <v>5.7891947771156733</v>
      </c>
      <c r="G30" s="21">
        <f t="shared" si="5"/>
        <v>6.2406774235060185</v>
      </c>
      <c r="H30" s="8">
        <f t="shared" si="6"/>
        <v>6</v>
      </c>
      <c r="I30" s="2">
        <f t="shared" si="7"/>
        <v>-2.0730150779792914E-2</v>
      </c>
      <c r="J30" s="4">
        <f t="shared" si="3"/>
        <v>5000</v>
      </c>
      <c r="K30" s="4">
        <f t="shared" si="9"/>
        <v>0</v>
      </c>
      <c r="L30" t="str">
        <f>CONCATENATE("0x",DEC2HEX(G30*POWER(2,24),8),",")</f>
        <v>0x063D9D09,</v>
      </c>
      <c r="M30" s="19">
        <f>$B$12/G30</f>
        <v>4807.1704342548719</v>
      </c>
    </row>
    <row r="31" spans="1:13" x14ac:dyDescent="0.35">
      <c r="A31" t="s">
        <v>21</v>
      </c>
      <c r="D31" s="3">
        <f t="shared" si="8"/>
        <v>0.12051623231421349</v>
      </c>
      <c r="E31">
        <v>30</v>
      </c>
      <c r="F31" s="15">
        <f t="shared" si="4"/>
        <v>5.6900271761307488</v>
      </c>
      <c r="G31" s="21">
        <f t="shared" si="5"/>
        <v>6.120161191191805</v>
      </c>
      <c r="H31" s="8">
        <f t="shared" si="6"/>
        <v>6</v>
      </c>
      <c r="I31" s="2">
        <f t="shared" si="7"/>
        <v>-1.9905761293287281E-2</v>
      </c>
      <c r="J31" s="4">
        <f t="shared" si="3"/>
        <v>5000</v>
      </c>
      <c r="K31" s="4">
        <f t="shared" si="9"/>
        <v>0</v>
      </c>
      <c r="L31" t="str">
        <f>CONCATENATE("0x",DEC2HEX(G31*POWER(2,24),8),",")</f>
        <v>0x061EC2E2,</v>
      </c>
      <c r="M31" s="19">
        <f>$B$12/G31</f>
        <v>4901.8316777630444</v>
      </c>
    </row>
    <row r="32" spans="1:13" x14ac:dyDescent="0.35">
      <c r="A32" t="s">
        <v>22</v>
      </c>
      <c r="D32" s="3">
        <f t="shared" si="8"/>
        <v>0.1138019992370598</v>
      </c>
      <c r="E32">
        <v>31</v>
      </c>
      <c r="F32" s="15">
        <f t="shared" si="4"/>
        <v>5.5958689335211558</v>
      </c>
      <c r="G32" s="21">
        <f t="shared" si="5"/>
        <v>6.0063591919547452</v>
      </c>
      <c r="H32" s="8">
        <f t="shared" si="6"/>
        <v>6</v>
      </c>
      <c r="I32" s="2">
        <f t="shared" si="7"/>
        <v>-1.9144368425375931E-2</v>
      </c>
      <c r="J32" s="4">
        <f t="shared" si="3"/>
        <v>5000</v>
      </c>
      <c r="K32" s="4">
        <f t="shared" si="9"/>
        <v>0</v>
      </c>
      <c r="L32" t="str">
        <f>CONCATENATE("0x",DEC2HEX(G32*POWER(2,24),8),",")</f>
        <v>0x0601A0C1,</v>
      </c>
      <c r="M32" s="19">
        <f>$B$12/G32</f>
        <v>4994.7062839970813</v>
      </c>
    </row>
    <row r="33" spans="1:18" x14ac:dyDescent="0.35">
      <c r="A33" t="s">
        <v>23</v>
      </c>
      <c r="D33" s="3">
        <f t="shared" si="8"/>
        <v>0.10768817804475539</v>
      </c>
      <c r="E33">
        <v>32</v>
      </c>
      <c r="F33" s="15">
        <f t="shared" si="4"/>
        <v>5.5063081418393915</v>
      </c>
      <c r="G33" s="21">
        <f t="shared" si="5"/>
        <v>5.8986710139099898</v>
      </c>
      <c r="H33" s="8">
        <f t="shared" si="6"/>
        <v>6</v>
      </c>
      <c r="I33" s="2">
        <f t="shared" si="7"/>
        <v>-1.8439023712976066E-2</v>
      </c>
      <c r="J33" s="4">
        <f t="shared" si="3"/>
        <v>5000</v>
      </c>
      <c r="K33" s="4">
        <f t="shared" si="9"/>
        <v>0</v>
      </c>
      <c r="L33" t="str">
        <f>CONCATENATE("0x",DEC2HEX(G33*POWER(2,24),8),",")</f>
        <v>0x05E60F4D,</v>
      </c>
      <c r="M33" s="19">
        <f>$B$12/G33</f>
        <v>5085.8913693025606</v>
      </c>
    </row>
    <row r="34" spans="1:18" x14ac:dyDescent="0.35">
      <c r="D34" s="3">
        <f t="shared" si="8"/>
        <v>0.10210227941709249</v>
      </c>
      <c r="E34">
        <v>33</v>
      </c>
      <c r="F34" s="15">
        <f t="shared" si="4"/>
        <v>5.4209791023696212</v>
      </c>
      <c r="G34" s="3">
        <f t="shared" si="5"/>
        <v>5.7965687344928973</v>
      </c>
      <c r="H34" s="8">
        <f t="shared" si="6"/>
        <v>6</v>
      </c>
      <c r="I34" s="2">
        <f t="shared" si="7"/>
        <v>-1.778376341773031E-2</v>
      </c>
      <c r="J34" s="4">
        <f t="shared" si="3"/>
        <v>5000</v>
      </c>
      <c r="K34" s="4">
        <f t="shared" si="9"/>
        <v>0</v>
      </c>
      <c r="L34" t="str">
        <f>CONCATENATE("0x",DEC2HEX(G34*POWER(2,24),8),",")</f>
        <v>0x05CBEBED,</v>
      </c>
      <c r="M34" s="19">
        <f>$B$12/G34</f>
        <v>5175.475591531047</v>
      </c>
    </row>
    <row r="35" spans="1:18" ht="15" thickBot="1" x14ac:dyDescent="0.4">
      <c r="A35" t="s">
        <v>36</v>
      </c>
      <c r="D35" s="3">
        <f t="shared" si="8"/>
        <v>9.6982679185231291E-2</v>
      </c>
      <c r="E35">
        <v>34</v>
      </c>
      <c r="F35" s="15">
        <f t="shared" si="4"/>
        <v>5.3395558358089321</v>
      </c>
      <c r="G35" s="3">
        <f t="shared" si="5"/>
        <v>5.699586055307666</v>
      </c>
      <c r="H35" s="9">
        <f t="shared" si="6"/>
        <v>6</v>
      </c>
      <c r="I35" s="2">
        <f t="shared" si="7"/>
        <v>-1.7173440203446969E-2</v>
      </c>
      <c r="J35" s="4">
        <f t="shared" si="3"/>
        <v>5000</v>
      </c>
      <c r="K35" s="4">
        <f t="shared" si="9"/>
        <v>0</v>
      </c>
      <c r="L35" t="str">
        <f>CONCATENATE("0x",DEC2HEX(G35*POWER(2,24),8),",")</f>
        <v>0x05B31812,</v>
      </c>
      <c r="M35" s="19">
        <f>$B$12/G35</f>
        <v>5263.5401428956211</v>
      </c>
    </row>
    <row r="36" spans="1:18" x14ac:dyDescent="0.35">
      <c r="A36" t="s">
        <v>28</v>
      </c>
      <c r="D36" s="3">
        <f t="shared" si="8"/>
        <v>9.2276694126786296E-2</v>
      </c>
      <c r="G36" s="3">
        <f t="shared" si="5"/>
        <v>5.6073093611808797</v>
      </c>
      <c r="I36" s="2">
        <f t="shared" si="7"/>
        <v>-1.660358816983833E-2</v>
      </c>
      <c r="L36" t="str">
        <f>CONCATENATE("0x",DEC2HEX(G36*POWER(2,24),8),",")</f>
        <v>0x059B78A0,</v>
      </c>
      <c r="M36" s="19">
        <f>$B$12/G36</f>
        <v>5350.1595984142568</v>
      </c>
    </row>
    <row r="37" spans="1:18" x14ac:dyDescent="0.35">
      <c r="A37" t="s">
        <v>29</v>
      </c>
      <c r="D37" s="3">
        <f t="shared" si="8"/>
        <v>8.7939047521834013E-2</v>
      </c>
      <c r="G37" s="3">
        <f t="shared" si="5"/>
        <v>5.5193703136590457</v>
      </c>
      <c r="I37" s="2">
        <f t="shared" si="7"/>
        <v>-1.6070313783459883E-2</v>
      </c>
      <c r="L37" t="str">
        <f>CONCATENATE("0x",DEC2HEX(G37*POWER(2,24),8),",")</f>
        <v>0x0584F573,</v>
      </c>
      <c r="M37" s="19">
        <f>$B$12/G37</f>
        <v>5435.4026447106817</v>
      </c>
    </row>
    <row r="38" spans="1:18" x14ac:dyDescent="0.35">
      <c r="G38" s="3">
        <f t="shared" si="5"/>
        <v>5.4354396774403675</v>
      </c>
      <c r="I38" s="2">
        <f t="shared" si="7"/>
        <v>-1.5570207092531499E-2</v>
      </c>
      <c r="L38" t="str">
        <f>CONCATENATE("0x",DEC2HEX(G38*POWER(2,24),8),",")</f>
        <v>0x056F78F9,</v>
      </c>
      <c r="M38" s="19">
        <f>$B$12/G38</f>
        <v>5519.3327090932717</v>
      </c>
    </row>
    <row r="39" spans="1:18" x14ac:dyDescent="0.35">
      <c r="G39" s="3">
        <f t="shared" si="5"/>
        <v>5.3552221445214583</v>
      </c>
      <c r="I39" s="2">
        <f t="shared" si="7"/>
        <v>-1.5100268960069779E-2</v>
      </c>
      <c r="L39" t="str">
        <f>CONCATENATE("0x",DEC2HEX(G39*POWER(2,24),8),",")</f>
        <v>0x055AEFD6,</v>
      </c>
      <c r="M39" s="19">
        <f>$B$12/G39</f>
        <v>5602.0085050422858</v>
      </c>
    </row>
    <row r="40" spans="1:18" x14ac:dyDescent="0.35">
      <c r="G40" s="3">
        <f t="shared" si="5"/>
        <v>5.2784519710975539</v>
      </c>
      <c r="I40" s="2">
        <f t="shared" si="7"/>
        <v>-1.4657851044332872E-2</v>
      </c>
      <c r="L40" t="str">
        <f>CONCATENATE("0x",DEC2HEX(G40*POWER(2,24),8),",")</f>
        <v>0x054748A0,</v>
      </c>
      <c r="M40" s="19">
        <f>$B$12/G40</f>
        <v>5683.4845072507251</v>
      </c>
    </row>
    <row r="41" spans="1:18" x14ac:dyDescent="0.35">
      <c r="G41" s="3">
        <f t="shared" si="5"/>
        <v>5.204889280690046</v>
      </c>
      <c r="I41" s="2">
        <f t="shared" si="7"/>
        <v>-1.4240605996827201E-2</v>
      </c>
      <c r="L41" t="str">
        <f>CONCATENATE("0x",DEC2HEX(G41*POWER(2,24),8),",")</f>
        <v>0x0534739F,</v>
      </c>
      <c r="M41" s="19">
        <f>$B$12/G41</f>
        <v>5763.8113669965915</v>
      </c>
      <c r="Q41">
        <v>1.1000000000000001</v>
      </c>
      <c r="R41" s="16">
        <f xml:space="preserve"> -66.667*POWER(Q41,3) + 500*POWER(Q41,2) - 833.33*Q41</f>
        <v>-400.39677700000004</v>
      </c>
    </row>
    <row r="42" spans="1:18" x14ac:dyDescent="0.35">
      <c r="E42" s="3"/>
      <c r="F42" s="3"/>
      <c r="G42" s="3">
        <f t="shared" si="5"/>
        <v>5.1343169166097535</v>
      </c>
      <c r="I42" s="2">
        <f t="shared" si="7"/>
        <v>-1.3846445905723764E-2</v>
      </c>
      <c r="L42" t="str">
        <f>CONCATENATE("0x",DEC2HEX(G42*POWER(2,24),8),",")</f>
        <v>0x05226297,</v>
      </c>
      <c r="M42" s="19">
        <f>$B$12/G42</f>
        <v>5843.0362767340303</v>
      </c>
      <c r="Q42">
        <v>1.2</v>
      </c>
      <c r="R42" s="16">
        <f t="shared" ref="R42:R70" si="10" xml:space="preserve"> -66.667*POWER(Q42,3) + 500*POWER(Q42,2) - 833.33*Q42</f>
        <v>-395.19657599999994</v>
      </c>
    </row>
    <row r="43" spans="1:18" x14ac:dyDescent="0.35">
      <c r="E43" s="3"/>
      <c r="F43" s="3"/>
      <c r="G43" s="3">
        <f t="shared" si="5"/>
        <v>5.0665377498897692</v>
      </c>
      <c r="I43" s="2">
        <f t="shared" si="7"/>
        <v>-1.3473507435650156E-2</v>
      </c>
      <c r="L43" t="str">
        <f>CONCATENATE("0x",DEC2HEX(G43*POWER(2,24),8),",")</f>
        <v>0x0511089E,</v>
      </c>
      <c r="M43" s="19">
        <f>$B$12/G43</f>
        <v>5921.2032912717759</v>
      </c>
      <c r="Q43">
        <v>1.3</v>
      </c>
      <c r="R43" s="16">
        <f t="shared" si="10"/>
        <v>-384.79639900000006</v>
      </c>
    </row>
    <row r="44" spans="1:18" x14ac:dyDescent="0.35">
      <c r="E44" s="3"/>
      <c r="F44" s="3"/>
      <c r="G44" s="3">
        <f t="shared" si="5"/>
        <v>5.0013723668418848</v>
      </c>
      <c r="I44" s="2">
        <f t="shared" si="7"/>
        <v>-1.3120122438540801E-2</v>
      </c>
      <c r="L44" t="str">
        <f>CONCATENATE("0x",DEC2HEX(G44*POWER(2,24),8),",")</f>
        <v>0x050059F0,</v>
      </c>
      <c r="M44" s="19">
        <f>$B$12/G44</f>
        <v>5998.3536116794867</v>
      </c>
      <c r="Q44">
        <v>1.4</v>
      </c>
      <c r="R44" s="16">
        <f t="shared" si="10"/>
        <v>-369.59624800000006</v>
      </c>
    </row>
    <row r="45" spans="1:18" x14ac:dyDescent="0.35">
      <c r="E45" s="3"/>
      <c r="F45" s="3"/>
      <c r="G45" s="3">
        <f t="shared" si="5"/>
        <v>4.9386570745905694</v>
      </c>
      <c r="I45" s="2">
        <f t="shared" si="7"/>
        <v>-1.2784793059813795E-2</v>
      </c>
      <c r="L45" t="str">
        <f>CONCATENATE("0x",DEC2HEX(G45*POWER(2,24),8),",")</f>
        <v>0x04F04BD4,</v>
      </c>
      <c r="M45" s="19">
        <f>$B$12/G45</f>
        <v>6074.5258370641368</v>
      </c>
      <c r="Q45">
        <v>1.5</v>
      </c>
      <c r="R45" s="16">
        <f t="shared" si="10"/>
        <v>-349.99612500000012</v>
      </c>
    </row>
    <row r="46" spans="1:18" x14ac:dyDescent="0.35">
      <c r="E46" s="3"/>
      <c r="F46" s="3"/>
      <c r="G46" s="3">
        <f t="shared" si="5"/>
        <v>4.878242174200623</v>
      </c>
      <c r="I46" s="2">
        <f t="shared" si="7"/>
        <v>-1.2466170557984003E-2</v>
      </c>
      <c r="L46" t="str">
        <f>CONCATENATE("0x",DEC2HEX(G46*POWER(2,24),8),",")</f>
        <v>0x04E0D47A,</v>
      </c>
      <c r="M46" s="19">
        <f>$B$12/G46</f>
        <v>6149.756188542643</v>
      </c>
      <c r="Q46">
        <v>1.6</v>
      </c>
      <c r="R46" s="16">
        <f t="shared" si="10"/>
        <v>-326.3960320000001</v>
      </c>
    </row>
    <row r="47" spans="1:18" x14ac:dyDescent="0.35">
      <c r="E47" s="3"/>
      <c r="F47" s="3"/>
      <c r="G47" s="3">
        <f t="shared" si="5"/>
        <v>4.8199904600018053</v>
      </c>
      <c r="I47" s="2">
        <f t="shared" si="7"/>
        <v>-1.2163037207409808E-2</v>
      </c>
      <c r="L47" t="str">
        <f>CONCATENATE("0x",DEC2HEX(G47*POWER(2,24),8),",")</f>
        <v>0x04D1EAE5,</v>
      </c>
      <c r="M47" s="19">
        <f>$B$12/G47</f>
        <v>6224.0787090663171</v>
      </c>
      <c r="Q47">
        <v>1.7</v>
      </c>
      <c r="R47" s="16">
        <f t="shared" si="10"/>
        <v>-299.19597100000033</v>
      </c>
    </row>
    <row r="48" spans="1:18" x14ac:dyDescent="0.35">
      <c r="E48" s="3"/>
      <c r="F48" s="3"/>
      <c r="G48" s="3">
        <f t="shared" si="5"/>
        <v>4.763775910927313</v>
      </c>
      <c r="I48" s="2">
        <f t="shared" si="7"/>
        <v>-1.1874290773193191E-2</v>
      </c>
      <c r="L48" t="str">
        <f>CONCATENATE("0x",DEC2HEX(G48*POWER(2,24),8),",")</f>
        <v>0x04C386D1,</v>
      </c>
      <c r="M48" s="19">
        <f>$B$12/G48</f>
        <v>6297.5254421991112</v>
      </c>
      <c r="Q48">
        <v>1.8</v>
      </c>
      <c r="R48" s="16">
        <f t="shared" si="10"/>
        <v>-268.79594400000019</v>
      </c>
    </row>
    <row r="49" spans="5:18" x14ac:dyDescent="0.35">
      <c r="E49" s="3"/>
      <c r="F49" s="3"/>
      <c r="G49" s="3">
        <f t="shared" ref="G49:G53" si="11">G48*(1+I49+1.5*I49*I49)</f>
        <v>4.7094825455050353</v>
      </c>
      <c r="I49" s="2">
        <f t="shared" ref="I49:I53" si="12">-1*$B$22*G48*G48</f>
        <v>-1.159893114176047E-2</v>
      </c>
      <c r="L49" t="str">
        <f t="shared" ref="L49:L53" si="13">CONCATENATE("0x",DEC2HEX(G49*POWER(2,24),8),",")</f>
        <v>0x04B5A0A5,</v>
      </c>
      <c r="M49" s="19">
        <f t="shared" ref="M49:M53" si="14">$B$12/G49</f>
        <v>6370.12659249231</v>
      </c>
      <c r="Q49">
        <v>1.9</v>
      </c>
      <c r="R49" s="16">
        <f t="shared" si="10"/>
        <v>-235.59595300000001</v>
      </c>
    </row>
    <row r="50" spans="5:18" x14ac:dyDescent="0.35">
      <c r="E50" s="3"/>
      <c r="F50" s="3"/>
      <c r="G50" s="3">
        <f t="shared" si="11"/>
        <v>4.6570034168642778</v>
      </c>
      <c r="I50" s="2">
        <f t="shared" si="12"/>
        <v>-1.1336048765946257E-2</v>
      </c>
      <c r="L50" t="str">
        <f t="shared" si="13"/>
        <v>0x04A83160,</v>
      </c>
      <c r="M50" s="19">
        <f t="shared" si="14"/>
        <v>6441.9106697156003</v>
      </c>
      <c r="Q50">
        <v>2</v>
      </c>
      <c r="R50" s="16">
        <f t="shared" si="10"/>
        <v>-199.99600000000009</v>
      </c>
    </row>
    <row r="51" spans="5:18" x14ac:dyDescent="0.35">
      <c r="E51" s="3"/>
      <c r="F51" s="3"/>
      <c r="G51" s="3">
        <f t="shared" si="11"/>
        <v>4.6062397279725129</v>
      </c>
      <c r="I51" s="2">
        <f t="shared" si="12"/>
        <v>-1.1084814643728175E-2</v>
      </c>
      <c r="L51" t="str">
        <f t="shared" si="13"/>
        <v>0x049B3286,</v>
      </c>
      <c r="M51" s="19">
        <f t="shared" si="14"/>
        <v>6512.9046188841821</v>
      </c>
      <c r="Q51">
        <v>2.1</v>
      </c>
      <c r="R51" s="16">
        <f t="shared" si="10"/>
        <v>-162.39608700000031</v>
      </c>
    </row>
    <row r="52" spans="5:18" x14ac:dyDescent="0.35">
      <c r="E52" s="3"/>
      <c r="F52" s="3"/>
      <c r="G52" s="3">
        <f t="shared" si="11"/>
        <v>4.5571000504726502</v>
      </c>
      <c r="I52" s="2">
        <f t="shared" si="12"/>
        <v>-1.0844471598348948E-2</v>
      </c>
      <c r="L52" t="str">
        <f t="shared" si="13"/>
        <v>0x048E9E1B,</v>
      </c>
      <c r="M52" s="19">
        <f t="shared" si="14"/>
        <v>6583.133937752471</v>
      </c>
      <c r="Q52">
        <v>2.2000000000000002</v>
      </c>
      <c r="R52" s="16">
        <f t="shared" si="10"/>
        <v>-123.19621600000005</v>
      </c>
    </row>
    <row r="53" spans="5:18" x14ac:dyDescent="0.35">
      <c r="E53" s="3"/>
      <c r="F53" s="3"/>
      <c r="G53" s="3">
        <f t="shared" si="11"/>
        <v>4.5094996330888746</v>
      </c>
      <c r="I53" s="2">
        <f t="shared" si="12"/>
        <v>-1.0614326666898004E-2</v>
      </c>
      <c r="L53" t="str">
        <f t="shared" si="13"/>
        <v>0x04826E91,</v>
      </c>
      <c r="M53" s="19">
        <f t="shared" si="14"/>
        <v>6652.6227832179429</v>
      </c>
      <c r="Q53">
        <v>2.2999999999999998</v>
      </c>
      <c r="R53" s="16">
        <f t="shared" si="10"/>
        <v>-82.79638900000009</v>
      </c>
    </row>
    <row r="54" spans="5:18" x14ac:dyDescent="0.35">
      <c r="E54" s="3"/>
      <c r="F54" s="3"/>
      <c r="I54" s="2"/>
      <c r="Q54">
        <v>2.4</v>
      </c>
      <c r="R54" s="16">
        <f t="shared" si="10"/>
        <v>-41.59660800000006</v>
      </c>
    </row>
    <row r="55" spans="5:18" x14ac:dyDescent="0.35">
      <c r="E55" s="3"/>
      <c r="F55" s="3"/>
      <c r="I55" s="2"/>
      <c r="Q55">
        <v>2.5</v>
      </c>
      <c r="R55" s="16">
        <f t="shared" si="10"/>
        <v>3.1249999997271516E-3</v>
      </c>
    </row>
    <row r="56" spans="5:18" x14ac:dyDescent="0.35">
      <c r="E56" s="3"/>
      <c r="F56" s="3"/>
      <c r="I56" s="2"/>
      <c r="Q56">
        <v>2.6</v>
      </c>
      <c r="R56" s="16">
        <f t="shared" si="10"/>
        <v>41.602807999999641</v>
      </c>
    </row>
    <row r="57" spans="5:18" x14ac:dyDescent="0.35">
      <c r="E57" s="3"/>
      <c r="F57" s="3"/>
      <c r="I57" s="2"/>
      <c r="Q57">
        <v>2.7</v>
      </c>
      <c r="R57" s="16">
        <f t="shared" si="10"/>
        <v>82.802438999999595</v>
      </c>
    </row>
    <row r="58" spans="5:18" x14ac:dyDescent="0.35">
      <c r="E58" s="3"/>
      <c r="F58" s="3"/>
      <c r="I58" s="2"/>
      <c r="Q58">
        <v>2.8</v>
      </c>
      <c r="R58" s="16">
        <f t="shared" si="10"/>
        <v>123.20201599999973</v>
      </c>
    </row>
    <row r="59" spans="5:18" x14ac:dyDescent="0.35">
      <c r="E59" s="3"/>
      <c r="F59" s="3"/>
      <c r="I59" s="2"/>
      <c r="Q59">
        <v>2.9</v>
      </c>
      <c r="R59" s="16">
        <f t="shared" si="10"/>
        <v>162.40153699999973</v>
      </c>
    </row>
    <row r="60" spans="5:18" x14ac:dyDescent="0.35">
      <c r="E60" s="3"/>
      <c r="F60" s="3"/>
      <c r="I60" s="2"/>
      <c r="Q60">
        <v>3</v>
      </c>
      <c r="R60" s="16">
        <f t="shared" si="10"/>
        <v>200.00099999999975</v>
      </c>
    </row>
    <row r="61" spans="5:18" x14ac:dyDescent="0.35">
      <c r="E61" s="3"/>
      <c r="F61" s="3"/>
      <c r="I61" s="2"/>
      <c r="Q61">
        <v>3.1</v>
      </c>
      <c r="R61" s="16">
        <f t="shared" si="10"/>
        <v>235.60040300000037</v>
      </c>
    </row>
    <row r="62" spans="5:18" x14ac:dyDescent="0.35">
      <c r="E62" s="3"/>
      <c r="F62" s="3"/>
      <c r="I62" s="2"/>
      <c r="Q62">
        <v>3.2</v>
      </c>
      <c r="R62" s="16">
        <f t="shared" si="10"/>
        <v>268.79974399999992</v>
      </c>
    </row>
    <row r="63" spans="5:18" x14ac:dyDescent="0.35">
      <c r="E63" s="3"/>
      <c r="F63" s="3"/>
      <c r="I63" s="2"/>
      <c r="Q63">
        <v>3.3</v>
      </c>
      <c r="R63" s="16">
        <f t="shared" si="10"/>
        <v>299.19902099999899</v>
      </c>
    </row>
    <row r="64" spans="5:18" x14ac:dyDescent="0.35">
      <c r="E64" s="3"/>
      <c r="F64" s="3"/>
      <c r="I64" s="2"/>
      <c r="Q64">
        <v>3.4</v>
      </c>
      <c r="R64" s="16">
        <f t="shared" si="10"/>
        <v>326.3982319999991</v>
      </c>
    </row>
    <row r="65" spans="5:18" x14ac:dyDescent="0.35">
      <c r="E65" s="3"/>
      <c r="F65" s="3"/>
      <c r="I65" s="2"/>
      <c r="Q65">
        <v>3.5</v>
      </c>
      <c r="R65" s="16">
        <f t="shared" si="10"/>
        <v>349.99737499999992</v>
      </c>
    </row>
    <row r="66" spans="5:18" x14ac:dyDescent="0.35">
      <c r="E66" s="3"/>
      <c r="F66" s="3"/>
      <c r="I66" s="2"/>
      <c r="Q66">
        <v>3.6</v>
      </c>
      <c r="R66" s="16">
        <f t="shared" si="10"/>
        <v>369.59644799999933</v>
      </c>
    </row>
    <row r="67" spans="5:18" x14ac:dyDescent="0.35">
      <c r="E67" s="3"/>
      <c r="F67" s="3"/>
      <c r="I67" s="2"/>
      <c r="Q67">
        <v>3.7</v>
      </c>
      <c r="R67" s="16">
        <f t="shared" si="10"/>
        <v>384.79544900000019</v>
      </c>
    </row>
    <row r="68" spans="5:18" x14ac:dyDescent="0.35">
      <c r="E68" s="3"/>
      <c r="F68" s="3"/>
      <c r="I68" s="2"/>
      <c r="Q68">
        <v>3.8</v>
      </c>
      <c r="R68" s="16">
        <f t="shared" si="10"/>
        <v>395.19437600000037</v>
      </c>
    </row>
    <row r="69" spans="5:18" x14ac:dyDescent="0.35">
      <c r="E69" s="3"/>
      <c r="F69" s="3"/>
      <c r="I69" s="2"/>
      <c r="Q69">
        <v>3.9</v>
      </c>
      <c r="R69" s="16">
        <f t="shared" si="10"/>
        <v>400.39322699999911</v>
      </c>
    </row>
    <row r="70" spans="5:18" x14ac:dyDescent="0.35">
      <c r="E70" s="3"/>
      <c r="F70" s="3"/>
      <c r="I70" s="2"/>
      <c r="Q70">
        <v>4</v>
      </c>
      <c r="R70" s="16">
        <f t="shared" si="10"/>
        <v>399.99199999999973</v>
      </c>
    </row>
    <row r="71" spans="5:18" x14ac:dyDescent="0.35">
      <c r="E71" s="3"/>
      <c r="F71" s="3"/>
      <c r="I71" s="2"/>
      <c r="Q71">
        <v>4.0999999999999996</v>
      </c>
      <c r="R71" s="16">
        <f t="shared" ref="R71:R86" si="15" xml:space="preserve"> -66.667*POWER(Q71,3) + 500*POWER(Q71,2) - 833.33*Q71</f>
        <v>393.59069300000056</v>
      </c>
    </row>
    <row r="72" spans="5:18" x14ac:dyDescent="0.35">
      <c r="E72" s="3"/>
      <c r="F72" s="3"/>
      <c r="I72" s="2"/>
      <c r="Q72">
        <v>4.2</v>
      </c>
      <c r="R72" s="16">
        <f t="shared" si="15"/>
        <v>380.78930399999945</v>
      </c>
    </row>
    <row r="73" spans="5:18" x14ac:dyDescent="0.35">
      <c r="E73" s="3"/>
      <c r="F73" s="3"/>
      <c r="I73" s="2"/>
      <c r="Q73">
        <v>4.3</v>
      </c>
      <c r="R73" s="16">
        <f t="shared" si="15"/>
        <v>361.18783100000064</v>
      </c>
    </row>
    <row r="74" spans="5:18" x14ac:dyDescent="0.35">
      <c r="E74" s="3"/>
      <c r="F74" s="3"/>
      <c r="I74" s="2"/>
      <c r="Q74">
        <v>4.4000000000000004</v>
      </c>
      <c r="R74" s="16">
        <f t="shared" si="15"/>
        <v>334.38627199999928</v>
      </c>
    </row>
    <row r="75" spans="5:18" x14ac:dyDescent="0.35">
      <c r="E75" s="3"/>
      <c r="F75" s="3"/>
      <c r="I75" s="2"/>
      <c r="Q75">
        <v>4.5</v>
      </c>
      <c r="R75" s="16">
        <f t="shared" si="15"/>
        <v>299.9846249999996</v>
      </c>
    </row>
    <row r="76" spans="5:18" x14ac:dyDescent="0.35">
      <c r="E76" s="3"/>
      <c r="F76" s="3"/>
      <c r="I76" s="2"/>
      <c r="Q76">
        <v>4.5999999999999996</v>
      </c>
      <c r="R76" s="16">
        <f t="shared" si="15"/>
        <v>257.58288800000037</v>
      </c>
    </row>
    <row r="77" spans="5:18" x14ac:dyDescent="0.35">
      <c r="E77" s="3"/>
      <c r="F77" s="3"/>
      <c r="I77" s="2"/>
      <c r="Q77">
        <v>4.7</v>
      </c>
      <c r="R77" s="16">
        <f t="shared" si="15"/>
        <v>206.78105899999946</v>
      </c>
    </row>
    <row r="78" spans="5:18" x14ac:dyDescent="0.35">
      <c r="E78" s="3"/>
      <c r="F78" s="3"/>
      <c r="I78" s="2"/>
      <c r="Q78">
        <v>4.8</v>
      </c>
      <c r="R78" s="16">
        <f t="shared" si="15"/>
        <v>147.1791360000002</v>
      </c>
    </row>
    <row r="79" spans="5:18" x14ac:dyDescent="0.35">
      <c r="E79" s="3"/>
      <c r="F79" s="3"/>
      <c r="I79" s="2"/>
      <c r="Q79">
        <v>4.9000000000000004</v>
      </c>
      <c r="R79" s="16">
        <f t="shared" si="15"/>
        <v>78.377116999999544</v>
      </c>
    </row>
    <row r="80" spans="5:18" x14ac:dyDescent="0.35">
      <c r="E80" s="3"/>
      <c r="F80" s="3"/>
      <c r="I80" s="2"/>
      <c r="Q80">
        <v>5</v>
      </c>
      <c r="R80" s="16">
        <f t="shared" si="15"/>
        <v>-2.5000000000545697E-2</v>
      </c>
    </row>
    <row r="81" spans="5:18" x14ac:dyDescent="0.35">
      <c r="E81" s="3"/>
      <c r="F81" s="3"/>
      <c r="I81" s="2"/>
      <c r="Q81">
        <v>5.0999999999999996</v>
      </c>
      <c r="R81" s="16">
        <f t="shared" si="15"/>
        <v>-88.427217000000383</v>
      </c>
    </row>
    <row r="82" spans="5:18" x14ac:dyDescent="0.35">
      <c r="E82" s="3"/>
      <c r="F82" s="3"/>
      <c r="I82" s="2"/>
      <c r="Q82">
        <v>5.2</v>
      </c>
      <c r="R82" s="16">
        <f t="shared" si="15"/>
        <v>-187.22953600000073</v>
      </c>
    </row>
    <row r="83" spans="5:18" x14ac:dyDescent="0.35">
      <c r="E83" s="3"/>
      <c r="F83" s="3"/>
      <c r="I83" s="2"/>
      <c r="Q83">
        <v>5.3</v>
      </c>
      <c r="R83" s="16">
        <f t="shared" si="15"/>
        <v>-296.8319590000001</v>
      </c>
    </row>
    <row r="84" spans="5:18" x14ac:dyDescent="0.35">
      <c r="E84" s="3"/>
      <c r="F84" s="3"/>
      <c r="I84" s="2"/>
      <c r="Q84">
        <v>5.4</v>
      </c>
      <c r="R84" s="16">
        <f t="shared" si="15"/>
        <v>-417.6344880000006</v>
      </c>
    </row>
    <row r="85" spans="5:18" x14ac:dyDescent="0.35">
      <c r="E85" s="3"/>
      <c r="F85" s="3"/>
      <c r="I85" s="2"/>
      <c r="Q85">
        <v>5.5</v>
      </c>
      <c r="R85" s="16">
        <f t="shared" si="15"/>
        <v>-550.03712500000074</v>
      </c>
    </row>
    <row r="86" spans="5:18" x14ac:dyDescent="0.35">
      <c r="E86" s="3"/>
      <c r="F86" s="3"/>
      <c r="I86" s="2"/>
      <c r="Q86">
        <v>5.6</v>
      </c>
      <c r="R86" s="16">
        <f t="shared" si="15"/>
        <v>-694.43987199999992</v>
      </c>
    </row>
    <row r="87" spans="5:18" x14ac:dyDescent="0.35">
      <c r="E87" s="3"/>
      <c r="F87" s="3"/>
      <c r="I87" s="2"/>
    </row>
    <row r="88" spans="5:18" x14ac:dyDescent="0.35">
      <c r="E88" s="3"/>
      <c r="F88" s="3"/>
      <c r="I88" s="2"/>
    </row>
    <row r="89" spans="5:18" x14ac:dyDescent="0.35">
      <c r="E89" s="3"/>
      <c r="F89" s="3"/>
      <c r="I89" s="2"/>
    </row>
    <row r="90" spans="5:18" x14ac:dyDescent="0.35">
      <c r="E90" s="3"/>
      <c r="F90" s="3"/>
      <c r="I90" s="2"/>
    </row>
    <row r="91" spans="5:18" x14ac:dyDescent="0.35">
      <c r="E91" s="3"/>
      <c r="F91" s="3"/>
      <c r="I91" s="2"/>
    </row>
    <row r="92" spans="5:18" x14ac:dyDescent="0.35">
      <c r="E92" s="3"/>
      <c r="F92" s="3"/>
      <c r="I92" s="2"/>
    </row>
    <row r="93" spans="5:18" x14ac:dyDescent="0.35">
      <c r="E93" s="3"/>
      <c r="F93" s="3"/>
      <c r="I93" s="2"/>
    </row>
    <row r="94" spans="5:18" x14ac:dyDescent="0.35">
      <c r="E94" s="3"/>
      <c r="F94" s="3"/>
      <c r="I94" s="2"/>
    </row>
    <row r="95" spans="5:18" x14ac:dyDescent="0.35">
      <c r="E95" s="3"/>
      <c r="F95" s="3"/>
      <c r="I95" s="2"/>
    </row>
    <row r="96" spans="5:18" x14ac:dyDescent="0.35">
      <c r="E96" s="3"/>
      <c r="F96" s="3"/>
      <c r="I96" s="2"/>
    </row>
    <row r="97" spans="5:9" x14ac:dyDescent="0.35">
      <c r="E97" s="3"/>
      <c r="F97" s="3"/>
      <c r="I97" s="2"/>
    </row>
    <row r="98" spans="5:9" x14ac:dyDescent="0.35">
      <c r="E98" s="3"/>
      <c r="F98" s="3"/>
      <c r="I98" s="2"/>
    </row>
    <row r="99" spans="5:9" x14ac:dyDescent="0.35">
      <c r="E99" s="3"/>
      <c r="F99" s="3"/>
      <c r="I99" s="2"/>
    </row>
    <row r="100" spans="5:9" x14ac:dyDescent="0.35">
      <c r="E100" s="3"/>
      <c r="F100" s="3"/>
      <c r="I100" s="2"/>
    </row>
    <row r="101" spans="5:9" x14ac:dyDescent="0.35">
      <c r="E101" s="3"/>
      <c r="F101" s="3"/>
      <c r="I101" s="2"/>
    </row>
    <row r="102" spans="5:9" x14ac:dyDescent="0.35">
      <c r="E102" s="3"/>
      <c r="F102" s="3"/>
      <c r="I102" s="2"/>
    </row>
    <row r="103" spans="5:9" x14ac:dyDescent="0.35">
      <c r="E103" s="3"/>
      <c r="F103" s="3"/>
      <c r="I103" s="2"/>
    </row>
    <row r="104" spans="5:9" x14ac:dyDescent="0.35">
      <c r="E104" s="3"/>
      <c r="F104" s="3"/>
      <c r="I104" s="2"/>
    </row>
    <row r="105" spans="5:9" x14ac:dyDescent="0.35">
      <c r="E105" s="3"/>
      <c r="F105" s="3"/>
      <c r="I105" s="2"/>
    </row>
    <row r="106" spans="5:9" x14ac:dyDescent="0.35">
      <c r="E106" s="3"/>
      <c r="F106" s="3"/>
      <c r="I106" s="2"/>
    </row>
    <row r="107" spans="5:9" x14ac:dyDescent="0.35">
      <c r="E107" s="3"/>
      <c r="F107" s="3"/>
      <c r="I107" s="2"/>
    </row>
    <row r="108" spans="5:9" x14ac:dyDescent="0.35">
      <c r="E108" s="3"/>
      <c r="F108" s="3"/>
      <c r="I108" s="2"/>
    </row>
    <row r="109" spans="5:9" x14ac:dyDescent="0.35">
      <c r="E109" s="3"/>
      <c r="F109" s="3"/>
      <c r="I109" s="2"/>
    </row>
    <row r="110" spans="5:9" x14ac:dyDescent="0.35">
      <c r="E110" s="3"/>
      <c r="F110" s="3"/>
      <c r="I110" s="2"/>
    </row>
    <row r="111" spans="5:9" x14ac:dyDescent="0.35">
      <c r="E111" s="3"/>
      <c r="F111" s="3"/>
      <c r="I111" s="2"/>
    </row>
    <row r="112" spans="5:9" x14ac:dyDescent="0.35">
      <c r="E112" s="3"/>
      <c r="F112" s="3"/>
      <c r="I112" s="2"/>
    </row>
    <row r="113" spans="5:9" x14ac:dyDescent="0.35">
      <c r="E113" s="3"/>
      <c r="F113" s="3"/>
      <c r="I113" s="2"/>
    </row>
    <row r="114" spans="5:9" x14ac:dyDescent="0.35">
      <c r="E114" s="3"/>
      <c r="F114" s="3"/>
      <c r="I114" s="2"/>
    </row>
    <row r="115" spans="5:9" x14ac:dyDescent="0.35">
      <c r="E115" s="3"/>
      <c r="F115" s="3"/>
      <c r="I115" s="2"/>
    </row>
    <row r="116" spans="5:9" x14ac:dyDescent="0.35">
      <c r="E116" s="3"/>
      <c r="F116" s="3"/>
      <c r="I116" s="2"/>
    </row>
    <row r="117" spans="5:9" x14ac:dyDescent="0.35">
      <c r="E117" s="3"/>
      <c r="F117" s="3"/>
      <c r="I117" s="2"/>
    </row>
    <row r="118" spans="5:9" x14ac:dyDescent="0.35">
      <c r="E118" s="3"/>
      <c r="F118" s="3"/>
      <c r="I118" s="2"/>
    </row>
    <row r="119" spans="5:9" x14ac:dyDescent="0.35">
      <c r="E119" s="3"/>
      <c r="F119" s="3"/>
      <c r="I119" s="2"/>
    </row>
    <row r="120" spans="5:9" x14ac:dyDescent="0.35">
      <c r="E120" s="3"/>
      <c r="F120" s="3"/>
      <c r="I120" s="2"/>
    </row>
    <row r="121" spans="5:9" x14ac:dyDescent="0.35">
      <c r="E121" s="3"/>
      <c r="F121" s="3"/>
      <c r="I121" s="2"/>
    </row>
    <row r="122" spans="5:9" x14ac:dyDescent="0.35">
      <c r="E122" s="3"/>
      <c r="F122" s="3"/>
      <c r="I122" s="2"/>
    </row>
    <row r="123" spans="5:9" x14ac:dyDescent="0.35">
      <c r="E123" s="3"/>
      <c r="F123" s="3"/>
      <c r="I123" s="2"/>
    </row>
    <row r="124" spans="5:9" x14ac:dyDescent="0.35">
      <c r="E124" s="3"/>
      <c r="F124" s="3"/>
      <c r="I124" s="2"/>
    </row>
    <row r="125" spans="5:9" x14ac:dyDescent="0.35">
      <c r="E125" s="3"/>
      <c r="F125" s="3"/>
      <c r="I125" s="2"/>
    </row>
    <row r="126" spans="5:9" x14ac:dyDescent="0.35">
      <c r="E126" s="3"/>
      <c r="F126" s="3"/>
      <c r="I126" s="2"/>
    </row>
    <row r="127" spans="5:9" x14ac:dyDescent="0.35">
      <c r="E127" s="3"/>
      <c r="F127" s="3"/>
      <c r="I127" s="2"/>
    </row>
    <row r="128" spans="5:9" x14ac:dyDescent="0.35">
      <c r="E128" s="3"/>
      <c r="F128" s="3"/>
      <c r="I128" s="2"/>
    </row>
    <row r="129" spans="5:9" x14ac:dyDescent="0.35">
      <c r="E129" s="3"/>
      <c r="F129" s="3"/>
      <c r="I129" s="2"/>
    </row>
    <row r="130" spans="5:9" x14ac:dyDescent="0.35">
      <c r="E130" s="3"/>
      <c r="F130" s="3"/>
      <c r="I130" s="2"/>
    </row>
    <row r="131" spans="5:9" x14ac:dyDescent="0.35">
      <c r="E131" s="3"/>
      <c r="F131" s="3"/>
      <c r="I131" s="2"/>
    </row>
    <row r="132" spans="5:9" x14ac:dyDescent="0.35">
      <c r="E132" s="3"/>
      <c r="F132" s="3"/>
      <c r="I132" s="2"/>
    </row>
    <row r="133" spans="5:9" x14ac:dyDescent="0.35">
      <c r="E133" s="3"/>
      <c r="F133" s="3"/>
      <c r="I133" s="2"/>
    </row>
    <row r="134" spans="5:9" x14ac:dyDescent="0.35">
      <c r="E134" s="3"/>
      <c r="F134" s="3"/>
      <c r="I134" s="2"/>
    </row>
    <row r="135" spans="5:9" x14ac:dyDescent="0.35">
      <c r="E135" s="3"/>
      <c r="F135" s="3"/>
      <c r="I135" s="2"/>
    </row>
    <row r="136" spans="5:9" x14ac:dyDescent="0.35">
      <c r="E136" s="3"/>
      <c r="F136" s="3"/>
      <c r="I136" s="2"/>
    </row>
    <row r="137" spans="5:9" x14ac:dyDescent="0.35">
      <c r="E137" s="3"/>
      <c r="F137" s="3"/>
      <c r="I137" s="2"/>
    </row>
    <row r="138" spans="5:9" x14ac:dyDescent="0.35">
      <c r="E138" s="3"/>
      <c r="F138" s="3"/>
      <c r="I138" s="2"/>
    </row>
    <row r="139" spans="5:9" x14ac:dyDescent="0.35">
      <c r="E139" s="3"/>
      <c r="F139" s="3"/>
      <c r="I139" s="2"/>
    </row>
    <row r="140" spans="5:9" x14ac:dyDescent="0.35">
      <c r="E140" s="3"/>
      <c r="F140" s="3"/>
      <c r="I140" s="2"/>
    </row>
    <row r="141" spans="5:9" x14ac:dyDescent="0.35">
      <c r="E141" s="3"/>
      <c r="F141" s="3"/>
      <c r="I141" s="2"/>
    </row>
    <row r="142" spans="5:9" x14ac:dyDescent="0.35">
      <c r="E142" s="3"/>
      <c r="F142" s="3"/>
      <c r="I142" s="2"/>
    </row>
    <row r="143" spans="5:9" x14ac:dyDescent="0.35">
      <c r="E143" s="3"/>
      <c r="F143" s="3"/>
      <c r="I143" s="2"/>
    </row>
    <row r="144" spans="5:9" x14ac:dyDescent="0.35">
      <c r="E144" s="3"/>
      <c r="F144" s="3"/>
      <c r="I144" s="2"/>
    </row>
    <row r="145" spans="5:9" x14ac:dyDescent="0.35">
      <c r="E145" s="3"/>
      <c r="F145" s="3"/>
      <c r="I145" s="2"/>
    </row>
    <row r="146" spans="5:9" x14ac:dyDescent="0.35">
      <c r="E146" s="3"/>
      <c r="F146" s="3"/>
      <c r="I146" s="2"/>
    </row>
    <row r="147" spans="5:9" x14ac:dyDescent="0.35">
      <c r="E147" s="3"/>
      <c r="F147" s="3"/>
      <c r="I147" s="2"/>
    </row>
    <row r="148" spans="5:9" x14ac:dyDescent="0.35">
      <c r="E148" s="3"/>
      <c r="F148" s="3"/>
      <c r="I148" s="2"/>
    </row>
    <row r="149" spans="5:9" x14ac:dyDescent="0.35">
      <c r="E149" s="3"/>
      <c r="F149" s="3"/>
      <c r="I149" s="2"/>
    </row>
    <row r="150" spans="5:9" x14ac:dyDescent="0.35">
      <c r="E150" s="3"/>
      <c r="F150" s="3"/>
      <c r="I150" s="2"/>
    </row>
    <row r="151" spans="5:9" x14ac:dyDescent="0.35">
      <c r="E151" s="3"/>
      <c r="F151" s="3"/>
      <c r="I151" s="2"/>
    </row>
    <row r="152" spans="5:9" x14ac:dyDescent="0.35">
      <c r="E152" s="3"/>
      <c r="F152" s="3"/>
      <c r="I152" s="2"/>
    </row>
    <row r="153" spans="5:9" x14ac:dyDescent="0.35">
      <c r="E153" s="3"/>
      <c r="F153" s="3"/>
      <c r="I153" s="2"/>
    </row>
    <row r="154" spans="5:9" x14ac:dyDescent="0.35">
      <c r="E154" s="3"/>
      <c r="F154" s="3"/>
      <c r="I154" s="2"/>
    </row>
    <row r="155" spans="5:9" x14ac:dyDescent="0.35">
      <c r="E155" s="3"/>
      <c r="F155" s="3"/>
      <c r="I155" s="2"/>
    </row>
    <row r="156" spans="5:9" x14ac:dyDescent="0.35">
      <c r="E156" s="3"/>
      <c r="F156" s="3"/>
      <c r="I156" s="2"/>
    </row>
    <row r="157" spans="5:9" x14ac:dyDescent="0.35">
      <c r="E157" s="3"/>
      <c r="F157" s="3"/>
      <c r="I157" s="2"/>
    </row>
    <row r="158" spans="5:9" x14ac:dyDescent="0.35">
      <c r="E158" s="3"/>
      <c r="F158" s="3"/>
      <c r="I158" s="2"/>
    </row>
    <row r="159" spans="5:9" x14ac:dyDescent="0.35">
      <c r="E159" s="3"/>
      <c r="F159" s="3"/>
      <c r="I159" s="2"/>
    </row>
    <row r="160" spans="5:9" x14ac:dyDescent="0.35">
      <c r="E160" s="3"/>
      <c r="F160" s="3"/>
      <c r="I160" s="2"/>
    </row>
    <row r="161" spans="5:9" x14ac:dyDescent="0.35">
      <c r="E161" s="3"/>
      <c r="F161" s="3"/>
      <c r="I161" s="2"/>
    </row>
    <row r="162" spans="5:9" x14ac:dyDescent="0.35">
      <c r="E162" s="3"/>
      <c r="F162" s="3"/>
      <c r="I162" s="2"/>
    </row>
    <row r="163" spans="5:9" x14ac:dyDescent="0.35">
      <c r="E163" s="3"/>
      <c r="F163" s="3"/>
      <c r="I163" s="2"/>
    </row>
    <row r="164" spans="5:9" x14ac:dyDescent="0.35">
      <c r="E164" s="3"/>
      <c r="F164" s="3"/>
      <c r="I164" s="2"/>
    </row>
    <row r="165" spans="5:9" x14ac:dyDescent="0.35">
      <c r="E165" s="3"/>
      <c r="F165" s="3"/>
      <c r="I165" s="2"/>
    </row>
    <row r="166" spans="5:9" x14ac:dyDescent="0.35">
      <c r="E166" s="3"/>
      <c r="F166" s="3"/>
      <c r="I166" s="2"/>
    </row>
    <row r="167" spans="5:9" x14ac:dyDescent="0.35">
      <c r="E167" s="3"/>
      <c r="F167" s="3"/>
      <c r="I167" s="2"/>
    </row>
    <row r="168" spans="5:9" x14ac:dyDescent="0.35">
      <c r="E168" s="3"/>
      <c r="F168" s="3"/>
      <c r="I168" s="2"/>
    </row>
    <row r="169" spans="5:9" x14ac:dyDescent="0.35">
      <c r="E169" s="3"/>
      <c r="F169" s="3"/>
      <c r="I169" s="2"/>
    </row>
    <row r="170" spans="5:9" x14ac:dyDescent="0.35">
      <c r="E170" s="3"/>
      <c r="F170" s="3"/>
      <c r="I170" s="2"/>
    </row>
    <row r="171" spans="5:9" x14ac:dyDescent="0.35">
      <c r="E171" s="3"/>
      <c r="F171" s="3"/>
      <c r="I171" s="2"/>
    </row>
    <row r="172" spans="5:9" x14ac:dyDescent="0.35">
      <c r="E172" s="3"/>
      <c r="F172" s="3"/>
      <c r="I172" s="2"/>
    </row>
    <row r="173" spans="5:9" x14ac:dyDescent="0.35">
      <c r="E173" s="3"/>
      <c r="F173" s="3"/>
      <c r="I173" s="2"/>
    </row>
    <row r="174" spans="5:9" x14ac:dyDescent="0.35">
      <c r="E174" s="3"/>
      <c r="F174" s="3"/>
      <c r="I174" s="2"/>
    </row>
    <row r="175" spans="5:9" x14ac:dyDescent="0.35">
      <c r="E175" s="3"/>
      <c r="F175" s="3"/>
      <c r="I175" s="2"/>
    </row>
    <row r="176" spans="5:9" x14ac:dyDescent="0.35">
      <c r="E176" s="3"/>
      <c r="F176" s="3"/>
      <c r="I176" s="2"/>
    </row>
    <row r="177" spans="5:9" x14ac:dyDescent="0.35">
      <c r="E177" s="3"/>
      <c r="F177" s="3"/>
      <c r="I177" s="2"/>
    </row>
    <row r="178" spans="5:9" x14ac:dyDescent="0.35">
      <c r="E178" s="3"/>
      <c r="F178" s="3"/>
      <c r="I178" s="2"/>
    </row>
    <row r="179" spans="5:9" x14ac:dyDescent="0.35">
      <c r="E179" s="3"/>
      <c r="F179" s="3"/>
      <c r="I179" s="2"/>
    </row>
    <row r="180" spans="5:9" x14ac:dyDescent="0.35">
      <c r="E180" s="3"/>
      <c r="F180" s="3"/>
      <c r="I180" s="2"/>
    </row>
    <row r="181" spans="5:9" x14ac:dyDescent="0.35">
      <c r="E181" s="3"/>
      <c r="F181" s="3"/>
      <c r="I181" s="2"/>
    </row>
    <row r="182" spans="5:9" x14ac:dyDescent="0.35">
      <c r="E182" s="3"/>
      <c r="F182" s="3"/>
      <c r="I182" s="2"/>
    </row>
    <row r="183" spans="5:9" x14ac:dyDescent="0.35">
      <c r="E183" s="3"/>
      <c r="F183" s="3"/>
      <c r="I183" s="2"/>
    </row>
    <row r="184" spans="5:9" x14ac:dyDescent="0.35">
      <c r="E184" s="3"/>
      <c r="F184" s="3"/>
      <c r="I184" s="2"/>
    </row>
    <row r="185" spans="5:9" x14ac:dyDescent="0.35">
      <c r="E185" s="3"/>
      <c r="F185" s="3"/>
      <c r="I185" s="2"/>
    </row>
    <row r="186" spans="5:9" x14ac:dyDescent="0.35">
      <c r="E186" s="3"/>
      <c r="F186" s="3"/>
      <c r="I186" s="2"/>
    </row>
    <row r="187" spans="5:9" x14ac:dyDescent="0.35">
      <c r="E187" s="3"/>
      <c r="F187" s="3"/>
      <c r="I187" s="2"/>
    </row>
    <row r="188" spans="5:9" x14ac:dyDescent="0.35">
      <c r="E188" s="3"/>
      <c r="F188" s="3"/>
      <c r="I188" s="2"/>
    </row>
    <row r="189" spans="5:9" x14ac:dyDescent="0.35">
      <c r="E189" s="3"/>
      <c r="F189" s="3"/>
      <c r="I189" s="2"/>
    </row>
    <row r="190" spans="5:9" x14ac:dyDescent="0.35">
      <c r="E190" s="3"/>
      <c r="F190" s="3"/>
      <c r="I190" s="2"/>
    </row>
    <row r="191" spans="5:9" x14ac:dyDescent="0.35">
      <c r="E191" s="3"/>
      <c r="F191" s="3"/>
      <c r="I191" s="2"/>
    </row>
    <row r="192" spans="5:9" x14ac:dyDescent="0.35">
      <c r="E192" s="3"/>
      <c r="F192" s="3"/>
      <c r="I192" s="2"/>
    </row>
    <row r="193" spans="5:9" x14ac:dyDescent="0.35">
      <c r="E193" s="3"/>
      <c r="F193" s="3"/>
      <c r="I193" s="2"/>
    </row>
    <row r="194" spans="5:9" x14ac:dyDescent="0.35">
      <c r="E194" s="3"/>
      <c r="F194" s="3"/>
      <c r="I194" s="2"/>
    </row>
    <row r="195" spans="5:9" x14ac:dyDescent="0.35">
      <c r="E195" s="3"/>
      <c r="F195" s="3"/>
      <c r="I195" s="2"/>
    </row>
    <row r="196" spans="5:9" x14ac:dyDescent="0.35">
      <c r="E196" s="3"/>
      <c r="F196" s="3"/>
      <c r="I196" s="2"/>
    </row>
    <row r="197" spans="5:9" x14ac:dyDescent="0.35">
      <c r="E197" s="3"/>
      <c r="F197" s="3"/>
      <c r="I197" s="2"/>
    </row>
    <row r="198" spans="5:9" x14ac:dyDescent="0.35">
      <c r="E198" s="3"/>
      <c r="F198" s="3"/>
      <c r="I198" s="2"/>
    </row>
    <row r="199" spans="5:9" x14ac:dyDescent="0.35">
      <c r="E199" s="3"/>
      <c r="F199" s="3"/>
      <c r="I199" s="2"/>
    </row>
    <row r="200" spans="5:9" x14ac:dyDescent="0.35">
      <c r="E200" s="3"/>
      <c r="F200" s="3"/>
      <c r="I200" s="2"/>
    </row>
    <row r="201" spans="5:9" x14ac:dyDescent="0.35">
      <c r="E201" s="3"/>
      <c r="F201" s="3"/>
      <c r="I201" s="2"/>
    </row>
    <row r="202" spans="5:9" x14ac:dyDescent="0.35">
      <c r="E202" s="3"/>
      <c r="F202" s="3"/>
      <c r="I202" s="2"/>
    </row>
    <row r="203" spans="5:9" x14ac:dyDescent="0.35">
      <c r="E203" s="3"/>
      <c r="F203" s="3"/>
      <c r="I203" s="2"/>
    </row>
    <row r="204" spans="5:9" x14ac:dyDescent="0.35">
      <c r="E204" s="3"/>
      <c r="F204" s="3"/>
      <c r="I204" s="2"/>
    </row>
    <row r="205" spans="5:9" x14ac:dyDescent="0.35">
      <c r="E205" s="3"/>
      <c r="F205" s="3"/>
      <c r="I205" s="2"/>
    </row>
    <row r="206" spans="5:9" x14ac:dyDescent="0.35">
      <c r="E206" s="3"/>
      <c r="F206" s="3"/>
      <c r="I206" s="2"/>
    </row>
    <row r="207" spans="5:9" x14ac:dyDescent="0.35">
      <c r="E207" s="3"/>
      <c r="F207" s="3"/>
      <c r="I207" s="2"/>
    </row>
    <row r="208" spans="5:9" x14ac:dyDescent="0.35">
      <c r="E208" s="3"/>
      <c r="F208" s="3"/>
      <c r="I208" s="2"/>
    </row>
    <row r="209" spans="5:9" x14ac:dyDescent="0.35">
      <c r="E209" s="3"/>
      <c r="F209" s="3"/>
      <c r="I209" s="2"/>
    </row>
    <row r="210" spans="5:9" x14ac:dyDescent="0.35">
      <c r="E210" s="3"/>
      <c r="F210" s="3"/>
      <c r="I210" s="2"/>
    </row>
    <row r="211" spans="5:9" x14ac:dyDescent="0.35">
      <c r="E211" s="3"/>
      <c r="F211" s="3"/>
      <c r="I211" s="2"/>
    </row>
    <row r="212" spans="5:9" x14ac:dyDescent="0.35">
      <c r="E212" s="3"/>
      <c r="F212" s="3"/>
      <c r="I212" s="2"/>
    </row>
    <row r="213" spans="5:9" x14ac:dyDescent="0.35">
      <c r="E213" s="3"/>
      <c r="F213" s="3"/>
      <c r="I213" s="2"/>
    </row>
    <row r="214" spans="5:9" x14ac:dyDescent="0.35">
      <c r="E214" s="3"/>
      <c r="F214" s="3"/>
      <c r="I214" s="2"/>
    </row>
    <row r="215" spans="5:9" x14ac:dyDescent="0.35">
      <c r="E215" s="3"/>
      <c r="F215" s="3"/>
      <c r="I215" s="2"/>
    </row>
    <row r="216" spans="5:9" x14ac:dyDescent="0.35">
      <c r="E216" s="3"/>
      <c r="F216" s="3"/>
      <c r="I216" s="2"/>
    </row>
    <row r="217" spans="5:9" x14ac:dyDescent="0.35">
      <c r="E217" s="3"/>
      <c r="F217" s="3"/>
      <c r="I217" s="2"/>
    </row>
    <row r="218" spans="5:9" x14ac:dyDescent="0.35">
      <c r="E218" s="3"/>
      <c r="F218" s="3"/>
      <c r="I218" s="2"/>
    </row>
    <row r="219" spans="5:9" x14ac:dyDescent="0.35">
      <c r="E219" s="3"/>
      <c r="F219" s="3"/>
      <c r="I219" s="2"/>
    </row>
    <row r="220" spans="5:9" x14ac:dyDescent="0.35">
      <c r="E220" s="3"/>
      <c r="F220" s="3"/>
      <c r="I220" s="2"/>
    </row>
    <row r="221" spans="5:9" x14ac:dyDescent="0.35">
      <c r="E221" s="3"/>
      <c r="F221" s="3"/>
      <c r="I221" s="2"/>
    </row>
    <row r="222" spans="5:9" x14ac:dyDescent="0.35">
      <c r="E222" s="3"/>
      <c r="F222" s="3"/>
      <c r="I222" s="2"/>
    </row>
    <row r="223" spans="5:9" x14ac:dyDescent="0.35">
      <c r="E223" s="3"/>
      <c r="F223" s="3"/>
      <c r="I223" s="2"/>
    </row>
    <row r="224" spans="5:9" x14ac:dyDescent="0.35">
      <c r="E224" s="3"/>
      <c r="F224" s="3"/>
      <c r="I224" s="2"/>
    </row>
    <row r="225" spans="5:9" x14ac:dyDescent="0.35">
      <c r="E225" s="3"/>
      <c r="F225" s="3"/>
      <c r="I225" s="2"/>
    </row>
    <row r="226" spans="5:9" x14ac:dyDescent="0.35">
      <c r="E226" s="3"/>
      <c r="F226" s="3"/>
      <c r="I226" s="2"/>
    </row>
    <row r="227" spans="5:9" x14ac:dyDescent="0.35">
      <c r="E227" s="3"/>
      <c r="F227" s="3"/>
      <c r="I227" s="2"/>
    </row>
    <row r="228" spans="5:9" x14ac:dyDescent="0.35">
      <c r="E228" s="3"/>
      <c r="F228" s="3"/>
      <c r="I228" s="2"/>
    </row>
    <row r="229" spans="5:9" x14ac:dyDescent="0.35">
      <c r="E229" s="3"/>
      <c r="F229" s="3"/>
      <c r="I229" s="2"/>
    </row>
    <row r="230" spans="5:9" x14ac:dyDescent="0.35">
      <c r="E230" s="3"/>
      <c r="F230" s="3"/>
      <c r="I230" s="2"/>
    </row>
    <row r="231" spans="5:9" x14ac:dyDescent="0.35">
      <c r="E231" s="3"/>
      <c r="F231" s="3"/>
      <c r="I231" s="2"/>
    </row>
    <row r="232" spans="5:9" x14ac:dyDescent="0.35">
      <c r="E232" s="3"/>
      <c r="F232" s="3"/>
      <c r="I232" s="2"/>
    </row>
    <row r="233" spans="5:9" x14ac:dyDescent="0.35">
      <c r="E233" s="3"/>
      <c r="F233" s="3"/>
      <c r="I233" s="2"/>
    </row>
    <row r="234" spans="5:9" x14ac:dyDescent="0.35">
      <c r="E234" s="3"/>
      <c r="F234" s="3"/>
      <c r="I234" s="2"/>
    </row>
    <row r="235" spans="5:9" x14ac:dyDescent="0.35">
      <c r="E235" s="3"/>
      <c r="F235" s="3"/>
      <c r="I235" s="2"/>
    </row>
    <row r="236" spans="5:9" x14ac:dyDescent="0.35">
      <c r="E236" s="3"/>
      <c r="F236" s="3"/>
      <c r="I236" s="2"/>
    </row>
    <row r="237" spans="5:9" x14ac:dyDescent="0.35">
      <c r="E237" s="3"/>
      <c r="F237" s="3"/>
      <c r="I237" s="2"/>
    </row>
    <row r="238" spans="5:9" x14ac:dyDescent="0.35">
      <c r="E238" s="3"/>
      <c r="F238" s="3"/>
      <c r="I238" s="2"/>
    </row>
    <row r="239" spans="5:9" x14ac:dyDescent="0.35">
      <c r="E239" s="3"/>
      <c r="F239" s="3"/>
      <c r="I239" s="2"/>
    </row>
    <row r="240" spans="5:9" x14ac:dyDescent="0.35">
      <c r="E240" s="3"/>
      <c r="F240" s="3"/>
      <c r="I240" s="2"/>
    </row>
    <row r="241" spans="5:9" x14ac:dyDescent="0.35">
      <c r="E241" s="3"/>
      <c r="F241" s="3"/>
      <c r="I241" s="2"/>
    </row>
    <row r="242" spans="5:9" x14ac:dyDescent="0.35">
      <c r="E242" s="3"/>
      <c r="F242" s="3"/>
      <c r="I242" s="2"/>
    </row>
    <row r="243" spans="5:9" x14ac:dyDescent="0.35">
      <c r="E243" s="3"/>
      <c r="F243" s="3"/>
      <c r="I243" s="2"/>
    </row>
    <row r="244" spans="5:9" x14ac:dyDescent="0.35">
      <c r="E244" s="3"/>
      <c r="F244" s="3"/>
      <c r="I244" s="2"/>
    </row>
    <row r="245" spans="5:9" x14ac:dyDescent="0.35">
      <c r="E245" s="3"/>
      <c r="F245" s="3"/>
      <c r="I245" s="2"/>
    </row>
    <row r="246" spans="5:9" x14ac:dyDescent="0.35">
      <c r="E246" s="3"/>
      <c r="F246" s="3"/>
      <c r="I246" s="2"/>
    </row>
    <row r="247" spans="5:9" x14ac:dyDescent="0.35">
      <c r="E247" s="3"/>
      <c r="F247" s="3"/>
      <c r="I247" s="2"/>
    </row>
    <row r="248" spans="5:9" x14ac:dyDescent="0.35">
      <c r="E248" s="3"/>
      <c r="F248" s="3"/>
      <c r="I248" s="2"/>
    </row>
    <row r="249" spans="5:9" x14ac:dyDescent="0.35">
      <c r="E249" s="3"/>
      <c r="F249" s="3"/>
      <c r="I249" s="2"/>
    </row>
    <row r="250" spans="5:9" x14ac:dyDescent="0.35">
      <c r="E250" s="3"/>
      <c r="F250" s="3"/>
      <c r="I250" s="2"/>
    </row>
    <row r="251" spans="5:9" x14ac:dyDescent="0.35">
      <c r="E251" s="3"/>
      <c r="F251" s="3"/>
      <c r="I251" s="2"/>
    </row>
    <row r="252" spans="5:9" x14ac:dyDescent="0.35">
      <c r="E252" s="3"/>
      <c r="F252" s="3"/>
      <c r="I252" s="2"/>
    </row>
    <row r="253" spans="5:9" x14ac:dyDescent="0.35">
      <c r="E253" s="3"/>
      <c r="F253" s="3"/>
      <c r="I253" s="2"/>
    </row>
    <row r="254" spans="5:9" x14ac:dyDescent="0.35">
      <c r="E254" s="3"/>
      <c r="F254" s="3"/>
      <c r="I254" s="2"/>
    </row>
    <row r="255" spans="5:9" x14ac:dyDescent="0.35">
      <c r="E255" s="3"/>
      <c r="F255" s="3"/>
      <c r="I255" s="2"/>
    </row>
    <row r="256" spans="5:9" x14ac:dyDescent="0.35">
      <c r="E256" s="3"/>
      <c r="F256" s="3"/>
      <c r="I256" s="2"/>
    </row>
    <row r="257" spans="5:9" x14ac:dyDescent="0.35">
      <c r="E257" s="3"/>
      <c r="F257" s="3"/>
      <c r="I257" s="2"/>
    </row>
    <row r="258" spans="5:9" x14ac:dyDescent="0.35">
      <c r="E258" s="3"/>
      <c r="F258" s="3"/>
      <c r="I258" s="2"/>
    </row>
    <row r="259" spans="5:9" x14ac:dyDescent="0.35">
      <c r="E259" s="3"/>
      <c r="F259" s="3"/>
      <c r="I259" s="2"/>
    </row>
    <row r="260" spans="5:9" x14ac:dyDescent="0.35">
      <c r="E260" s="3"/>
      <c r="F260" s="3"/>
      <c r="I260" s="2"/>
    </row>
    <row r="261" spans="5:9" x14ac:dyDescent="0.35">
      <c r="E261" s="3"/>
      <c r="F261" s="3"/>
      <c r="I261" s="2"/>
    </row>
    <row r="262" spans="5:9" x14ac:dyDescent="0.35">
      <c r="E262" s="3"/>
      <c r="F262" s="3"/>
      <c r="I262" s="2"/>
    </row>
    <row r="263" spans="5:9" x14ac:dyDescent="0.35">
      <c r="E263" s="3"/>
      <c r="F263" s="3"/>
      <c r="I263" s="2"/>
    </row>
    <row r="264" spans="5:9" x14ac:dyDescent="0.35">
      <c r="E264" s="3"/>
      <c r="F264" s="3"/>
      <c r="I264" s="2"/>
    </row>
    <row r="265" spans="5:9" x14ac:dyDescent="0.35">
      <c r="E265" s="3"/>
      <c r="F265" s="3"/>
      <c r="I265" s="2"/>
    </row>
    <row r="266" spans="5:9" x14ac:dyDescent="0.35">
      <c r="E266" s="3"/>
      <c r="F266" s="3"/>
      <c r="I266" s="2"/>
    </row>
    <row r="267" spans="5:9" x14ac:dyDescent="0.35">
      <c r="E267" s="3"/>
      <c r="F267" s="3"/>
      <c r="I267" s="2"/>
    </row>
    <row r="268" spans="5:9" x14ac:dyDescent="0.35">
      <c r="E268" s="3"/>
      <c r="F268" s="3"/>
      <c r="I268" s="2"/>
    </row>
    <row r="269" spans="5:9" x14ac:dyDescent="0.35">
      <c r="E269" s="3"/>
      <c r="F269" s="3"/>
      <c r="I269" s="2"/>
    </row>
    <row r="270" spans="5:9" x14ac:dyDescent="0.35">
      <c r="E270" s="3"/>
      <c r="F270" s="3"/>
      <c r="I270" s="2"/>
    </row>
    <row r="271" spans="5:9" x14ac:dyDescent="0.35">
      <c r="E271" s="3"/>
      <c r="F271" s="3"/>
      <c r="I271" s="2"/>
    </row>
    <row r="272" spans="5:9" x14ac:dyDescent="0.35">
      <c r="E272" s="3"/>
      <c r="F272" s="3"/>
      <c r="I272" s="2"/>
    </row>
    <row r="273" spans="5:9" x14ac:dyDescent="0.35">
      <c r="E273" s="3"/>
      <c r="F273" s="3"/>
      <c r="I273" s="2"/>
    </row>
    <row r="274" spans="5:9" x14ac:dyDescent="0.35">
      <c r="E274" s="3"/>
      <c r="F274" s="3"/>
      <c r="I274" s="2"/>
    </row>
    <row r="275" spans="5:9" x14ac:dyDescent="0.35">
      <c r="E275" s="3"/>
      <c r="F275" s="3"/>
      <c r="I275" s="2"/>
    </row>
    <row r="276" spans="5:9" x14ac:dyDescent="0.35">
      <c r="E276" s="3"/>
      <c r="F276" s="3"/>
      <c r="I276" s="2"/>
    </row>
    <row r="277" spans="5:9" x14ac:dyDescent="0.35">
      <c r="E277" s="3"/>
      <c r="F277" s="3"/>
      <c r="I277" s="2"/>
    </row>
    <row r="278" spans="5:9" x14ac:dyDescent="0.35">
      <c r="E278" s="3"/>
      <c r="F278" s="3"/>
      <c r="I278" s="2"/>
    </row>
    <row r="279" spans="5:9" x14ac:dyDescent="0.35">
      <c r="E279" s="3"/>
      <c r="F279" s="3"/>
      <c r="I279" s="2"/>
    </row>
    <row r="280" spans="5:9" x14ac:dyDescent="0.35">
      <c r="E280" s="3"/>
      <c r="F280" s="3"/>
      <c r="I280" s="2"/>
    </row>
    <row r="281" spans="5:9" x14ac:dyDescent="0.35">
      <c r="E281" s="3"/>
      <c r="F281" s="3"/>
      <c r="I281" s="2"/>
    </row>
    <row r="282" spans="5:9" x14ac:dyDescent="0.35">
      <c r="E282" s="3"/>
      <c r="F282" s="3"/>
      <c r="I282" s="2"/>
    </row>
    <row r="283" spans="5:9" x14ac:dyDescent="0.35">
      <c r="E283" s="3"/>
      <c r="F283" s="3"/>
      <c r="I283" s="2"/>
    </row>
    <row r="284" spans="5:9" x14ac:dyDescent="0.35">
      <c r="E284" s="3"/>
      <c r="F284" s="3"/>
      <c r="I284" s="2"/>
    </row>
    <row r="285" spans="5:9" x14ac:dyDescent="0.35">
      <c r="E285" s="3"/>
      <c r="F285" s="3"/>
      <c r="I285" s="2"/>
    </row>
    <row r="286" spans="5:9" x14ac:dyDescent="0.35">
      <c r="E286" s="3"/>
      <c r="F286" s="3"/>
      <c r="I286" s="2"/>
    </row>
    <row r="287" spans="5:9" x14ac:dyDescent="0.35">
      <c r="E287" s="3"/>
      <c r="F287" s="3"/>
      <c r="I287" s="2"/>
    </row>
    <row r="288" spans="5:9" x14ac:dyDescent="0.35">
      <c r="E288" s="3"/>
      <c r="F288" s="3"/>
      <c r="I288" s="2"/>
    </row>
    <row r="289" spans="5:9" x14ac:dyDescent="0.35">
      <c r="E289" s="3"/>
      <c r="F289" s="3"/>
      <c r="I289" s="2"/>
    </row>
    <row r="290" spans="5:9" x14ac:dyDescent="0.35">
      <c r="E290" s="3"/>
      <c r="F290" s="3"/>
      <c r="I290" s="2"/>
    </row>
    <row r="291" spans="5:9" x14ac:dyDescent="0.35">
      <c r="E291" s="3"/>
      <c r="F291" s="3"/>
      <c r="I291" s="2"/>
    </row>
    <row r="292" spans="5:9" x14ac:dyDescent="0.35">
      <c r="E292" s="3"/>
      <c r="F292" s="3"/>
      <c r="I292" s="2"/>
    </row>
    <row r="293" spans="5:9" x14ac:dyDescent="0.35">
      <c r="E293" s="3"/>
      <c r="F293" s="3"/>
      <c r="I293" s="2"/>
    </row>
    <row r="294" spans="5:9" x14ac:dyDescent="0.35">
      <c r="E294" s="3"/>
      <c r="F294" s="3"/>
      <c r="I294" s="2"/>
    </row>
    <row r="295" spans="5:9" x14ac:dyDescent="0.35">
      <c r="E295" s="3"/>
      <c r="F295" s="3"/>
      <c r="I295" s="2"/>
    </row>
    <row r="296" spans="5:9" x14ac:dyDescent="0.35">
      <c r="E296" s="3"/>
      <c r="F296" s="3"/>
      <c r="I296" s="2"/>
    </row>
    <row r="297" spans="5:9" x14ac:dyDescent="0.35">
      <c r="E297" s="3"/>
      <c r="F297" s="3"/>
      <c r="I297" s="2"/>
    </row>
    <row r="298" spans="5:9" x14ac:dyDescent="0.35">
      <c r="E298" s="3"/>
      <c r="F298" s="3"/>
      <c r="I298" s="2"/>
    </row>
    <row r="299" spans="5:9" x14ac:dyDescent="0.35">
      <c r="E299" s="3"/>
      <c r="F299" s="3"/>
      <c r="I299" s="2"/>
    </row>
    <row r="300" spans="5:9" x14ac:dyDescent="0.35">
      <c r="E300" s="3"/>
      <c r="F300" s="3"/>
      <c r="I300" s="2"/>
    </row>
    <row r="301" spans="5:9" x14ac:dyDescent="0.35">
      <c r="E301" s="3"/>
      <c r="F301" s="3"/>
      <c r="I301" s="2"/>
    </row>
    <row r="302" spans="5:9" x14ac:dyDescent="0.35">
      <c r="E302" s="3"/>
      <c r="F302" s="3"/>
      <c r="I302" s="2"/>
    </row>
    <row r="303" spans="5:9" x14ac:dyDescent="0.35">
      <c r="E303" s="3"/>
      <c r="F303" s="3"/>
      <c r="I303" s="2"/>
    </row>
    <row r="304" spans="5:9" x14ac:dyDescent="0.35">
      <c r="E304" s="3"/>
      <c r="F304" s="3"/>
      <c r="I304" s="2"/>
    </row>
    <row r="305" spans="5:9" x14ac:dyDescent="0.35">
      <c r="E305" s="3"/>
      <c r="F305" s="3"/>
      <c r="I305" s="2"/>
    </row>
    <row r="306" spans="5:9" x14ac:dyDescent="0.35">
      <c r="E306" s="3"/>
      <c r="F306" s="3"/>
      <c r="I306" s="2"/>
    </row>
    <row r="307" spans="5:9" x14ac:dyDescent="0.35">
      <c r="E307" s="3"/>
      <c r="F307" s="3"/>
      <c r="I307" s="2"/>
    </row>
    <row r="308" spans="5:9" x14ac:dyDescent="0.35">
      <c r="E308" s="3"/>
      <c r="F308" s="3"/>
      <c r="I308" s="2"/>
    </row>
    <row r="309" spans="5:9" x14ac:dyDescent="0.35">
      <c r="E309" s="3"/>
      <c r="F309" s="3"/>
      <c r="I309" s="2"/>
    </row>
    <row r="310" spans="5:9" x14ac:dyDescent="0.35">
      <c r="E310" s="3"/>
      <c r="F310" s="3"/>
      <c r="I310" s="2"/>
    </row>
    <row r="311" spans="5:9" x14ac:dyDescent="0.35">
      <c r="E311" s="3"/>
      <c r="F311" s="3"/>
      <c r="I311" s="2"/>
    </row>
    <row r="312" spans="5:9" x14ac:dyDescent="0.35">
      <c r="E312" s="3"/>
      <c r="F312" s="3"/>
      <c r="I312" s="2"/>
    </row>
    <row r="313" spans="5:9" x14ac:dyDescent="0.35">
      <c r="E313" s="3"/>
      <c r="F313" s="3"/>
      <c r="I313" s="2"/>
    </row>
    <row r="314" spans="5:9" x14ac:dyDescent="0.35">
      <c r="E314" s="3"/>
      <c r="F314" s="3"/>
      <c r="I314" s="2"/>
    </row>
    <row r="315" spans="5:9" x14ac:dyDescent="0.35">
      <c r="E315" s="3"/>
      <c r="F315" s="3"/>
      <c r="I315" s="2"/>
    </row>
    <row r="316" spans="5:9" x14ac:dyDescent="0.35">
      <c r="E316" s="3"/>
      <c r="F316" s="3"/>
      <c r="I316" s="2"/>
    </row>
    <row r="317" spans="5:9" x14ac:dyDescent="0.35">
      <c r="E317" s="3"/>
      <c r="F317" s="3"/>
      <c r="I317" s="2"/>
    </row>
    <row r="318" spans="5:9" x14ac:dyDescent="0.35">
      <c r="E318" s="3"/>
      <c r="F318" s="3"/>
      <c r="I318" s="2"/>
    </row>
    <row r="319" spans="5:9" x14ac:dyDescent="0.35">
      <c r="E319" s="3"/>
      <c r="F319" s="3"/>
      <c r="I319" s="2"/>
    </row>
    <row r="320" spans="5:9" x14ac:dyDescent="0.35">
      <c r="E320" s="3"/>
      <c r="F320" s="3"/>
      <c r="I320" s="2"/>
    </row>
    <row r="321" spans="5:9" x14ac:dyDescent="0.35">
      <c r="E321" s="3"/>
      <c r="F321" s="3"/>
      <c r="I321" s="2"/>
    </row>
    <row r="322" spans="5:9" x14ac:dyDescent="0.35">
      <c r="E322" s="3"/>
      <c r="F322" s="3"/>
      <c r="I322" s="2"/>
    </row>
    <row r="323" spans="5:9" x14ac:dyDescent="0.35">
      <c r="E323" s="3"/>
      <c r="F323" s="3"/>
      <c r="I323" s="2"/>
    </row>
    <row r="324" spans="5:9" x14ac:dyDescent="0.35">
      <c r="E324" s="3"/>
      <c r="F324" s="3"/>
      <c r="I324" s="2"/>
    </row>
    <row r="325" spans="5:9" x14ac:dyDescent="0.35">
      <c r="E325" s="3"/>
      <c r="F325" s="3"/>
      <c r="I325" s="2"/>
    </row>
    <row r="326" spans="5:9" x14ac:dyDescent="0.35">
      <c r="E326" s="3"/>
      <c r="F326" s="3"/>
      <c r="I326" s="2"/>
    </row>
    <row r="327" spans="5:9" x14ac:dyDescent="0.35">
      <c r="E327" s="3"/>
      <c r="F327" s="3"/>
      <c r="I327" s="2"/>
    </row>
    <row r="328" spans="5:9" x14ac:dyDescent="0.35">
      <c r="E328" s="3"/>
      <c r="F328" s="3"/>
      <c r="I328" s="2"/>
    </row>
    <row r="329" spans="5:9" x14ac:dyDescent="0.35">
      <c r="E329" s="3"/>
      <c r="F329" s="3"/>
      <c r="I329" s="2"/>
    </row>
    <row r="330" spans="5:9" x14ac:dyDescent="0.35">
      <c r="E330" s="3"/>
      <c r="F330" s="3"/>
      <c r="I330" s="2"/>
    </row>
    <row r="331" spans="5:9" x14ac:dyDescent="0.35">
      <c r="E331" s="3"/>
      <c r="F331" s="3"/>
      <c r="I331" s="2"/>
    </row>
    <row r="332" spans="5:9" x14ac:dyDescent="0.35">
      <c r="E332" s="3"/>
      <c r="F332" s="3"/>
      <c r="I332" s="2"/>
    </row>
    <row r="333" spans="5:9" x14ac:dyDescent="0.35">
      <c r="E333" s="3"/>
      <c r="F333" s="3"/>
      <c r="I333" s="2"/>
    </row>
    <row r="334" spans="5:9" x14ac:dyDescent="0.35">
      <c r="E334" s="3"/>
      <c r="F334" s="3"/>
      <c r="I334" s="2"/>
    </row>
    <row r="335" spans="5:9" x14ac:dyDescent="0.35">
      <c r="E335" s="3"/>
      <c r="F335" s="3"/>
      <c r="I335" s="2"/>
    </row>
    <row r="336" spans="5:9" x14ac:dyDescent="0.35">
      <c r="E336" s="3"/>
      <c r="F336" s="3"/>
      <c r="I336" s="2"/>
    </row>
    <row r="337" spans="5:9" x14ac:dyDescent="0.35">
      <c r="E337" s="3"/>
      <c r="F337" s="3"/>
      <c r="I337" s="2"/>
    </row>
    <row r="338" spans="5:9" x14ac:dyDescent="0.35">
      <c r="E338" s="3"/>
      <c r="F338" s="3"/>
      <c r="I338" s="2"/>
    </row>
    <row r="339" spans="5:9" x14ac:dyDescent="0.35">
      <c r="E339" s="3"/>
      <c r="F339" s="3"/>
      <c r="I339" s="2"/>
    </row>
    <row r="340" spans="5:9" x14ac:dyDescent="0.35">
      <c r="E340" s="3"/>
      <c r="F340" s="3"/>
      <c r="I340" s="2"/>
    </row>
    <row r="341" spans="5:9" x14ac:dyDescent="0.35">
      <c r="E341" s="3"/>
      <c r="F341" s="3"/>
      <c r="I341" s="2"/>
    </row>
    <row r="342" spans="5:9" x14ac:dyDescent="0.35">
      <c r="E342" s="3"/>
      <c r="F342" s="3"/>
      <c r="I342" s="2"/>
    </row>
    <row r="343" spans="5:9" x14ac:dyDescent="0.35">
      <c r="E343" s="3"/>
      <c r="F343" s="3"/>
      <c r="I343" s="2"/>
    </row>
    <row r="344" spans="5:9" x14ac:dyDescent="0.35">
      <c r="E344" s="3"/>
      <c r="F344" s="3"/>
      <c r="I344" s="2"/>
    </row>
    <row r="345" spans="5:9" x14ac:dyDescent="0.35">
      <c r="E345" s="3"/>
      <c r="F345" s="3"/>
      <c r="I345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9" sqref="A19"/>
    </sheetView>
  </sheetViews>
  <sheetFormatPr defaultRowHeight="14.5" x14ac:dyDescent="0.35"/>
  <sheetData>
    <row r="1" spans="1:2" x14ac:dyDescent="0.35">
      <c r="A1">
        <v>500</v>
      </c>
      <c r="B1" t="s">
        <v>41</v>
      </c>
    </row>
    <row r="2" spans="1:2" x14ac:dyDescent="0.35">
      <c r="A2">
        <f>A1/60</f>
        <v>8.3333333333333339</v>
      </c>
      <c r="B2" t="s">
        <v>42</v>
      </c>
    </row>
    <row r="3" spans="1:2" x14ac:dyDescent="0.35">
      <c r="A3">
        <v>1.5</v>
      </c>
      <c r="B3" t="s">
        <v>43</v>
      </c>
    </row>
    <row r="4" spans="1:2" x14ac:dyDescent="0.35">
      <c r="A4">
        <f>A7/A5/A3</f>
        <v>6</v>
      </c>
      <c r="B4" t="s">
        <v>44</v>
      </c>
    </row>
    <row r="5" spans="1:2" x14ac:dyDescent="0.35">
      <c r="A5">
        <f>400/1</f>
        <v>400</v>
      </c>
      <c r="B5" t="s">
        <v>45</v>
      </c>
    </row>
    <row r="6" spans="1:2" x14ac:dyDescent="0.35">
      <c r="A6">
        <f>A2*A3*A5</f>
        <v>5000</v>
      </c>
      <c r="B6" t="s">
        <v>46</v>
      </c>
    </row>
    <row r="7" spans="1:2" x14ac:dyDescent="0.35">
      <c r="A7">
        <f>1800*2</f>
        <v>3600</v>
      </c>
      <c r="B7" t="s">
        <v>47</v>
      </c>
    </row>
    <row r="8" spans="1:2" x14ac:dyDescent="0.35">
      <c r="A8">
        <f>A2*A7</f>
        <v>30000.000000000004</v>
      </c>
      <c r="B8" t="s">
        <v>48</v>
      </c>
    </row>
    <row r="11" spans="1:2" x14ac:dyDescent="0.35">
      <c r="A11">
        <f>A3/A7</f>
        <v>4.1666666666666669E-4</v>
      </c>
      <c r="B11" t="s">
        <v>49</v>
      </c>
    </row>
    <row r="14" spans="1:2" x14ac:dyDescent="0.35">
      <c r="A14">
        <v>20</v>
      </c>
      <c r="B14" t="s">
        <v>50</v>
      </c>
    </row>
    <row r="15" spans="1:2" x14ac:dyDescent="0.35">
      <c r="A15" s="18">
        <f>A14/A5</f>
        <v>0.05</v>
      </c>
      <c r="B15" t="s">
        <v>51</v>
      </c>
    </row>
    <row r="16" spans="1:2" x14ac:dyDescent="0.35">
      <c r="A16" s="4">
        <f>A15/A11</f>
        <v>120</v>
      </c>
      <c r="B16" t="s">
        <v>52</v>
      </c>
    </row>
    <row r="18" spans="1:2" x14ac:dyDescent="0.35">
      <c r="A18">
        <f>1366/100000</f>
        <v>1.366E-2</v>
      </c>
      <c r="B18" t="s">
        <v>53</v>
      </c>
    </row>
    <row r="19" spans="1:2" x14ac:dyDescent="0.35">
      <c r="A19">
        <f>A2*A18</f>
        <v>0.11383333333333334</v>
      </c>
    </row>
    <row r="20" spans="1:2" x14ac:dyDescent="0.35">
      <c r="A20">
        <f>A19*A7</f>
        <v>409.8</v>
      </c>
      <c r="B20" t="s">
        <v>54</v>
      </c>
    </row>
    <row r="21" spans="1:2" x14ac:dyDescent="0.35">
      <c r="A21">
        <f>A20*A11</f>
        <v>0.17075000000000001</v>
      </c>
      <c r="B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Taranov</dc:creator>
  <cp:lastModifiedBy>Sergey Taranov</cp:lastModifiedBy>
  <dcterms:created xsi:type="dcterms:W3CDTF">2018-12-04T08:21:19Z</dcterms:created>
  <dcterms:modified xsi:type="dcterms:W3CDTF">2019-02-21T13:50:56Z</dcterms:modified>
</cp:coreProperties>
</file>