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52" windowHeight="7896"/>
  </bookViews>
  <sheets>
    <sheet name="Лист1" sheetId="1" r:id="rId1"/>
    <sheet name="Лист3" sheetId="3" r:id="rId2"/>
    <sheet name="arc" sheetId="5" r:id="rId3"/>
    <sheet name="ellipse" sheetId="7" r:id="rId4"/>
    <sheet name="Лист2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K11" i="7" l="1"/>
  <c r="K15" i="7"/>
  <c r="K14" i="7"/>
  <c r="K13" i="7"/>
  <c r="K12" i="7"/>
  <c r="Q6" i="7"/>
  <c r="V21" i="7"/>
  <c r="V20" i="7"/>
  <c r="V19" i="7"/>
  <c r="V18" i="7"/>
  <c r="Q49" i="7" l="1"/>
  <c r="R42" i="7"/>
  <c r="P38" i="7"/>
  <c r="W38" i="7" s="1"/>
  <c r="P34" i="7"/>
  <c r="W34" i="7" s="1"/>
  <c r="P24" i="7"/>
  <c r="W24" i="7" s="1"/>
  <c r="Z24" i="7" s="1"/>
  <c r="Q23" i="7"/>
  <c r="R22" i="7"/>
  <c r="P20" i="7"/>
  <c r="W20" i="7" s="1"/>
  <c r="Z20" i="7" s="1"/>
  <c r="AD20" i="7" s="1"/>
  <c r="S19" i="7"/>
  <c r="S12" i="7"/>
  <c r="R11" i="7"/>
  <c r="Q10" i="7"/>
  <c r="P9" i="7"/>
  <c r="W9" i="7" s="1"/>
  <c r="S7" i="7"/>
  <c r="R6" i="7"/>
  <c r="N6" i="7"/>
  <c r="B6" i="7"/>
  <c r="B5" i="7"/>
  <c r="F3" i="7" s="1"/>
  <c r="H4" i="7"/>
  <c r="F4" i="7"/>
  <c r="E4" i="7" s="1"/>
  <c r="B4" i="7"/>
  <c r="B3" i="7"/>
  <c r="G4" i="7" s="1"/>
  <c r="I4" i="7" s="1"/>
  <c r="T2" i="7"/>
  <c r="Q50" i="7" s="1"/>
  <c r="K2" i="7"/>
  <c r="N2" i="7" s="1"/>
  <c r="U1" i="7"/>
  <c r="S47" i="7" s="1"/>
  <c r="T1" i="7"/>
  <c r="AA20" i="7" l="1"/>
  <c r="AA24" i="7"/>
  <c r="P6" i="7"/>
  <c r="W6" i="7" s="1"/>
  <c r="P8" i="7"/>
  <c r="W8" i="7" s="1"/>
  <c r="Q9" i="7"/>
  <c r="R10" i="7"/>
  <c r="S11" i="7"/>
  <c r="Q20" i="7"/>
  <c r="AC20" i="7"/>
  <c r="S22" i="7"/>
  <c r="R23" i="7"/>
  <c r="U23" i="7" s="1"/>
  <c r="Q24" i="7"/>
  <c r="P25" i="7"/>
  <c r="W25" i="7" s="1"/>
  <c r="P33" i="7"/>
  <c r="W33" i="7" s="1"/>
  <c r="Q34" i="7"/>
  <c r="R36" i="7"/>
  <c r="Q45" i="7"/>
  <c r="R49" i="7"/>
  <c r="U49" i="7" s="1"/>
  <c r="S46" i="7"/>
  <c r="Q44" i="7"/>
  <c r="S42" i="7"/>
  <c r="R39" i="7"/>
  <c r="P37" i="7"/>
  <c r="W37" i="7" s="1"/>
  <c r="S50" i="7"/>
  <c r="T50" i="7" s="1"/>
  <c r="Q48" i="7"/>
  <c r="P47" i="7"/>
  <c r="W47" i="7" s="1"/>
  <c r="R45" i="7"/>
  <c r="P43" i="7"/>
  <c r="W43" i="7" s="1"/>
  <c r="Q38" i="7"/>
  <c r="S36" i="7"/>
  <c r="R35" i="7"/>
  <c r="R7" i="7"/>
  <c r="S8" i="7"/>
  <c r="U10" i="7"/>
  <c r="P13" i="7"/>
  <c r="W13" i="7" s="1"/>
  <c r="Q14" i="7"/>
  <c r="R18" i="7"/>
  <c r="Q21" i="7"/>
  <c r="S25" i="7"/>
  <c r="R26" i="7"/>
  <c r="Q31" i="7"/>
  <c r="R32" i="7"/>
  <c r="S33" i="7"/>
  <c r="Q39" i="7"/>
  <c r="S43" i="7"/>
  <c r="P48" i="7"/>
  <c r="W48" i="7" s="1"/>
  <c r="R50" i="7"/>
  <c r="U50" i="7" s="1"/>
  <c r="P12" i="7"/>
  <c r="W12" i="7" s="1"/>
  <c r="Q13" i="7"/>
  <c r="R14" i="7"/>
  <c r="S18" i="7"/>
  <c r="P19" i="7"/>
  <c r="W19" i="7" s="1"/>
  <c r="R21" i="7"/>
  <c r="S26" i="7"/>
  <c r="R31" i="7"/>
  <c r="S32" i="7"/>
  <c r="Q35" i="7"/>
  <c r="S37" i="7"/>
  <c r="P44" i="7"/>
  <c r="W44" i="7" s="1"/>
  <c r="R46" i="7"/>
  <c r="S6" i="7"/>
  <c r="P7" i="7"/>
  <c r="W7" i="7" s="1"/>
  <c r="Q8" i="7"/>
  <c r="R9" i="7"/>
  <c r="S10" i="7"/>
  <c r="T10" i="7" s="1"/>
  <c r="P11" i="7"/>
  <c r="W11" i="7" s="1"/>
  <c r="Q12" i="7"/>
  <c r="R13" i="7"/>
  <c r="S14" i="7"/>
  <c r="P18" i="7"/>
  <c r="W18" i="7" s="1"/>
  <c r="Q19" i="7"/>
  <c r="R20" i="7"/>
  <c r="S21" i="7"/>
  <c r="P22" i="7"/>
  <c r="W22" i="7" s="1"/>
  <c r="S23" i="7"/>
  <c r="T23" i="7" s="1"/>
  <c r="R24" i="7"/>
  <c r="Q25" i="7"/>
  <c r="P26" i="7"/>
  <c r="W26" i="7" s="1"/>
  <c r="S31" i="7"/>
  <c r="P32" i="7"/>
  <c r="W32" i="7" s="1"/>
  <c r="Q33" i="7"/>
  <c r="R34" i="7"/>
  <c r="S35" i="7"/>
  <c r="P36" i="7"/>
  <c r="W36" i="7" s="1"/>
  <c r="Q37" i="7"/>
  <c r="R38" i="7"/>
  <c r="S39" i="7"/>
  <c r="P42" i="7"/>
  <c r="W42" i="7" s="1"/>
  <c r="Q43" i="7"/>
  <c r="R44" i="7"/>
  <c r="S45" i="7"/>
  <c r="P46" i="7"/>
  <c r="W46" i="7" s="1"/>
  <c r="Q47" i="7"/>
  <c r="R48" i="7"/>
  <c r="S49" i="7"/>
  <c r="T49" i="7" s="1"/>
  <c r="P50" i="7"/>
  <c r="W50" i="7" s="1"/>
  <c r="Q7" i="7"/>
  <c r="R8" i="7"/>
  <c r="S9" i="7"/>
  <c r="P10" i="7"/>
  <c r="W10" i="7" s="1"/>
  <c r="Q11" i="7"/>
  <c r="R12" i="7"/>
  <c r="S13" i="7"/>
  <c r="P14" i="7"/>
  <c r="W14" i="7" s="1"/>
  <c r="Q18" i="7"/>
  <c r="R19" i="7"/>
  <c r="S20" i="7"/>
  <c r="P21" i="7"/>
  <c r="W21" i="7" s="1"/>
  <c r="Q22" i="7"/>
  <c r="P23" i="7"/>
  <c r="W23" i="7" s="1"/>
  <c r="S24" i="7"/>
  <c r="R25" i="7"/>
  <c r="Q26" i="7"/>
  <c r="P31" i="7"/>
  <c r="W31" i="7" s="1"/>
  <c r="Q32" i="7"/>
  <c r="R33" i="7"/>
  <c r="S34" i="7"/>
  <c r="P35" i="7"/>
  <c r="W35" i="7" s="1"/>
  <c r="Q36" i="7"/>
  <c r="R37" i="7"/>
  <c r="S38" i="7"/>
  <c r="P39" i="7"/>
  <c r="W39" i="7" s="1"/>
  <c r="Q42" i="7"/>
  <c r="R43" i="7"/>
  <c r="S44" i="7"/>
  <c r="P45" i="7"/>
  <c r="W45" i="7" s="1"/>
  <c r="Q46" i="7"/>
  <c r="R47" i="7"/>
  <c r="S48" i="7"/>
  <c r="P49" i="7"/>
  <c r="W49" i="7" s="1"/>
  <c r="B5" i="5"/>
  <c r="C5" i="5"/>
  <c r="D5" i="5"/>
  <c r="C6" i="5"/>
  <c r="B7" i="5"/>
  <c r="C7" i="5"/>
  <c r="D7" i="5"/>
  <c r="C8" i="5"/>
  <c r="C9" i="5"/>
  <c r="D9" i="5"/>
  <c r="C10" i="5"/>
  <c r="D10" i="5"/>
  <c r="B11" i="5"/>
  <c r="C11" i="5"/>
  <c r="B12" i="5"/>
  <c r="C12" i="5"/>
  <c r="B13" i="5"/>
  <c r="C13" i="5"/>
  <c r="B14" i="5"/>
  <c r="C14" i="5"/>
  <c r="B15" i="5"/>
  <c r="C15" i="5"/>
  <c r="B16" i="5"/>
  <c r="C16" i="5"/>
  <c r="D16" i="5" s="1"/>
  <c r="B18" i="5"/>
  <c r="C18" i="5"/>
  <c r="D18" i="5"/>
  <c r="B19" i="5"/>
  <c r="C19" i="5" s="1"/>
  <c r="D19" i="5" s="1"/>
  <c r="B20" i="5"/>
  <c r="C20" i="5"/>
  <c r="D20" i="5" s="1"/>
  <c r="B21" i="5"/>
  <c r="C21" i="5"/>
  <c r="D21" i="5"/>
  <c r="AC19" i="7" l="1"/>
  <c r="AA19" i="7"/>
  <c r="Z19" i="7"/>
  <c r="AD19" i="7" s="1"/>
  <c r="U34" i="7"/>
  <c r="T34" i="7"/>
  <c r="U46" i="7"/>
  <c r="T46" i="7"/>
  <c r="U42" i="7"/>
  <c r="T42" i="7"/>
  <c r="U36" i="7"/>
  <c r="T36" i="7"/>
  <c r="U32" i="7"/>
  <c r="T32" i="7"/>
  <c r="U19" i="7"/>
  <c r="T19" i="7"/>
  <c r="U12" i="7"/>
  <c r="T12" i="7"/>
  <c r="U8" i="7"/>
  <c r="T8" i="7"/>
  <c r="T14" i="7"/>
  <c r="U14" i="7"/>
  <c r="U38" i="7"/>
  <c r="T38" i="7"/>
  <c r="U48" i="7"/>
  <c r="T48" i="7"/>
  <c r="AA21" i="7"/>
  <c r="Z21" i="7"/>
  <c r="AD21" i="7" s="1"/>
  <c r="AC21" i="7"/>
  <c r="AA23" i="7"/>
  <c r="Z23" i="7"/>
  <c r="AA26" i="7"/>
  <c r="Z26" i="7"/>
  <c r="AA22" i="7"/>
  <c r="Z22" i="7"/>
  <c r="AC18" i="7"/>
  <c r="AA18" i="7"/>
  <c r="Z18" i="7"/>
  <c r="AD18" i="7" s="1"/>
  <c r="T6" i="7"/>
  <c r="U6" i="7"/>
  <c r="U44" i="7"/>
  <c r="T44" i="7"/>
  <c r="T45" i="7"/>
  <c r="U45" i="7"/>
  <c r="Z25" i="7"/>
  <c r="AA25" i="7"/>
  <c r="U9" i="7"/>
  <c r="T9" i="7"/>
  <c r="T39" i="7"/>
  <c r="U39" i="7"/>
  <c r="U26" i="7"/>
  <c r="T26" i="7"/>
  <c r="U22" i="7"/>
  <c r="T22" i="7"/>
  <c r="U18" i="7"/>
  <c r="T18" i="7"/>
  <c r="U11" i="7"/>
  <c r="T11" i="7"/>
  <c r="U7" i="7"/>
  <c r="T7" i="7"/>
  <c r="T47" i="7"/>
  <c r="U47" i="7"/>
  <c r="U43" i="7"/>
  <c r="T43" i="7"/>
  <c r="T37" i="7"/>
  <c r="U37" i="7"/>
  <c r="U33" i="7"/>
  <c r="T33" i="7"/>
  <c r="U25" i="7"/>
  <c r="T25" i="7"/>
  <c r="T35" i="7"/>
  <c r="U35" i="7"/>
  <c r="U13" i="7"/>
  <c r="T13" i="7"/>
  <c r="T31" i="7"/>
  <c r="U31" i="7"/>
  <c r="T21" i="7"/>
  <c r="U21" i="7"/>
  <c r="U24" i="7"/>
  <c r="T24" i="7"/>
  <c r="U20" i="7"/>
  <c r="T20" i="7"/>
  <c r="A18" i="3"/>
  <c r="A11" i="3"/>
  <c r="A8" i="3"/>
  <c r="A7" i="3"/>
  <c r="A5" i="3"/>
  <c r="A15" i="3" s="1"/>
  <c r="A16" i="3" s="1"/>
  <c r="A4" i="3"/>
  <c r="A2" i="3"/>
  <c r="A6" i="3" s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A19" i="3" l="1"/>
  <c r="A20" i="3" s="1"/>
  <c r="A21" i="3" s="1"/>
  <c r="F2" i="1" l="1"/>
  <c r="F3" i="1"/>
  <c r="B10" i="1"/>
  <c r="B20" i="1" s="1"/>
  <c r="B9" i="1"/>
  <c r="K3" i="1"/>
  <c r="G3" i="1"/>
  <c r="G2" i="1"/>
  <c r="B7" i="1"/>
  <c r="B22" i="1"/>
  <c r="L2" i="1" l="1"/>
  <c r="L3" i="1"/>
  <c r="M2" i="1"/>
  <c r="H3" i="1"/>
  <c r="M3" i="1"/>
  <c r="D3" i="1"/>
  <c r="H2" i="1"/>
  <c r="B15" i="1"/>
  <c r="B17" i="1"/>
  <c r="F5" i="1" s="1"/>
  <c r="F6" i="1" s="1"/>
  <c r="F7" i="1" s="1"/>
  <c r="F8" i="1" s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5" i="1"/>
  <c r="L5" i="1" l="1"/>
  <c r="M5" i="1"/>
  <c r="I6" i="1"/>
  <c r="G6" i="1" s="1"/>
  <c r="H5" i="1"/>
  <c r="J5" i="1" s="1"/>
  <c r="L6" i="1" l="1"/>
  <c r="M6" i="1"/>
  <c r="D6" i="1"/>
  <c r="H6" i="1"/>
  <c r="J6" i="1" s="1"/>
  <c r="K6" i="1" s="1"/>
  <c r="I7" i="1"/>
  <c r="G7" i="1" s="1"/>
  <c r="L7" i="1" l="1"/>
  <c r="M7" i="1"/>
  <c r="D7" i="1"/>
  <c r="H7" i="1"/>
  <c r="J7" i="1" s="1"/>
  <c r="K7" i="1" s="1"/>
  <c r="I8" i="1"/>
  <c r="G8" i="1" s="1"/>
  <c r="L8" i="1" l="1"/>
  <c r="M8" i="1"/>
  <c r="D8" i="1"/>
  <c r="H8" i="1"/>
  <c r="J8" i="1" s="1"/>
  <c r="K8" i="1" s="1"/>
  <c r="I9" i="1"/>
  <c r="G9" i="1" s="1"/>
  <c r="L9" i="1" l="1"/>
  <c r="M9" i="1"/>
  <c r="D9" i="1"/>
  <c r="H9" i="1"/>
  <c r="J9" i="1" s="1"/>
  <c r="K9" i="1" s="1"/>
  <c r="I10" i="1"/>
  <c r="G10" i="1" s="1"/>
  <c r="L10" i="1" l="1"/>
  <c r="M10" i="1"/>
  <c r="D10" i="1"/>
  <c r="H10" i="1"/>
  <c r="J10" i="1" s="1"/>
  <c r="K10" i="1" s="1"/>
  <c r="I11" i="1"/>
  <c r="G11" i="1" s="1"/>
  <c r="L11" i="1" l="1"/>
  <c r="M11" i="1"/>
  <c r="D11" i="1"/>
  <c r="H11" i="1"/>
  <c r="J11" i="1" s="1"/>
  <c r="K11" i="1" s="1"/>
  <c r="I12" i="1"/>
  <c r="G12" i="1" s="1"/>
  <c r="L12" i="1" l="1"/>
  <c r="M12" i="1"/>
  <c r="D12" i="1"/>
  <c r="H12" i="1"/>
  <c r="J12" i="1" s="1"/>
  <c r="K12" i="1" s="1"/>
  <c r="I13" i="1"/>
  <c r="G13" i="1" s="1"/>
  <c r="L13" i="1" l="1"/>
  <c r="M13" i="1"/>
  <c r="D13" i="1"/>
  <c r="H13" i="1"/>
  <c r="J13" i="1" s="1"/>
  <c r="K13" i="1" s="1"/>
  <c r="I14" i="1"/>
  <c r="G14" i="1" s="1"/>
  <c r="L14" i="1" l="1"/>
  <c r="M14" i="1"/>
  <c r="D14" i="1"/>
  <c r="H14" i="1"/>
  <c r="J14" i="1" s="1"/>
  <c r="K14" i="1" s="1"/>
  <c r="I15" i="1"/>
  <c r="G15" i="1" s="1"/>
  <c r="L15" i="1" l="1"/>
  <c r="M15" i="1"/>
  <c r="D15" i="1"/>
  <c r="H15" i="1"/>
  <c r="J15" i="1" s="1"/>
  <c r="K15" i="1" s="1"/>
  <c r="I16" i="1"/>
  <c r="G16" i="1" s="1"/>
  <c r="L16" i="1" l="1"/>
  <c r="M16" i="1"/>
  <c r="D16" i="1"/>
  <c r="H16" i="1"/>
  <c r="J16" i="1" s="1"/>
  <c r="K16" i="1" s="1"/>
  <c r="I17" i="1"/>
  <c r="G17" i="1" s="1"/>
  <c r="L17" i="1" l="1"/>
  <c r="M17" i="1"/>
  <c r="D17" i="1"/>
  <c r="H17" i="1"/>
  <c r="J17" i="1" s="1"/>
  <c r="K17" i="1" s="1"/>
  <c r="I18" i="1"/>
  <c r="G18" i="1" s="1"/>
  <c r="L18" i="1" l="1"/>
  <c r="M18" i="1"/>
  <c r="D18" i="1"/>
  <c r="H18" i="1"/>
  <c r="J18" i="1" s="1"/>
  <c r="K18" i="1" s="1"/>
  <c r="I19" i="1"/>
  <c r="G19" i="1" s="1"/>
  <c r="L19" i="1" l="1"/>
  <c r="M19" i="1"/>
  <c r="D19" i="1"/>
  <c r="H19" i="1"/>
  <c r="J19" i="1" s="1"/>
  <c r="K19" i="1" s="1"/>
  <c r="I20" i="1"/>
  <c r="G20" i="1" s="1"/>
  <c r="L20" i="1" l="1"/>
  <c r="M20" i="1"/>
  <c r="D20" i="1"/>
  <c r="H20" i="1"/>
  <c r="J20" i="1" s="1"/>
  <c r="K20" i="1" s="1"/>
  <c r="I21" i="1"/>
  <c r="G21" i="1" s="1"/>
  <c r="L21" i="1" l="1"/>
  <c r="M21" i="1"/>
  <c r="D21" i="1"/>
  <c r="H21" i="1"/>
  <c r="J21" i="1" s="1"/>
  <c r="K21" i="1" s="1"/>
  <c r="I22" i="1"/>
  <c r="G22" i="1" s="1"/>
  <c r="L22" i="1" l="1"/>
  <c r="M22" i="1"/>
  <c r="D22" i="1"/>
  <c r="H22" i="1"/>
  <c r="J22" i="1" s="1"/>
  <c r="K22" i="1" s="1"/>
  <c r="I23" i="1"/>
  <c r="G23" i="1" s="1"/>
  <c r="L23" i="1" l="1"/>
  <c r="M23" i="1"/>
  <c r="D23" i="1"/>
  <c r="H23" i="1"/>
  <c r="J23" i="1" s="1"/>
  <c r="K23" i="1" s="1"/>
  <c r="I24" i="1"/>
  <c r="G24" i="1" s="1"/>
  <c r="L24" i="1" l="1"/>
  <c r="M24" i="1"/>
  <c r="D24" i="1"/>
  <c r="H24" i="1"/>
  <c r="J24" i="1" s="1"/>
  <c r="K24" i="1" s="1"/>
  <c r="I25" i="1"/>
  <c r="G25" i="1" s="1"/>
  <c r="L25" i="1" l="1"/>
  <c r="M25" i="1"/>
  <c r="D25" i="1"/>
  <c r="H25" i="1"/>
  <c r="J25" i="1" s="1"/>
  <c r="K25" i="1" s="1"/>
  <c r="I26" i="1"/>
  <c r="G26" i="1" s="1"/>
  <c r="L26" i="1" l="1"/>
  <c r="M26" i="1"/>
  <c r="D26" i="1"/>
  <c r="H26" i="1"/>
  <c r="J26" i="1" s="1"/>
  <c r="K26" i="1" s="1"/>
  <c r="I27" i="1"/>
  <c r="G27" i="1" s="1"/>
  <c r="L27" i="1" l="1"/>
  <c r="M27" i="1"/>
  <c r="D27" i="1"/>
  <c r="H27" i="1"/>
  <c r="J27" i="1" s="1"/>
  <c r="K27" i="1" s="1"/>
  <c r="I28" i="1"/>
  <c r="G28" i="1" s="1"/>
  <c r="L28" i="1" l="1"/>
  <c r="M28" i="1"/>
  <c r="D28" i="1"/>
  <c r="H28" i="1"/>
  <c r="J28" i="1" s="1"/>
  <c r="K28" i="1" s="1"/>
  <c r="I29" i="1"/>
  <c r="G29" i="1" s="1"/>
  <c r="L29" i="1" l="1"/>
  <c r="M29" i="1"/>
  <c r="D29" i="1"/>
  <c r="H29" i="1"/>
  <c r="J29" i="1" s="1"/>
  <c r="K29" i="1" s="1"/>
  <c r="I30" i="1"/>
  <c r="G30" i="1" s="1"/>
  <c r="L30" i="1" l="1"/>
  <c r="M30" i="1"/>
  <c r="D30" i="1"/>
  <c r="H30" i="1"/>
  <c r="J30" i="1" s="1"/>
  <c r="I31" i="1"/>
  <c r="G31" i="1" s="1"/>
  <c r="L31" i="1" l="1"/>
  <c r="M31" i="1"/>
  <c r="D31" i="1"/>
  <c r="K30" i="1"/>
  <c r="H31" i="1"/>
  <c r="J31" i="1" s="1"/>
  <c r="K31" i="1" s="1"/>
  <c r="I32" i="1"/>
  <c r="G32" i="1" s="1"/>
  <c r="L32" i="1" l="1"/>
  <c r="M32" i="1"/>
  <c r="D32" i="1"/>
  <c r="H32" i="1"/>
  <c r="J32" i="1" s="1"/>
  <c r="K32" i="1" s="1"/>
  <c r="I33" i="1"/>
  <c r="G33" i="1" s="1"/>
  <c r="L33" i="1" l="1"/>
  <c r="M33" i="1"/>
  <c r="D33" i="1"/>
  <c r="H33" i="1"/>
  <c r="J33" i="1" s="1"/>
  <c r="K33" i="1" s="1"/>
  <c r="I34" i="1"/>
  <c r="G34" i="1" s="1"/>
  <c r="L34" i="1" l="1"/>
  <c r="M34" i="1"/>
  <c r="D34" i="1"/>
  <c r="H34" i="1"/>
  <c r="J34" i="1" s="1"/>
  <c r="K34" i="1" s="1"/>
  <c r="I35" i="1"/>
  <c r="G35" i="1" s="1"/>
  <c r="L35" i="1" l="1"/>
  <c r="M35" i="1"/>
  <c r="I36" i="1"/>
  <c r="G36" i="1" s="1"/>
  <c r="H36" i="1" s="1"/>
  <c r="D35" i="1"/>
  <c r="H35" i="1"/>
  <c r="J35" i="1" s="1"/>
  <c r="K35" i="1" s="1"/>
  <c r="L36" i="1" l="1"/>
  <c r="M36" i="1"/>
  <c r="I37" i="1"/>
  <c r="G37" i="1" s="1"/>
  <c r="H37" i="1" s="1"/>
  <c r="D36" i="1"/>
  <c r="F4" i="1"/>
  <c r="K5" i="1"/>
  <c r="K4" i="1"/>
  <c r="L4" i="1" l="1"/>
  <c r="D37" i="1"/>
  <c r="L37" i="1"/>
  <c r="M4" i="1"/>
  <c r="M37" i="1"/>
  <c r="I38" i="1"/>
  <c r="G38" i="1" s="1"/>
  <c r="H38" i="1" s="1"/>
  <c r="D5" i="1"/>
  <c r="D4" i="1"/>
  <c r="L38" i="1" l="1"/>
  <c r="M38" i="1"/>
  <c r="I39" i="1"/>
  <c r="G39" i="1" s="1"/>
  <c r="H39" i="1" s="1"/>
  <c r="L39" i="1" l="1"/>
  <c r="M39" i="1"/>
  <c r="I40" i="1"/>
  <c r="G40" i="1" s="1"/>
  <c r="H40" i="1" s="1"/>
  <c r="L40" i="1" l="1"/>
  <c r="M40" i="1"/>
  <c r="I41" i="1"/>
  <c r="G41" i="1" s="1"/>
  <c r="H41" i="1" s="1"/>
  <c r="L41" i="1" l="1"/>
  <c r="M41" i="1"/>
  <c r="I42" i="1"/>
  <c r="G42" i="1" s="1"/>
  <c r="H42" i="1" s="1"/>
  <c r="L42" i="1" l="1"/>
  <c r="M42" i="1"/>
  <c r="I43" i="1"/>
  <c r="G43" i="1" s="1"/>
  <c r="H43" i="1" s="1"/>
  <c r="L43" i="1" l="1"/>
  <c r="M43" i="1"/>
  <c r="I44" i="1"/>
  <c r="G44" i="1" s="1"/>
  <c r="H44" i="1" s="1"/>
  <c r="L44" i="1" l="1"/>
  <c r="M44" i="1"/>
  <c r="I45" i="1"/>
  <c r="G45" i="1" s="1"/>
  <c r="H45" i="1" s="1"/>
  <c r="L45" i="1" l="1"/>
  <c r="M45" i="1"/>
  <c r="I46" i="1"/>
  <c r="G46" i="1" s="1"/>
  <c r="H46" i="1" s="1"/>
  <c r="L46" i="1" l="1"/>
  <c r="M46" i="1"/>
  <c r="I47" i="1"/>
  <c r="G47" i="1" s="1"/>
  <c r="H47" i="1" s="1"/>
  <c r="L47" i="1" l="1"/>
  <c r="M47" i="1"/>
  <c r="I48" i="1"/>
  <c r="G48" i="1" s="1"/>
  <c r="I49" i="1" l="1"/>
  <c r="G49" i="1" s="1"/>
  <c r="H49" i="1" s="1"/>
  <c r="H48" i="1"/>
  <c r="L48" i="1"/>
  <c r="M48" i="1"/>
  <c r="L49" i="1" l="1"/>
  <c r="I50" i="1"/>
  <c r="G50" i="1" s="1"/>
  <c r="H50" i="1" s="1"/>
  <c r="M49" i="1"/>
  <c r="M50" i="1" l="1"/>
  <c r="L50" i="1"/>
  <c r="I51" i="1"/>
  <c r="G51" i="1" s="1"/>
  <c r="H51" i="1" s="1"/>
  <c r="M51" i="1" l="1"/>
  <c r="L51" i="1"/>
  <c r="I52" i="1"/>
  <c r="G52" i="1" s="1"/>
  <c r="H52" i="1" s="1"/>
  <c r="L52" i="1" l="1"/>
  <c r="I53" i="1"/>
  <c r="G53" i="1" s="1"/>
  <c r="H53" i="1" s="1"/>
  <c r="M52" i="1"/>
  <c r="L53" i="1" l="1"/>
  <c r="M53" i="1"/>
  <c r="I54" i="1"/>
  <c r="G54" i="1" s="1"/>
  <c r="H54" i="1" s="1"/>
  <c r="I55" i="1" l="1"/>
  <c r="G55" i="1" s="1"/>
  <c r="I56" i="1" s="1"/>
  <c r="H55" i="1" l="1"/>
  <c r="G56" i="1"/>
  <c r="I57" i="1"/>
  <c r="H56" i="1"/>
  <c r="G57" i="1" l="1"/>
  <c r="I58" i="1" s="1"/>
  <c r="H57" i="1" l="1"/>
  <c r="G58" i="1"/>
  <c r="I59" i="1"/>
  <c r="G59" i="1"/>
  <c r="H58" i="1"/>
  <c r="I60" i="1" l="1"/>
  <c r="G60" i="1"/>
  <c r="H59" i="1"/>
  <c r="H60" i="1" l="1"/>
  <c r="I61" i="1"/>
  <c r="G61" i="1" s="1"/>
  <c r="H61" i="1" l="1"/>
  <c r="I62" i="1"/>
  <c r="G62" i="1" s="1"/>
  <c r="H62" i="1" l="1"/>
  <c r="I63" i="1"/>
  <c r="G63" i="1" s="1"/>
  <c r="H63" i="1" l="1"/>
  <c r="I64" i="1"/>
  <c r="G64" i="1" s="1"/>
  <c r="H64" i="1" l="1"/>
  <c r="I65" i="1"/>
  <c r="G65" i="1" s="1"/>
  <c r="H65" i="1" l="1"/>
  <c r="I66" i="1"/>
  <c r="G66" i="1" s="1"/>
  <c r="H66" i="1" l="1"/>
  <c r="I67" i="1"/>
  <c r="G67" i="1" s="1"/>
  <c r="H67" i="1" l="1"/>
  <c r="I68" i="1"/>
  <c r="G68" i="1" s="1"/>
  <c r="H68" i="1" l="1"/>
  <c r="I69" i="1"/>
  <c r="G69" i="1" s="1"/>
  <c r="H69" i="1" l="1"/>
  <c r="I70" i="1"/>
  <c r="G70" i="1" s="1"/>
  <c r="H70" i="1" l="1"/>
  <c r="I71" i="1"/>
  <c r="G71" i="1"/>
  <c r="H71" i="1" l="1"/>
  <c r="I72" i="1"/>
  <c r="G72" i="1" s="1"/>
  <c r="H72" i="1" l="1"/>
  <c r="I73" i="1"/>
  <c r="G73" i="1" s="1"/>
  <c r="H73" i="1" l="1"/>
  <c r="I74" i="1"/>
  <c r="G74" i="1" s="1"/>
  <c r="H74" i="1" l="1"/>
  <c r="I75" i="1"/>
  <c r="G75" i="1" s="1"/>
  <c r="H75" i="1" l="1"/>
  <c r="I76" i="1"/>
  <c r="G76" i="1" s="1"/>
  <c r="H76" i="1" l="1"/>
  <c r="I77" i="1"/>
  <c r="G77" i="1" s="1"/>
  <c r="H77" i="1" l="1"/>
  <c r="I78" i="1"/>
  <c r="G78" i="1" s="1"/>
  <c r="H78" i="1" l="1"/>
  <c r="I79" i="1"/>
  <c r="G79" i="1" s="1"/>
  <c r="H79" i="1" l="1"/>
  <c r="I80" i="1"/>
  <c r="G80" i="1" s="1"/>
  <c r="H80" i="1" l="1"/>
  <c r="I81" i="1"/>
  <c r="G81" i="1" s="1"/>
  <c r="I82" i="1" l="1"/>
  <c r="G82" i="1" s="1"/>
  <c r="H81" i="1"/>
  <c r="H82" i="1" l="1"/>
  <c r="I83" i="1"/>
  <c r="G83" i="1" s="1"/>
  <c r="H83" i="1" l="1"/>
  <c r="I84" i="1"/>
  <c r="G84" i="1" s="1"/>
  <c r="H84" i="1" l="1"/>
  <c r="I85" i="1"/>
  <c r="G85" i="1" s="1"/>
  <c r="H85" i="1" l="1"/>
  <c r="I86" i="1"/>
  <c r="G86" i="1" s="1"/>
  <c r="H86" i="1" l="1"/>
  <c r="I87" i="1"/>
  <c r="G87" i="1" s="1"/>
  <c r="I88" i="1" l="1"/>
  <c r="G88" i="1" s="1"/>
  <c r="H87" i="1"/>
  <c r="H88" i="1" l="1"/>
  <c r="I89" i="1"/>
  <c r="G89" i="1" s="1"/>
  <c r="H89" i="1" l="1"/>
  <c r="I90" i="1"/>
  <c r="G90" i="1" s="1"/>
  <c r="H90" i="1" l="1"/>
  <c r="I91" i="1"/>
  <c r="G91" i="1" s="1"/>
  <c r="I92" i="1" l="1"/>
  <c r="G92" i="1" s="1"/>
  <c r="H91" i="1"/>
  <c r="I93" i="1" l="1"/>
  <c r="G93" i="1" s="1"/>
  <c r="H92" i="1"/>
  <c r="I94" i="1" l="1"/>
  <c r="G94" i="1" s="1"/>
  <c r="H93" i="1"/>
  <c r="I95" i="1" l="1"/>
  <c r="G95" i="1" s="1"/>
  <c r="H94" i="1"/>
  <c r="H95" i="1" l="1"/>
  <c r="I96" i="1"/>
  <c r="G96" i="1" s="1"/>
  <c r="H96" i="1" l="1"/>
  <c r="I97" i="1"/>
  <c r="G97" i="1" s="1"/>
  <c r="I98" i="1" l="1"/>
  <c r="G98" i="1" s="1"/>
  <c r="H97" i="1"/>
  <c r="H98" i="1" l="1"/>
  <c r="I99" i="1"/>
  <c r="G99" i="1" s="1"/>
  <c r="H99" i="1" l="1"/>
  <c r="I100" i="1"/>
  <c r="G100" i="1" s="1"/>
  <c r="H100" i="1" l="1"/>
  <c r="I101" i="1"/>
  <c r="G101" i="1" s="1"/>
  <c r="H101" i="1" l="1"/>
  <c r="I102" i="1"/>
  <c r="G102" i="1" s="1"/>
  <c r="H102" i="1" l="1"/>
  <c r="I103" i="1"/>
  <c r="G103" i="1" s="1"/>
  <c r="H103" i="1" l="1"/>
  <c r="I104" i="1"/>
  <c r="G104" i="1" s="1"/>
  <c r="H104" i="1" l="1"/>
  <c r="I105" i="1"/>
  <c r="G105" i="1" s="1"/>
  <c r="H105" i="1" l="1"/>
  <c r="I106" i="1"/>
  <c r="G106" i="1" s="1"/>
  <c r="H106" i="1" l="1"/>
  <c r="I107" i="1"/>
  <c r="G107" i="1" s="1"/>
  <c r="H107" i="1" l="1"/>
  <c r="I108" i="1"/>
  <c r="G108" i="1" s="1"/>
  <c r="H108" i="1" l="1"/>
  <c r="I109" i="1"/>
  <c r="G109" i="1" s="1"/>
  <c r="H109" i="1" l="1"/>
  <c r="I110" i="1"/>
  <c r="G110" i="1" s="1"/>
  <c r="H110" i="1" l="1"/>
  <c r="I111" i="1"/>
  <c r="G111" i="1" s="1"/>
  <c r="H111" i="1" l="1"/>
  <c r="I112" i="1"/>
  <c r="G112" i="1" s="1"/>
  <c r="I113" i="1" s="1"/>
  <c r="G113" i="1" s="1"/>
  <c r="I114" i="1" s="1"/>
  <c r="G114" i="1" s="1"/>
  <c r="I115" i="1" s="1"/>
  <c r="G115" i="1" s="1"/>
  <c r="I116" i="1" s="1"/>
  <c r="G116" i="1" s="1"/>
  <c r="I117" i="1" s="1"/>
  <c r="G117" i="1" s="1"/>
  <c r="I118" i="1" s="1"/>
  <c r="G118" i="1" s="1"/>
  <c r="I119" i="1" s="1"/>
  <c r="G119" i="1" s="1"/>
  <c r="I120" i="1" s="1"/>
  <c r="G120" i="1" s="1"/>
  <c r="I121" i="1" s="1"/>
  <c r="G121" i="1" s="1"/>
  <c r="I122" i="1" s="1"/>
  <c r="G122" i="1" s="1"/>
  <c r="I123" i="1" s="1"/>
  <c r="G123" i="1" s="1"/>
  <c r="I124" i="1" s="1"/>
  <c r="G124" i="1" s="1"/>
  <c r="I125" i="1" s="1"/>
  <c r="G125" i="1" s="1"/>
  <c r="I126" i="1" s="1"/>
  <c r="G126" i="1" s="1"/>
  <c r="I127" i="1" s="1"/>
  <c r="G127" i="1" s="1"/>
  <c r="I128" i="1" s="1"/>
  <c r="G128" i="1" s="1"/>
  <c r="I129" i="1" s="1"/>
  <c r="G129" i="1" s="1"/>
  <c r="I130" i="1" s="1"/>
  <c r="G130" i="1" s="1"/>
  <c r="I131" i="1" s="1"/>
  <c r="G131" i="1" s="1"/>
  <c r="I132" i="1" s="1"/>
  <c r="G132" i="1" s="1"/>
  <c r="I133" i="1" s="1"/>
  <c r="G133" i="1" s="1"/>
  <c r="I134" i="1" s="1"/>
  <c r="G134" i="1" s="1"/>
  <c r="I135" i="1" s="1"/>
  <c r="G135" i="1" s="1"/>
  <c r="I136" i="1" s="1"/>
  <c r="G136" i="1" s="1"/>
  <c r="I137" i="1" s="1"/>
  <c r="G137" i="1" s="1"/>
  <c r="I138" i="1" s="1"/>
  <c r="G138" i="1" s="1"/>
  <c r="I139" i="1" s="1"/>
  <c r="G139" i="1" s="1"/>
  <c r="I140" i="1" s="1"/>
  <c r="G140" i="1" s="1"/>
  <c r="I141" i="1" s="1"/>
  <c r="G141" i="1" s="1"/>
  <c r="I142" i="1" s="1"/>
  <c r="G142" i="1" s="1"/>
  <c r="I143" i="1" s="1"/>
  <c r="G143" i="1" s="1"/>
  <c r="I144" i="1" s="1"/>
  <c r="G144" i="1" s="1"/>
  <c r="I145" i="1" s="1"/>
  <c r="G145" i="1" s="1"/>
  <c r="I146" i="1" s="1"/>
  <c r="G146" i="1" s="1"/>
  <c r="I147" i="1" s="1"/>
  <c r="G147" i="1" s="1"/>
  <c r="I148" i="1" s="1"/>
  <c r="G148" i="1" s="1"/>
  <c r="I149" i="1" s="1"/>
  <c r="G149" i="1" s="1"/>
  <c r="I150" i="1" s="1"/>
  <c r="G150" i="1" s="1"/>
  <c r="I151" i="1" s="1"/>
  <c r="G151" i="1" s="1"/>
  <c r="I152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</calcChain>
</file>

<file path=xl/sharedStrings.xml><?xml version="1.0" encoding="utf-8"?>
<sst xmlns="http://schemas.openxmlformats.org/spreadsheetml/2006/main" count="187" uniqueCount="148">
  <si>
    <t>pps</t>
  </si>
  <si>
    <t>start pps</t>
  </si>
  <si>
    <t>max speed</t>
  </si>
  <si>
    <t>prescaler</t>
  </si>
  <si>
    <t>The given parameters are:</t>
  </si>
  <si>
    <t>v0 - base speed,</t>
  </si>
  <si>
    <t>v - slew speed,</t>
  </si>
  <si>
    <t>a - acceleration,</t>
  </si>
  <si>
    <t>F - timer frequency</t>
  </si>
  <si>
    <t>and the calculated parameters are:</t>
  </si>
  <si>
    <t>S - acceleration/deceleration distance</t>
  </si>
  <si>
    <t>p1 - delay period for the initial step</t>
  </si>
  <si>
    <t>pS - delay period for the slew speed steps</t>
  </si>
  <si>
    <t>R - constant multiplier</t>
  </si>
  <si>
    <t>The variable delay period p (initially p = p1) that will be recalculated for</t>
  </si>
  <si>
    <t>each next step is:</t>
  </si>
  <si>
    <t>where</t>
  </si>
  <si>
    <t>m - variable multiplier that depends on the movement phase:</t>
  </si>
  <si>
    <t>m = -R during acceleration phase,</t>
  </si>
  <si>
    <t>m = 0 between acceleration and deceleration phases,</t>
  </si>
  <si>
    <t>m = R during deceleration phase.</t>
  </si>
  <si>
    <t>For accuracy purpose let's set</t>
  </si>
  <si>
    <t>p = pS if p &lt; pS or between acceleration and deceleration phases,</t>
  </si>
  <si>
    <t>p = p1 if p &gt; p1 .</t>
  </si>
  <si>
    <t>S = (v *v - v0 *v0) / (2 * a)</t>
  </si>
  <si>
    <t>p1 = F / sqrt((v0 * v0 + 2 *a))</t>
  </si>
  <si>
    <t>R = a / (F*F)</t>
  </si>
  <si>
    <t>p = p*(1 + m * p * p)</t>
  </si>
  <si>
    <t>q = m*p*p</t>
  </si>
  <si>
    <t>p = p *(1 + q + 1.5 *q*q)</t>
  </si>
  <si>
    <t>pS = F / v</t>
  </si>
  <si>
    <t>Hz</t>
  </si>
  <si>
    <t>PPSPS</t>
  </si>
  <si>
    <t>period(ARR)</t>
  </si>
  <si>
    <t>ARR table</t>
  </si>
  <si>
    <t>processor speed</t>
  </si>
  <si>
    <t>better formula:</t>
  </si>
  <si>
    <t>target PPS</t>
  </si>
  <si>
    <t>p(ARR) good</t>
  </si>
  <si>
    <t>p(ARR) better</t>
  </si>
  <si>
    <t>ARR_8_24 format</t>
  </si>
  <si>
    <t>rev/m</t>
  </si>
  <si>
    <t>rev/sec</t>
  </si>
  <si>
    <t>tread pitch to cut</t>
  </si>
  <si>
    <t>ARR</t>
  </si>
  <si>
    <t>steps/per mm setup</t>
  </si>
  <si>
    <t>steps/sec</t>
  </si>
  <si>
    <t>encoder*2</t>
  </si>
  <si>
    <t>HZ spindle encoder</t>
  </si>
  <si>
    <t>mm per spindle step</t>
  </si>
  <si>
    <t>steps to accelerate to 4000</t>
  </si>
  <si>
    <t>mm accel path len</t>
  </si>
  <si>
    <t>spindle steps accel path</t>
  </si>
  <si>
    <t>sec, accel time</t>
  </si>
  <si>
    <t>spindle steps when accel</t>
  </si>
  <si>
    <t>mm accel path len by spindle</t>
  </si>
  <si>
    <t>z1z</t>
  </si>
  <si>
    <t>x1z</t>
  </si>
  <si>
    <t>z0z</t>
  </si>
  <si>
    <t>x0z</t>
  </si>
  <si>
    <t>octant</t>
  </si>
  <si>
    <t>R</t>
  </si>
  <si>
    <t>zcdelta</t>
  </si>
  <si>
    <t>xcdelta</t>
  </si>
  <si>
    <t>zc</t>
  </si>
  <si>
    <t>xc</t>
  </si>
  <si>
    <t>k</t>
  </si>
  <si>
    <t>i</t>
  </si>
  <si>
    <t>z1</t>
  </si>
  <si>
    <t>x1</t>
  </si>
  <si>
    <t>z0</t>
  </si>
  <si>
    <t>x0</t>
  </si>
  <si>
    <t>steps</t>
  </si>
  <si>
    <t>mm</t>
  </si>
  <si>
    <t xml:space="preserve">G3 X12. Z-4.5 I-1.99 K-2.245 </t>
  </si>
  <si>
    <t xml:space="preserve">G1 X10., </t>
  </si>
  <si>
    <t>G1 X0. Z-2.5 F1.,</t>
  </si>
  <si>
    <t>a</t>
  </si>
  <si>
    <t>e2</t>
  </si>
  <si>
    <t>err</t>
  </si>
  <si>
    <t>x</t>
  </si>
  <si>
    <t>z</t>
  </si>
  <si>
    <t>b</t>
  </si>
  <si>
    <t>Q2</t>
  </si>
  <si>
    <t>exy=e+(2x+1)b²+(2y+1)a²</t>
  </si>
  <si>
    <t>dx</t>
  </si>
  <si>
    <t>dy</t>
  </si>
  <si>
    <t>y</t>
  </si>
  <si>
    <t>e</t>
  </si>
  <si>
    <t>exy</t>
  </si>
  <si>
    <t>ey=(x+1)²b²+y²a²–a²b²</t>
  </si>
  <si>
    <t>ex=x²b²+(y+1)²a²–a²b²</t>
  </si>
  <si>
    <t>ex+exy&gt;0?x++</t>
  </si>
  <si>
    <t>ey+exy&lt;0?y++</t>
  </si>
  <si>
    <t>y++</t>
  </si>
  <si>
    <t>err+=ex</t>
  </si>
  <si>
    <t>Q1:</t>
  </si>
  <si>
    <t>exy=e+(2x+1)b²-(2y-1)a²</t>
  </si>
  <si>
    <t>e = exy-(2x+1)b²+(2y-1)a²</t>
  </si>
  <si>
    <t>ex=x²b²+(y-1)²a²–a²b²=x²b²+y²a²-(2y-1)a²–a²b²=e-(2y-1)a²=exy-(2x+1)b²</t>
  </si>
  <si>
    <t>Q1</t>
  </si>
  <si>
    <t>ey=(x+1)²b²+y²a²–a²b²=x²b²+(2x+1)b²+y²a²–a²b²=e+(2x+1)b²=exy+(2y-1)a²</t>
  </si>
  <si>
    <t>ex=x²b²+(y-1)²a²–a²b²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</si>
  <si>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0?x++</t>
    </r>
  </si>
  <si>
    <r>
      <t>ey+exy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0?y--</t>
    </r>
  </si>
  <si>
    <t>ey</t>
  </si>
  <si>
    <t>ex</t>
  </si>
  <si>
    <t>2exy-(2x+1)b²&lt;0</t>
  </si>
  <si>
    <t>2exy+(2y-1)a²&gt;0?</t>
  </si>
  <si>
    <r>
      <t>(</t>
    </r>
    <r>
      <rPr>
        <i/>
        <sz val="10"/>
        <color theme="1"/>
        <rFont val="Times"/>
        <family val="1"/>
      </rPr>
      <t>a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sz val="10"/>
        <color theme="1"/>
        <rFont val="Times"/>
        <family val="1"/>
      </rPr>
      <t>)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= </t>
    </r>
    <r>
      <rPr>
        <i/>
        <sz val="10"/>
        <color theme="1"/>
        <rFont val="Times"/>
        <family val="1"/>
      </rPr>
      <t>a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+ 2</t>
    </r>
    <r>
      <rPr>
        <i/>
        <sz val="10"/>
        <color theme="1"/>
        <rFont val="Times"/>
        <family val="1"/>
      </rPr>
      <t>ab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,</t>
    </r>
  </si>
  <si>
    <r>
      <t>(</t>
    </r>
    <r>
      <rPr>
        <i/>
        <sz val="10"/>
        <color theme="1"/>
        <rFont val="Times"/>
        <family val="1"/>
      </rPr>
      <t>a</t>
    </r>
    <r>
      <rPr>
        <sz val="10"/>
        <color theme="1"/>
        <rFont val="Times"/>
        <family val="1"/>
      </rPr>
      <t> – </t>
    </r>
    <r>
      <rPr>
        <i/>
        <sz val="10"/>
        <color theme="1"/>
        <rFont val="Times"/>
        <family val="1"/>
      </rPr>
      <t>b</t>
    </r>
    <r>
      <rPr>
        <sz val="10"/>
        <color theme="1"/>
        <rFont val="Times"/>
        <family val="1"/>
      </rPr>
      <t>)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= </t>
    </r>
    <r>
      <rPr>
        <i/>
        <sz val="10"/>
        <color theme="1"/>
        <rFont val="Times"/>
        <family val="1"/>
      </rPr>
      <t>a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 – 2</t>
    </r>
    <r>
      <rPr>
        <i/>
        <sz val="10"/>
        <color theme="1"/>
        <rFont val="Times"/>
        <family val="1"/>
      </rPr>
      <t>ab</t>
    </r>
    <r>
      <rPr>
        <sz val="10"/>
        <color theme="1"/>
        <rFont val="Times"/>
        <family val="1"/>
      </rPr>
      <t> + </t>
    </r>
    <r>
      <rPr>
        <i/>
        <sz val="10"/>
        <color theme="1"/>
        <rFont val="Times"/>
        <family val="1"/>
      </rPr>
      <t>b</t>
    </r>
    <r>
      <rPr>
        <vertAlign val="superscript"/>
        <sz val="10"/>
        <color theme="1"/>
        <rFont val="Times"/>
        <family val="1"/>
      </rPr>
      <t>2</t>
    </r>
    <r>
      <rPr>
        <sz val="10"/>
        <color theme="1"/>
        <rFont val="Times"/>
        <family val="1"/>
      </rPr>
      <t>,</t>
    </r>
  </si>
  <si>
    <t>x2b2+y2a2-a2b2</t>
  </si>
  <si>
    <t>exy = (x+1)2b2+(y-1)2a2–a2b2</t>
  </si>
  <si>
    <t>e+(2x+1)b2+(2y+1)a2</t>
  </si>
  <si>
    <t>Q4</t>
  </si>
  <si>
    <t>e=x²b²+y²a²-a²b²</t>
  </si>
  <si>
    <t>e+(2*x+1)b2-(2*y-1)a2</t>
  </si>
  <si>
    <t>ey=(x-1)²b²+y²a²–a²b²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</si>
  <si>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x--</t>
    </r>
  </si>
  <si>
    <t>ey+exy&lt;0?y--</t>
  </si>
  <si>
    <t>Q4:</t>
  </si>
  <si>
    <t>exy=(x-1)²b²+(y-1)²a²-a²b²=x²b²-2xb²+b²+y²a²-2ya²+a²-a²b²=e-(2x-1)b²-(2y-1)a²</t>
  </si>
  <si>
    <t>exy=e-(2x-1)b²-(2y-1)a²</t>
  </si>
  <si>
    <t>e=exy+(2x-1)b²+(2y-1)a²</t>
  </si>
  <si>
    <t>x+1y+1</t>
  </si>
  <si>
    <t>ex=x²b²+(y-1)²a²–a²b²=x²b²+y²a²-(2y-1)a²–a²b²=e-(2y-1)a²=exy+(2x-1)b²</t>
  </si>
  <si>
    <t>y2a2-2ya2+a2</t>
  </si>
  <si>
    <t>ey=(x-1)²b²+y²a²–a²b²=x²b²-(2x-1)b²+y²a²–a²b²=e-(2x-1)b²=exy+(2y-1)a²</t>
  </si>
  <si>
    <t>ex = x²b²+y²a²-2ya²+a²–a²b²</t>
  </si>
  <si>
    <t>ex=exy –(2x+1)b²</t>
  </si>
  <si>
    <t>ey = x²b²+y²a²–a²b²+2xb²+b²=e+(2x+1)b²=exy+(2y-1)a²</t>
  </si>
  <si>
    <t>ey=exy–(2y+1)a²</t>
  </si>
  <si>
    <t>x²b²+(2x+1)b²+y²a²–a²b²</t>
  </si>
  <si>
    <t>ex = x²b²+y²a²–a²b²-(2y-1)a²=exy-(2x+1)b²</t>
  </si>
  <si>
    <t>(y-1)²a²=y²a²-2ya²+a²</t>
  </si>
  <si>
    <t>exy-(2x+1)b²+(2y-1)a²=e</t>
  </si>
  <si>
    <t>y²a²-2ya²+a²</t>
  </si>
  <si>
    <t>Q3</t>
  </si>
  <si>
    <t>(x+1)²b²=x²b²+2xb²+b²</t>
  </si>
  <si>
    <r>
      <t>ex+exy</t>
    </r>
    <r>
      <rPr>
        <b/>
        <sz val="11"/>
        <color rgb="FFFF0000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x--</t>
    </r>
  </si>
  <si>
    <r>
      <t>ey+exy</t>
    </r>
    <r>
      <rPr>
        <b/>
        <sz val="11"/>
        <color rgb="FFFF0000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>0?</t>
    </r>
    <r>
      <rPr>
        <b/>
        <sz val="11"/>
        <color rgb="FFFF0000"/>
        <rFont val="Calibri"/>
        <family val="2"/>
        <charset val="204"/>
        <scheme val="minor"/>
      </rPr>
      <t>y++</t>
    </r>
  </si>
  <si>
    <t>exy=(x-1)²b²+(y+1)²a²-a²b²=x²b²-2xb²+b²+y²a²+2ya²+a²-a²b²=e-(2x-1)b²+(2y+1)a²</t>
  </si>
  <si>
    <t>e=exy+(2x-1)b²-(2y+1)a²</t>
  </si>
  <si>
    <t>ex=x²b²+(y+1)²a²–a²b²=x²b²+y²a²-(2y-1)a²–a²b²=e+(2y+1)a²=exy+(2x-1)b²</t>
  </si>
  <si>
    <t>ey=(x-1)²b²+y²a²–a²b²=x²b²-(2x-1)b²+y²a²–a²b²=e-(2x-1)b²=exy-(2y+1)a²</t>
  </si>
  <si>
    <t>2xb2+b2</t>
  </si>
  <si>
    <t>2xb2-2x+1b2</t>
  </si>
  <si>
    <t>(2*x+1)b²=2xb²+b²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</si>
</sst>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0.00000"/>
    <numFmt numFmtId="165" formatCode="0.0000"/>
    <numFmt numFmtId="166" formatCode="0.0"/>
    <numFmt numFmtId="167" formatCode="_-* #,##0\ _₽_-;\-* #,##0\ _₽_-;_-* &quot;-&quot;??\ _₽_-;_-@_-"/>
    <numFmt numFmtId="168" formatCode="0.00000000"/>
    <numFmt numFmtId="169" formatCode="_-* #,##0.0\ _₽_-;\-* #,##0.0\ _₽_-;_-* &quot;-&quot;?\ _₽_-;_-@_-"/>
    <numFmt numFmtId="170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Times"/>
      <family val="1"/>
    </font>
    <font>
      <i/>
      <sz val="10"/>
      <color theme="1"/>
      <name val="Times"/>
      <family val="1"/>
    </font>
    <font>
      <vertAlign val="superscript"/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7" fontId="0" fillId="2" borderId="0" xfId="1" applyNumberFormat="1" applyFont="1" applyFill="1"/>
    <xf numFmtId="167" fontId="0" fillId="0" borderId="0" xfId="1" applyNumberFormat="1" applyFont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4" borderId="1" xfId="0" applyNumberFormat="1" applyFill="1" applyBorder="1"/>
    <xf numFmtId="166" fontId="0" fillId="4" borderId="2" xfId="0" applyNumberFormat="1" applyFill="1" applyBorder="1"/>
    <xf numFmtId="0" fontId="0" fillId="4" borderId="0" xfId="0" applyFill="1"/>
    <xf numFmtId="166" fontId="2" fillId="0" borderId="0" xfId="0" applyNumberFormat="1" applyFont="1"/>
    <xf numFmtId="164" fontId="3" fillId="0" borderId="0" xfId="0" applyNumberFormat="1" applyFont="1" applyAlignment="1">
      <alignment horizontal="left" vertical="center" readingOrder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center" vertical="center" wrapText="1"/>
    </xf>
    <xf numFmtId="170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PPS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Лист1!$J$2:$J$35</c:f>
              <c:numCache>
                <c:formatCode>General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 formatCode="0">
                  <c:v>909.09090909090912</c:v>
                </c:pt>
                <c:pt idx="4" formatCode="0">
                  <c:v>1071.4285714285713</c:v>
                </c:pt>
                <c:pt idx="5" formatCode="0">
                  <c:v>1250</c:v>
                </c:pt>
                <c:pt idx="6" formatCode="0">
                  <c:v>1500</c:v>
                </c:pt>
                <c:pt idx="7" formatCode="0">
                  <c:v>1666.6666666666667</c:v>
                </c:pt>
                <c:pt idx="8" formatCode="0">
                  <c:v>1875</c:v>
                </c:pt>
                <c:pt idx="9" formatCode="0">
                  <c:v>2000</c:v>
                </c:pt>
                <c:pt idx="10" formatCode="0">
                  <c:v>2142.8571428571427</c:v>
                </c:pt>
                <c:pt idx="11" formatCode="0">
                  <c:v>2307.6923076923076</c:v>
                </c:pt>
                <c:pt idx="12" formatCode="0">
                  <c:v>2307.6923076923076</c:v>
                </c:pt>
                <c:pt idx="13" formatCode="0">
                  <c:v>2500</c:v>
                </c:pt>
                <c:pt idx="14" formatCode="0">
                  <c:v>2727.2727272727275</c:v>
                </c:pt>
                <c:pt idx="15" formatCode="0">
                  <c:v>2727.2727272727275</c:v>
                </c:pt>
                <c:pt idx="16" formatCode="0">
                  <c:v>2727.2727272727275</c:v>
                </c:pt>
                <c:pt idx="17" formatCode="0">
                  <c:v>3000</c:v>
                </c:pt>
                <c:pt idx="18" formatCode="0">
                  <c:v>3000</c:v>
                </c:pt>
                <c:pt idx="19" formatCode="0">
                  <c:v>3000</c:v>
                </c:pt>
                <c:pt idx="20" formatCode="0">
                  <c:v>3333.3333333333335</c:v>
                </c:pt>
                <c:pt idx="21" formatCode="0">
                  <c:v>3333.3333333333335</c:v>
                </c:pt>
                <c:pt idx="22" formatCode="0">
                  <c:v>3333.3333333333335</c:v>
                </c:pt>
                <c:pt idx="23" formatCode="0">
                  <c:v>3333.3333333333335</c:v>
                </c:pt>
                <c:pt idx="24" formatCode="0">
                  <c:v>3750</c:v>
                </c:pt>
                <c:pt idx="25" formatCode="0">
                  <c:v>3750</c:v>
                </c:pt>
                <c:pt idx="26" formatCode="0">
                  <c:v>3750</c:v>
                </c:pt>
                <c:pt idx="27" formatCode="0">
                  <c:v>3750</c:v>
                </c:pt>
                <c:pt idx="28" formatCode="0">
                  <c:v>3750</c:v>
                </c:pt>
                <c:pt idx="29" formatCode="0">
                  <c:v>3750</c:v>
                </c:pt>
                <c:pt idx="30" formatCode="0">
                  <c:v>4285.7142857142853</c:v>
                </c:pt>
                <c:pt idx="31" formatCode="0">
                  <c:v>4285.7142857142853</c:v>
                </c:pt>
                <c:pt idx="32" formatCode="0">
                  <c:v>4285.7142857142853</c:v>
                </c:pt>
                <c:pt idx="33" formatCode="0">
                  <c:v>4285.7142857142853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Лист1!$M$2:$M$35</c:f>
              <c:numCache>
                <c:formatCode>_-* #,##0.0\ _₽_-;\-* #,##0.0\ _₽_-;_-* "-"?\ _₽_-;_-@_-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600</c:v>
                </c:pt>
                <c:pt idx="3">
                  <c:v>895.82364335844579</c:v>
                </c:pt>
                <c:pt idx="4">
                  <c:v>1071.8241083510134</c:v>
                </c:pt>
                <c:pt idx="5">
                  <c:v>1274.2350098532629</c:v>
                </c:pt>
                <c:pt idx="6">
                  <c:v>1470.6529344628423</c:v>
                </c:pt>
                <c:pt idx="7">
                  <c:v>1652.1368949298385</c:v>
                </c:pt>
                <c:pt idx="8">
                  <c:v>1819.1099575609635</c:v>
                </c:pt>
                <c:pt idx="9">
                  <c:v>1973.7091502469334</c:v>
                </c:pt>
                <c:pt idx="10">
                  <c:v>2117.9756015258135</c:v>
                </c:pt>
                <c:pt idx="11">
                  <c:v>2253.5695366079408</c:v>
                </c:pt>
                <c:pt idx="12">
                  <c:v>2381.7996403943566</c:v>
                </c:pt>
                <c:pt idx="13">
                  <c:v>2503.6985683714856</c:v>
                </c:pt>
                <c:pt idx="14">
                  <c:v>2620.0899482814275</c:v>
                </c:pt>
                <c:pt idx="15">
                  <c:v>2731.6394881111296</c:v>
                </c:pt>
                <c:pt idx="16">
                  <c:v>2838.892515239565</c:v>
                </c:pt>
                <c:pt idx="17">
                  <c:v>2942.3014191760326</c:v>
                </c:pt>
                <c:pt idx="18">
                  <c:v>3042.2458583344142</c:v>
                </c:pt>
                <c:pt idx="19">
                  <c:v>3139.0478134584259</c:v>
                </c:pt>
                <c:pt idx="20">
                  <c:v>3232.9829499617563</c:v>
                </c:pt>
                <c:pt idx="21">
                  <c:v>3324.2893084355046</c:v>
                </c:pt>
                <c:pt idx="22">
                  <c:v>3413.1740369527561</c:v>
                </c:pt>
                <c:pt idx="23">
                  <c:v>3499.8186696031266</c:v>
                </c:pt>
                <c:pt idx="24">
                  <c:v>3584.3833119984306</c:v>
                </c:pt>
                <c:pt idx="25">
                  <c:v>3667.0099949405731</c:v>
                </c:pt>
                <c:pt idx="26">
                  <c:v>3747.8253877183624</c:v>
                </c:pt>
                <c:pt idx="27">
                  <c:v>3826.9430130853784</c:v>
                </c:pt>
                <c:pt idx="28">
                  <c:v>3904.4650705281497</c:v>
                </c:pt>
                <c:pt idx="29">
                  <c:v>3980.4839487110507</c:v>
                </c:pt>
                <c:pt idx="30">
                  <c:v>4055.0834891022514</c:v>
                </c:pt>
                <c:pt idx="31">
                  <c:v>4128.3400487729195</c:v>
                </c:pt>
                <c:pt idx="32">
                  <c:v>4200.3233998556252</c:v>
                </c:pt>
                <c:pt idx="33">
                  <c:v>4271.0974951928465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3104"/>
        <c:axId val="205033472"/>
      </c:scatterChart>
      <c:valAx>
        <c:axId val="2050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33472"/>
        <c:crosses val="autoZero"/>
        <c:crossBetween val="midCat"/>
      </c:valAx>
      <c:valAx>
        <c:axId val="2050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 table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Лист1!$F$2:$F$26</c:f>
              <c:numCache>
                <c:formatCode>0.0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33.488734331156856</c:v>
                </c:pt>
                <c:pt idx="4">
                  <c:v>20.969581310163637</c:v>
                </c:pt>
                <c:pt idx="5">
                  <c:v>17.895976530533058</c:v>
                </c:pt>
                <c:pt idx="6">
                  <c:v>15.985485733969318</c:v>
                </c:pt>
                <c:pt idx="7">
                  <c:v>14.623864683136356</c:v>
                </c:pt>
                <c:pt idx="8">
                  <c:v>13.581390701044569</c:v>
                </c:pt>
                <c:pt idx="9">
                  <c:v>12.746342636032498</c:v>
                </c:pt>
                <c:pt idx="10">
                  <c:v>12.056046390730806</c:v>
                </c:pt>
                <c:pt idx="11">
                  <c:v>11.471937957406334</c:v>
                </c:pt>
                <c:pt idx="12">
                  <c:v>10.9686817805724</c:v>
                </c:pt>
                <c:pt idx="13">
                  <c:v>10.528793839556215</c:v>
                </c:pt>
                <c:pt idx="14">
                  <c:v>10.139735605393065</c:v>
                </c:pt>
                <c:pt idx="15">
                  <c:v>9.7922325416319662</c:v>
                </c:pt>
                <c:pt idx="16">
                  <c:v>9.4792472705557635</c:v>
                </c:pt>
                <c:pt idx="17">
                  <c:v>9.1953244492807684</c:v>
                </c:pt>
                <c:pt idx="18">
                  <c:v>8.9361573201419233</c:v>
                </c:pt>
                <c:pt idx="19">
                  <c:v>8.6982919809590182</c:v>
                </c:pt>
                <c:pt idx="20">
                  <c:v>8.4789202355411284</c:v>
                </c:pt>
                <c:pt idx="21">
                  <c:v>8.2757311412822663</c:v>
                </c:pt>
                <c:pt idx="22">
                  <c:v>8.0868024725439884</c:v>
                </c:pt>
                <c:pt idx="23">
                  <c:v>7.9105199522712821</c:v>
                </c:pt>
                <c:pt idx="24">
                  <c:v>7.745516194040392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Лист1!$G$2:$G$26</c:f>
              <c:numCache>
                <c:formatCode>0.000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50</c:v>
                </c:pt>
                <c:pt idx="3">
                  <c:v>33.488734331156856</c:v>
                </c:pt>
                <c:pt idx="4">
                  <c:v>27.989667116328057</c:v>
                </c:pt>
                <c:pt idx="5">
                  <c:v>23.543537705383493</c:v>
                </c:pt>
                <c:pt idx="6">
                  <c:v>20.39910253261592</c:v>
                </c:pt>
                <c:pt idx="7">
                  <c:v>18.158301586306511</c:v>
                </c:pt>
                <c:pt idx="8">
                  <c:v>16.491581432616403</c:v>
                </c:pt>
                <c:pt idx="9">
                  <c:v>15.199807933325262</c:v>
                </c:pt>
                <c:pt idx="10">
                  <c:v>14.164469117768713</c:v>
                </c:pt>
                <c:pt idx="11">
                  <c:v>13.312214028751834</c:v>
                </c:pt>
                <c:pt idx="12">
                  <c:v>12.595517897984431</c:v>
                </c:pt>
                <c:pt idx="13">
                  <c:v>11.982273097481261</c:v>
                </c:pt>
                <c:pt idx="14">
                  <c:v>11.449988585192518</c:v>
                </c:pt>
                <c:pt idx="15">
                  <c:v>10.982415553212096</c:v>
                </c:pt>
                <c:pt idx="16">
                  <c:v>10.567501178348909</c:v>
                </c:pt>
                <c:pt idx="17">
                  <c:v>10.196100169914358</c:v>
                </c:pt>
                <c:pt idx="18">
                  <c:v>9.8611359492242254</c:v>
                </c:pt>
                <c:pt idx="19">
                  <c:v>9.5570382430548868</c:v>
                </c:pt>
                <c:pt idx="20">
                  <c:v>9.2793560820835381</c:v>
                </c:pt>
                <c:pt idx="21">
                  <c:v>9.0244853009254982</c:v>
                </c:pt>
                <c:pt idx="22">
                  <c:v>8.7894726946838215</c:v>
                </c:pt>
                <c:pt idx="23">
                  <c:v>8.5718726688779991</c:v>
                </c:pt>
                <c:pt idx="24">
                  <c:v>8.3696405737571222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Лист1!$H$2:$H$26</c:f>
              <c:numCache>
                <c:formatCode>0.0</c:formatCode>
                <c:ptCount val="25"/>
                <c:pt idx="0">
                  <c:v>75</c:v>
                </c:pt>
                <c:pt idx="1">
                  <c:v>65</c:v>
                </c:pt>
                <c:pt idx="2">
                  <c:v>50</c:v>
                </c:pt>
                <c:pt idx="3">
                  <c:v>33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8432"/>
        <c:axId val="205539968"/>
      </c:scatterChart>
      <c:valAx>
        <c:axId val="2055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9968"/>
        <c:crosses val="autoZero"/>
        <c:crossBetween val="midCat"/>
      </c:valAx>
      <c:valAx>
        <c:axId val="205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Лист1!$R$41:$R$70</c:f>
              <c:numCache>
                <c:formatCode>0.00000</c:formatCode>
                <c:ptCount val="30"/>
                <c:pt idx="0">
                  <c:v>-400.39677700000004</c:v>
                </c:pt>
                <c:pt idx="1">
                  <c:v>-395.19657599999994</c:v>
                </c:pt>
                <c:pt idx="2">
                  <c:v>-384.79639900000006</c:v>
                </c:pt>
                <c:pt idx="3">
                  <c:v>-369.59624800000006</c:v>
                </c:pt>
                <c:pt idx="4">
                  <c:v>-349.99612500000012</c:v>
                </c:pt>
                <c:pt idx="5">
                  <c:v>-326.3960320000001</c:v>
                </c:pt>
                <c:pt idx="6">
                  <c:v>-299.19597100000033</c:v>
                </c:pt>
                <c:pt idx="7">
                  <c:v>-268.79594400000019</c:v>
                </c:pt>
                <c:pt idx="8">
                  <c:v>-235.59595300000001</c:v>
                </c:pt>
                <c:pt idx="9">
                  <c:v>-199.99600000000009</c:v>
                </c:pt>
                <c:pt idx="10">
                  <c:v>-162.39608700000031</c:v>
                </c:pt>
                <c:pt idx="11">
                  <c:v>-123.19621600000005</c:v>
                </c:pt>
                <c:pt idx="12">
                  <c:v>-82.79638900000009</c:v>
                </c:pt>
                <c:pt idx="13">
                  <c:v>-41.59660800000006</c:v>
                </c:pt>
                <c:pt idx="14">
                  <c:v>3.1249999997271516E-3</c:v>
                </c:pt>
                <c:pt idx="15">
                  <c:v>41.602807999999641</c:v>
                </c:pt>
                <c:pt idx="16">
                  <c:v>82.802438999999595</c:v>
                </c:pt>
                <c:pt idx="17">
                  <c:v>123.20201599999973</c:v>
                </c:pt>
                <c:pt idx="18">
                  <c:v>162.40153699999973</c:v>
                </c:pt>
                <c:pt idx="19">
                  <c:v>200.00099999999975</c:v>
                </c:pt>
                <c:pt idx="20">
                  <c:v>235.60040300000037</c:v>
                </c:pt>
                <c:pt idx="21">
                  <c:v>268.79974399999992</c:v>
                </c:pt>
                <c:pt idx="22">
                  <c:v>299.19902099999899</c:v>
                </c:pt>
                <c:pt idx="23">
                  <c:v>326.3982319999991</c:v>
                </c:pt>
                <c:pt idx="24">
                  <c:v>349.99737499999992</c:v>
                </c:pt>
                <c:pt idx="25">
                  <c:v>369.59644799999933</c:v>
                </c:pt>
                <c:pt idx="26">
                  <c:v>384.79544900000019</c:v>
                </c:pt>
                <c:pt idx="27">
                  <c:v>395.19437600000037</c:v>
                </c:pt>
                <c:pt idx="28">
                  <c:v>400.39322699999911</c:v>
                </c:pt>
                <c:pt idx="29">
                  <c:v>399.99199999999973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6352"/>
        <c:axId val="205574528"/>
      </c:scatterChart>
      <c:valAx>
        <c:axId val="2055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74528"/>
        <c:crosses val="autoZero"/>
        <c:crossBetween val="midCat"/>
      </c:valAx>
      <c:valAx>
        <c:axId val="205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Лист1!$M$2:$M$48</c:f>
              <c:numCache>
                <c:formatCode>_-* #,##0.0\ _₽_-;\-* #,##0.0\ _₽_-;_-* "-"?\ _₽_-;_-@_-</c:formatCode>
                <c:ptCount val="47"/>
                <c:pt idx="0">
                  <c:v>400</c:v>
                </c:pt>
                <c:pt idx="1">
                  <c:v>460</c:v>
                </c:pt>
                <c:pt idx="2">
                  <c:v>600</c:v>
                </c:pt>
                <c:pt idx="3">
                  <c:v>895.82364335844579</c:v>
                </c:pt>
                <c:pt idx="4">
                  <c:v>1071.8241083510134</c:v>
                </c:pt>
                <c:pt idx="5">
                  <c:v>1274.2350098532629</c:v>
                </c:pt>
                <c:pt idx="6">
                  <c:v>1470.6529344628423</c:v>
                </c:pt>
                <c:pt idx="7">
                  <c:v>1652.1368949298385</c:v>
                </c:pt>
                <c:pt idx="8">
                  <c:v>1819.1099575609635</c:v>
                </c:pt>
                <c:pt idx="9">
                  <c:v>1973.7091502469334</c:v>
                </c:pt>
                <c:pt idx="10">
                  <c:v>2117.9756015258135</c:v>
                </c:pt>
                <c:pt idx="11">
                  <c:v>2253.5695366079408</c:v>
                </c:pt>
                <c:pt idx="12">
                  <c:v>2381.7996403943566</c:v>
                </c:pt>
                <c:pt idx="13">
                  <c:v>2503.6985683714856</c:v>
                </c:pt>
                <c:pt idx="14">
                  <c:v>2620.0899482814275</c:v>
                </c:pt>
                <c:pt idx="15">
                  <c:v>2731.6394881111296</c:v>
                </c:pt>
                <c:pt idx="16">
                  <c:v>2838.892515239565</c:v>
                </c:pt>
                <c:pt idx="17">
                  <c:v>2942.3014191760326</c:v>
                </c:pt>
                <c:pt idx="18">
                  <c:v>3042.2458583344142</c:v>
                </c:pt>
                <c:pt idx="19">
                  <c:v>3139.0478134584259</c:v>
                </c:pt>
                <c:pt idx="20">
                  <c:v>3232.9829499617563</c:v>
                </c:pt>
                <c:pt idx="21">
                  <c:v>3324.2893084355046</c:v>
                </c:pt>
                <c:pt idx="22">
                  <c:v>3413.1740369527561</c:v>
                </c:pt>
                <c:pt idx="23">
                  <c:v>3499.8186696031266</c:v>
                </c:pt>
                <c:pt idx="24">
                  <c:v>3584.3833119984306</c:v>
                </c:pt>
                <c:pt idx="25">
                  <c:v>3667.0099949405731</c:v>
                </c:pt>
                <c:pt idx="26">
                  <c:v>3747.8253877183624</c:v>
                </c:pt>
                <c:pt idx="27">
                  <c:v>3826.9430130853784</c:v>
                </c:pt>
                <c:pt idx="28">
                  <c:v>3904.4650705281497</c:v>
                </c:pt>
                <c:pt idx="29">
                  <c:v>3980.4839487110507</c:v>
                </c:pt>
                <c:pt idx="30">
                  <c:v>4055.0834891022514</c:v>
                </c:pt>
                <c:pt idx="31">
                  <c:v>4128.3400487729195</c:v>
                </c:pt>
                <c:pt idx="32">
                  <c:v>4200.3233998556252</c:v>
                </c:pt>
                <c:pt idx="33">
                  <c:v>4271.0974951928465</c:v>
                </c:pt>
                <c:pt idx="34">
                  <c:v>4340.7211236271087</c:v>
                </c:pt>
                <c:pt idx="35">
                  <c:v>4409.2484736975857</c:v>
                </c:pt>
                <c:pt idx="36">
                  <c:v>4476.7296208649477</c:v>
                </c:pt>
                <c:pt idx="37">
                  <c:v>4543.2109505323206</c:v>
                </c:pt>
                <c:pt idx="38">
                  <c:v>4608.7355268779165</c:v>
                </c:pt>
                <c:pt idx="39">
                  <c:v>4673.3434157250049</c:v>
                </c:pt>
                <c:pt idx="40">
                  <c:v>4737.0719682430508</c:v>
                </c:pt>
                <c:pt idx="41">
                  <c:v>4799.9560711212298</c:v>
                </c:pt>
                <c:pt idx="42">
                  <c:v>4862.028367922223</c:v>
                </c:pt>
                <c:pt idx="43">
                  <c:v>4923.3194555641685</c:v>
                </c:pt>
                <c:pt idx="44">
                  <c:v>4983.8580592564149</c:v>
                </c:pt>
                <c:pt idx="45">
                  <c:v>5043.6711887027705</c:v>
                </c:pt>
                <c:pt idx="46">
                  <c:v>5102.7842779625489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2176"/>
        <c:axId val="205617024"/>
      </c:scatterChart>
      <c:valAx>
        <c:axId val="2056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17024"/>
        <c:crosses val="autoZero"/>
        <c:crossBetween val="midCat"/>
      </c:valAx>
      <c:valAx>
        <c:axId val="205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₽_-;\-* #,##0.0\ _₽_-;_-* &quot;-&quot;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426358</xdr:colOff>
      <xdr:row>1</xdr:row>
      <xdr:rowOff>127000</xdr:rowOff>
    </xdr:from>
    <xdr:to>
      <xdr:col>22</xdr:col>
      <xdr:colOff>145143</xdr:colOff>
      <xdr:row>16</xdr:row>
      <xdr:rowOff>79994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253997</xdr:colOff>
      <xdr:row>18</xdr:row>
      <xdr:rowOff>147864</xdr:rowOff>
    </xdr:from>
    <xdr:to>
      <xdr:col>23</xdr:col>
      <xdr:colOff>426355</xdr:colOff>
      <xdr:row>33</xdr:row>
      <xdr:rowOff>169635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848338</xdr:colOff>
      <xdr:row>91</xdr:row>
      <xdr:rowOff>55069</xdr:rowOff>
    </xdr:from>
    <xdr:to>
      <xdr:col>20</xdr:col>
      <xdr:colOff>430759</xdr:colOff>
      <xdr:row>105</xdr:row>
      <xdr:rowOff>177773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594180</xdr:colOff>
      <xdr:row>17</xdr:row>
      <xdr:rowOff>175078</xdr:rowOff>
    </xdr:from>
    <xdr:to>
      <xdr:col>28</xdr:col>
      <xdr:colOff>303894</xdr:colOff>
      <xdr:row>33</xdr:row>
      <xdr:rowOff>15421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405089</xdr:colOff>
      <xdr:row>5</xdr:row>
      <xdr:rowOff>23283</xdr:rowOff>
    </xdr:from>
    <xdr:to>
      <xdr:col>11</xdr:col>
      <xdr:colOff>248132</xdr:colOff>
      <xdr:row>20</xdr:row>
      <xdr:rowOff>171249</xdr:rowOff>
    </xdr:to>
    <xdr:sp macro="" textlink="">
      <xdr:nvSpPr>
        <xdr:cNvPr id="2" name="Пирог 1"/>
        <xdr:cNvSpPr/>
      </xdr:nvSpPr>
      <xdr:spPr>
        <a:xfrm>
          <a:off x="4062689" y="944033"/>
          <a:ext cx="2891043" cy="2910216"/>
        </a:xfrm>
        <a:prstGeom prst="pie">
          <a:avLst>
            <a:gd name="adj1" fmla="val 12580656"/>
            <a:gd name="adj2" fmla="val 1559842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</xdr:colOff>
      <xdr:row>3</xdr:row>
      <xdr:rowOff>69850</xdr:rowOff>
    </xdr:from>
    <xdr:to>
      <xdr:col>13</xdr:col>
      <xdr:colOff>25400</xdr:colOff>
      <xdr:row>23</xdr:row>
      <xdr:rowOff>177800</xdr:rowOff>
    </xdr:to>
    <xdr:grpSp>
      <xdr:nvGrpSpPr>
        <xdr:cNvPr id="3" name="Группа 2"/>
        <xdr:cNvGrpSpPr/>
      </xdr:nvGrpSpPr>
      <xdr:grpSpPr>
        <a:xfrm>
          <a:off x="6803390" y="618490"/>
          <a:ext cx="4286250" cy="3765550"/>
          <a:chOff x="4895850" y="622300"/>
          <a:chExt cx="4286250" cy="3790950"/>
        </a:xfrm>
      </xdr:grpSpPr>
      <xdr:cxnSp macro="">
        <xdr:nvCxnSpPr>
          <xdr:cNvPr id="4" name="Прямая соединительная линия 3"/>
          <xdr:cNvCxnSpPr/>
        </xdr:nvCxnSpPr>
        <xdr:spPr>
          <a:xfrm flipV="1">
            <a:off x="5250543" y="1029861"/>
            <a:ext cx="2857500" cy="28563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 стрелкой 4"/>
          <xdr:cNvCxnSpPr/>
        </xdr:nvCxnSpPr>
        <xdr:spPr>
          <a:xfrm flipV="1">
            <a:off x="6731000" y="622300"/>
            <a:ext cx="0" cy="379095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Прямая со стрелкой 5"/>
          <xdr:cNvCxnSpPr/>
        </xdr:nvCxnSpPr>
        <xdr:spPr>
          <a:xfrm>
            <a:off x="4895850" y="2400300"/>
            <a:ext cx="428625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/>
          <xdr:cNvCxnSpPr/>
        </xdr:nvCxnSpPr>
        <xdr:spPr>
          <a:xfrm>
            <a:off x="5107215" y="787399"/>
            <a:ext cx="3160486" cy="31450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208643</xdr:colOff>
      <xdr:row>7</xdr:row>
      <xdr:rowOff>90714</xdr:rowOff>
    </xdr:from>
    <xdr:to>
      <xdr:col>10</xdr:col>
      <xdr:colOff>439965</xdr:colOff>
      <xdr:row>18</xdr:row>
      <xdr:rowOff>104322</xdr:rowOff>
    </xdr:to>
    <xdr:sp macro="" textlink="">
      <xdr:nvSpPr>
        <xdr:cNvPr id="8" name="Прямоугольник 7"/>
        <xdr:cNvSpPr/>
      </xdr:nvSpPr>
      <xdr:spPr>
        <a:xfrm>
          <a:off x="4475843" y="1379764"/>
          <a:ext cx="2060122" cy="2039258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tabSelected="1" zoomScale="80" zoomScaleNormal="80" workbookViewId="0">
      <selection activeCell="H2" sqref="H2"/>
    </sheetView>
  </sheetViews>
  <sheetFormatPr defaultRowHeight="14.4" x14ac:dyDescent="0.3"/>
  <cols>
    <col min="1" max="1" width="41" customWidth="1"/>
    <col min="2" max="2" width="15.21875" customWidth="1"/>
    <col min="3" max="4" width="12.21875" customWidth="1"/>
    <col min="8" max="8" width="7.88671875" customWidth="1"/>
    <col min="9" max="9" width="7.109375" bestFit="1" customWidth="1"/>
    <col min="10" max="10" width="6.77734375" customWidth="1"/>
    <col min="11" max="11" width="3.77734375" bestFit="1" customWidth="1"/>
    <col min="12" max="12" width="12.6640625" customWidth="1"/>
    <col min="13" max="13" width="19.5546875" customWidth="1"/>
    <col min="15" max="15" width="15.33203125" bestFit="1" customWidth="1"/>
    <col min="18" max="18" width="11.44140625" customWidth="1"/>
  </cols>
  <sheetData>
    <row r="1" spans="1:15" ht="34.5" customHeight="1" thickBot="1" x14ac:dyDescent="0.4">
      <c r="A1" t="s">
        <v>1</v>
      </c>
      <c r="B1">
        <v>400</v>
      </c>
      <c r="C1" t="s">
        <v>0</v>
      </c>
      <c r="F1" s="11" t="s">
        <v>38</v>
      </c>
      <c r="G1" s="11" t="s">
        <v>39</v>
      </c>
      <c r="H1" s="20" t="s">
        <v>34</v>
      </c>
      <c r="I1" s="10"/>
      <c r="J1" s="11" t="s">
        <v>37</v>
      </c>
      <c r="L1" s="11" t="s">
        <v>40</v>
      </c>
    </row>
    <row r="2" spans="1:15" ht="14.55" x14ac:dyDescent="0.35">
      <c r="A2" t="s">
        <v>2</v>
      </c>
      <c r="B2">
        <v>6000</v>
      </c>
      <c r="C2" t="s">
        <v>0</v>
      </c>
      <c r="E2">
        <v>1</v>
      </c>
      <c r="F2" s="15">
        <f t="shared" ref="F2:F3" si="0">$B$12/J2</f>
        <v>75</v>
      </c>
      <c r="G2" s="21">
        <f>$B$12/J2</f>
        <v>75</v>
      </c>
      <c r="H2" s="12">
        <f>ROUND(G2,0)</f>
        <v>75</v>
      </c>
      <c r="J2" s="14">
        <v>400</v>
      </c>
      <c r="K2" s="4"/>
      <c r="L2" t="str">
        <f t="shared" ref="L2:L48" si="1">CONCATENATE("0x",DEC2HEX(G2*POWER(2,24),8),",")</f>
        <v>0x4B000000,</v>
      </c>
      <c r="M2" s="19">
        <f t="shared" ref="M2:M48" si="2">$B$12/G2</f>
        <v>400</v>
      </c>
      <c r="O2" s="17"/>
    </row>
    <row r="3" spans="1:15" ht="14.55" x14ac:dyDescent="0.35">
      <c r="A3" t="s">
        <v>35</v>
      </c>
      <c r="B3" s="7">
        <v>72000000</v>
      </c>
      <c r="C3" t="s">
        <v>31</v>
      </c>
      <c r="D3" s="3">
        <f t="shared" ref="D3:D5" si="3">G2-G3</f>
        <v>9.7826086956521721</v>
      </c>
      <c r="E3">
        <v>2</v>
      </c>
      <c r="F3" s="15">
        <f t="shared" si="0"/>
        <v>65.217391304347828</v>
      </c>
      <c r="G3" s="21">
        <f>$B$12/J3</f>
        <v>65.217391304347828</v>
      </c>
      <c r="H3" s="13">
        <f>ROUND(G3,0)</f>
        <v>65</v>
      </c>
      <c r="J3" s="14">
        <v>460</v>
      </c>
      <c r="K3" s="4">
        <f t="shared" ref="K3:K5" si="4">J3-J2</f>
        <v>60</v>
      </c>
      <c r="L3" t="str">
        <f t="shared" si="1"/>
        <v>0x4137A6F4,</v>
      </c>
      <c r="M3" s="19">
        <f t="shared" si="2"/>
        <v>460</v>
      </c>
    </row>
    <row r="4" spans="1:15" ht="14.55" x14ac:dyDescent="0.35">
      <c r="A4" s="7"/>
      <c r="D4" s="3">
        <f t="shared" si="3"/>
        <v>15.217391304347828</v>
      </c>
      <c r="E4">
        <v>3</v>
      </c>
      <c r="F4" s="15">
        <f>$B$12/J4</f>
        <v>45.454545454545453</v>
      </c>
      <c r="G4" s="21">
        <v>50</v>
      </c>
      <c r="H4" s="13">
        <f>ROUND(G4,0)</f>
        <v>50</v>
      </c>
      <c r="J4" s="14">
        <v>660</v>
      </c>
      <c r="K4" s="4">
        <f t="shared" si="4"/>
        <v>200</v>
      </c>
      <c r="L4" t="str">
        <f t="shared" si="1"/>
        <v>0x32000000,</v>
      </c>
      <c r="M4" s="19">
        <f t="shared" si="2"/>
        <v>600</v>
      </c>
    </row>
    <row r="5" spans="1:15" ht="14.55" x14ac:dyDescent="0.35">
      <c r="D5" s="3">
        <f t="shared" si="3"/>
        <v>16.511265668843144</v>
      </c>
      <c r="E5">
        <v>4</v>
      </c>
      <c r="F5" s="15">
        <f>B17</f>
        <v>33.488734331156856</v>
      </c>
      <c r="G5" s="21">
        <f>B17</f>
        <v>33.488734331156856</v>
      </c>
      <c r="H5" s="8">
        <f>ROUND(G5,0)</f>
        <v>33</v>
      </c>
      <c r="J5" s="4">
        <f t="shared" ref="J5:J35" si="5">$B$12/H5</f>
        <v>909.09090909090912</v>
      </c>
      <c r="K5" s="4">
        <f t="shared" si="4"/>
        <v>249.09090909090912</v>
      </c>
      <c r="L5" t="str">
        <f t="shared" si="1"/>
        <v>0x217D1DB1,</v>
      </c>
      <c r="M5" s="19">
        <f t="shared" si="2"/>
        <v>895.82364335844579</v>
      </c>
    </row>
    <row r="6" spans="1:15" ht="14.55" x14ac:dyDescent="0.35">
      <c r="A6" t="s">
        <v>33</v>
      </c>
      <c r="B6">
        <v>1</v>
      </c>
      <c r="D6" s="3">
        <f>G5-G6</f>
        <v>5.4990672148287985</v>
      </c>
      <c r="E6">
        <v>5</v>
      </c>
      <c r="F6" s="15">
        <f t="shared" ref="F6:F35" si="6">F5*(1+-1*$B$22*F5*F5)</f>
        <v>20.969581310163637</v>
      </c>
      <c r="G6" s="21">
        <f t="shared" ref="G6:G48" si="7">G5*(1+I6+1.5*I6*I6)</f>
        <v>27.989667116328057</v>
      </c>
      <c r="H6" s="8">
        <f t="shared" ref="H6:H35" si="8">ROUND(G6,0)</f>
        <v>28</v>
      </c>
      <c r="I6" s="2">
        <f t="shared" ref="I6:I48" si="9">-1*$B$22*G5*G5</f>
        <v>-0.37383177570093457</v>
      </c>
      <c r="J6" s="4">
        <f t="shared" si="5"/>
        <v>1071.4285714285713</v>
      </c>
      <c r="K6" s="4">
        <f>J6-J5</f>
        <v>162.33766233766221</v>
      </c>
      <c r="L6" t="str">
        <f t="shared" si="1"/>
        <v>0x1BFD5AD2,</v>
      </c>
      <c r="M6" s="19">
        <f t="shared" si="2"/>
        <v>1071.8241083510134</v>
      </c>
    </row>
    <row r="7" spans="1:15" ht="14.55" x14ac:dyDescent="0.35">
      <c r="A7" t="s">
        <v>3</v>
      </c>
      <c r="B7" s="5">
        <f>((((72000000)/((B6)/(1/B12)))+0.5)-1)</f>
        <v>2399.5</v>
      </c>
      <c r="D7" s="3">
        <f t="shared" ref="D7:D37" si="10">G6-G7</f>
        <v>4.4461294109445646</v>
      </c>
      <c r="E7">
        <v>6</v>
      </c>
      <c r="F7" s="15">
        <f t="shared" si="6"/>
        <v>17.895976530533058</v>
      </c>
      <c r="G7" s="21">
        <f t="shared" si="7"/>
        <v>23.543537705383493</v>
      </c>
      <c r="H7" s="8">
        <f t="shared" si="8"/>
        <v>24</v>
      </c>
      <c r="I7" s="2">
        <f t="shared" si="9"/>
        <v>-0.26114048842761872</v>
      </c>
      <c r="J7" s="4">
        <f t="shared" si="5"/>
        <v>1250</v>
      </c>
      <c r="K7" s="4">
        <f t="shared" ref="K7:K35" si="11">J7-J6</f>
        <v>178.57142857142867</v>
      </c>
      <c r="L7" t="str">
        <f t="shared" si="1"/>
        <v>0x178B2549,</v>
      </c>
      <c r="M7" s="19">
        <f t="shared" si="2"/>
        <v>1274.2350098532629</v>
      </c>
    </row>
    <row r="8" spans="1:15" ht="14.55" x14ac:dyDescent="0.35">
      <c r="A8" t="s">
        <v>4</v>
      </c>
      <c r="D8" s="3">
        <f t="shared" si="10"/>
        <v>3.1444351727675723</v>
      </c>
      <c r="E8">
        <v>7</v>
      </c>
      <c r="F8" s="15">
        <f t="shared" si="6"/>
        <v>15.985485733969318</v>
      </c>
      <c r="G8" s="21">
        <f t="shared" si="7"/>
        <v>20.39910253261592</v>
      </c>
      <c r="H8" s="8">
        <f t="shared" si="8"/>
        <v>20</v>
      </c>
      <c r="I8" s="2">
        <f t="shared" si="9"/>
        <v>-0.18476605589493808</v>
      </c>
      <c r="J8" s="4">
        <f t="shared" si="5"/>
        <v>1500</v>
      </c>
      <c r="K8" s="4">
        <f t="shared" si="11"/>
        <v>250</v>
      </c>
      <c r="L8" t="str">
        <f t="shared" si="1"/>
        <v>0x14662B95,</v>
      </c>
      <c r="M8" s="19">
        <f t="shared" si="2"/>
        <v>1470.6529344628423</v>
      </c>
    </row>
    <row r="9" spans="1:15" ht="14.55" x14ac:dyDescent="0.35">
      <c r="A9" t="s">
        <v>5</v>
      </c>
      <c r="B9">
        <f>B1+50</f>
        <v>450</v>
      </c>
      <c r="C9" t="s">
        <v>0</v>
      </c>
      <c r="D9" s="3">
        <f t="shared" si="10"/>
        <v>2.2408009463094096</v>
      </c>
      <c r="E9">
        <v>8</v>
      </c>
      <c r="F9" s="15">
        <f t="shared" si="6"/>
        <v>14.623864683136356</v>
      </c>
      <c r="G9" s="21">
        <f t="shared" si="7"/>
        <v>18.158301586306511</v>
      </c>
      <c r="H9" s="8">
        <f t="shared" si="8"/>
        <v>18</v>
      </c>
      <c r="I9" s="2">
        <f t="shared" si="9"/>
        <v>-0.13870779471205907</v>
      </c>
      <c r="J9" s="4">
        <f t="shared" si="5"/>
        <v>1666.6666666666667</v>
      </c>
      <c r="K9" s="4">
        <f t="shared" si="11"/>
        <v>166.66666666666674</v>
      </c>
      <c r="L9" t="str">
        <f t="shared" si="1"/>
        <v>0x12288673,</v>
      </c>
      <c r="M9" s="19">
        <f t="shared" si="2"/>
        <v>1652.1368949298385</v>
      </c>
    </row>
    <row r="10" spans="1:15" ht="14.55" x14ac:dyDescent="0.35">
      <c r="A10" t="s">
        <v>6</v>
      </c>
      <c r="B10">
        <f>B2</f>
        <v>6000</v>
      </c>
      <c r="C10" t="s">
        <v>0</v>
      </c>
      <c r="D10" s="3">
        <f t="shared" si="10"/>
        <v>1.6667201536901075</v>
      </c>
      <c r="E10">
        <v>9</v>
      </c>
      <c r="F10" s="15">
        <f t="shared" si="6"/>
        <v>13.581390701044569</v>
      </c>
      <c r="G10" s="21">
        <f t="shared" si="7"/>
        <v>16.491581432616403</v>
      </c>
      <c r="H10" s="8">
        <f t="shared" si="8"/>
        <v>16</v>
      </c>
      <c r="I10" s="2">
        <f t="shared" si="9"/>
        <v>-0.10990797216642051</v>
      </c>
      <c r="J10" s="4">
        <f t="shared" si="5"/>
        <v>1875</v>
      </c>
      <c r="K10" s="4">
        <f t="shared" si="11"/>
        <v>208.33333333333326</v>
      </c>
      <c r="L10" t="str">
        <f t="shared" si="1"/>
        <v>0x107DD847,</v>
      </c>
      <c r="M10" s="19">
        <f t="shared" si="2"/>
        <v>1819.1099575609635</v>
      </c>
    </row>
    <row r="11" spans="1:15" ht="14.55" x14ac:dyDescent="0.35">
      <c r="A11" t="s">
        <v>7</v>
      </c>
      <c r="B11" s="7">
        <v>300000</v>
      </c>
      <c r="C11" t="s">
        <v>32</v>
      </c>
      <c r="D11" s="3">
        <f t="shared" si="10"/>
        <v>1.2917734992911409</v>
      </c>
      <c r="E11">
        <v>10</v>
      </c>
      <c r="F11" s="15">
        <f t="shared" si="6"/>
        <v>12.746342636032498</v>
      </c>
      <c r="G11" s="21">
        <f t="shared" si="7"/>
        <v>15.199807933325262</v>
      </c>
      <c r="H11" s="8">
        <f t="shared" si="8"/>
        <v>15</v>
      </c>
      <c r="I11" s="2">
        <f t="shared" si="9"/>
        <v>-9.0657419382872695E-2</v>
      </c>
      <c r="J11" s="4">
        <f t="shared" si="5"/>
        <v>2000</v>
      </c>
      <c r="K11" s="4">
        <f t="shared" si="11"/>
        <v>125</v>
      </c>
      <c r="L11" t="str">
        <f t="shared" si="1"/>
        <v>0x0F33269C,</v>
      </c>
      <c r="M11" s="19">
        <f t="shared" si="2"/>
        <v>1973.7091502469334</v>
      </c>
    </row>
    <row r="12" spans="1:15" ht="14.55" x14ac:dyDescent="0.35">
      <c r="A12" t="s">
        <v>8</v>
      </c>
      <c r="B12" s="6">
        <v>30000</v>
      </c>
      <c r="C12" t="s">
        <v>31</v>
      </c>
      <c r="D12" s="3">
        <f t="shared" si="10"/>
        <v>1.0353388155565497</v>
      </c>
      <c r="E12">
        <v>11</v>
      </c>
      <c r="F12" s="15">
        <f t="shared" si="6"/>
        <v>12.056046390730806</v>
      </c>
      <c r="G12" s="21">
        <f t="shared" si="7"/>
        <v>14.164469117768713</v>
      </c>
      <c r="H12" s="8">
        <f t="shared" si="8"/>
        <v>14</v>
      </c>
      <c r="I12" s="2">
        <f t="shared" si="9"/>
        <v>-7.7011387069992526E-2</v>
      </c>
      <c r="J12" s="4">
        <f t="shared" si="5"/>
        <v>2142.8571428571427</v>
      </c>
      <c r="K12" s="4">
        <f t="shared" si="11"/>
        <v>142.85714285714266</v>
      </c>
      <c r="L12" t="str">
        <f t="shared" si="1"/>
        <v>0x0E2A1AA5,</v>
      </c>
      <c r="M12" s="19">
        <f t="shared" si="2"/>
        <v>2117.9756015258135</v>
      </c>
    </row>
    <row r="13" spans="1:15" ht="14.55" x14ac:dyDescent="0.35">
      <c r="A13" t="s">
        <v>9</v>
      </c>
      <c r="D13" s="3">
        <f t="shared" si="10"/>
        <v>0.85225508901687874</v>
      </c>
      <c r="E13">
        <v>12</v>
      </c>
      <c r="F13" s="15">
        <f t="shared" si="6"/>
        <v>11.471937957406334</v>
      </c>
      <c r="G13" s="21">
        <f t="shared" si="7"/>
        <v>13.312214028751834</v>
      </c>
      <c r="H13" s="8">
        <f t="shared" si="8"/>
        <v>13</v>
      </c>
      <c r="I13" s="2">
        <f t="shared" si="9"/>
        <v>-6.6877395129407852E-2</v>
      </c>
      <c r="J13" s="4">
        <f t="shared" si="5"/>
        <v>2307.6923076923076</v>
      </c>
      <c r="K13" s="4">
        <f t="shared" si="11"/>
        <v>164.83516483516496</v>
      </c>
      <c r="L13" t="str">
        <f t="shared" si="1"/>
        <v>0x0D4FED42,</v>
      </c>
      <c r="M13" s="19">
        <f t="shared" si="2"/>
        <v>2253.5695366079408</v>
      </c>
    </row>
    <row r="14" spans="1:15" ht="14.55" x14ac:dyDescent="0.35">
      <c r="A14" t="s">
        <v>10</v>
      </c>
      <c r="D14" s="3">
        <f t="shared" si="10"/>
        <v>0.71669613076740291</v>
      </c>
      <c r="E14">
        <v>13</v>
      </c>
      <c r="F14" s="15">
        <f t="shared" si="6"/>
        <v>10.9686817805724</v>
      </c>
      <c r="G14" s="21">
        <f t="shared" si="7"/>
        <v>12.595517897984431</v>
      </c>
      <c r="H14" s="8">
        <f t="shared" si="8"/>
        <v>13</v>
      </c>
      <c r="I14" s="2">
        <f t="shared" si="9"/>
        <v>-5.907168078243237E-2</v>
      </c>
      <c r="J14" s="4">
        <f t="shared" si="5"/>
        <v>2307.6923076923076</v>
      </c>
      <c r="K14" s="4">
        <f t="shared" si="11"/>
        <v>0</v>
      </c>
      <c r="L14" t="str">
        <f t="shared" si="1"/>
        <v>0x0C9873DC,</v>
      </c>
      <c r="M14" s="19">
        <f t="shared" si="2"/>
        <v>2381.7996403943566</v>
      </c>
    </row>
    <row r="15" spans="1:15" ht="14.55" x14ac:dyDescent="0.35">
      <c r="A15" t="s">
        <v>24</v>
      </c>
      <c r="B15" s="4">
        <f>(B10*B10-B9*B9)/(2*B11)</f>
        <v>59.662500000000001</v>
      </c>
      <c r="D15" s="3">
        <f t="shared" si="10"/>
        <v>0.61324480050316943</v>
      </c>
      <c r="E15">
        <v>14</v>
      </c>
      <c r="F15" s="15">
        <f t="shared" si="6"/>
        <v>10.528793839556215</v>
      </c>
      <c r="G15" s="21">
        <f t="shared" si="7"/>
        <v>11.982273097481261</v>
      </c>
      <c r="H15" s="8">
        <f t="shared" si="8"/>
        <v>12</v>
      </c>
      <c r="I15" s="2">
        <f t="shared" si="9"/>
        <v>-5.2882357039482041E-2</v>
      </c>
      <c r="J15" s="4">
        <f t="shared" si="5"/>
        <v>2500</v>
      </c>
      <c r="K15" s="4">
        <f t="shared" si="11"/>
        <v>192.30769230769238</v>
      </c>
      <c r="L15" t="str">
        <f t="shared" si="1"/>
        <v>0x0BFB763F,</v>
      </c>
      <c r="M15" s="19">
        <f t="shared" si="2"/>
        <v>2503.6985683714856</v>
      </c>
    </row>
    <row r="16" spans="1:15" ht="14.55" x14ac:dyDescent="0.35">
      <c r="A16" t="s">
        <v>11</v>
      </c>
      <c r="D16" s="3">
        <f t="shared" si="10"/>
        <v>0.53228451228874363</v>
      </c>
      <c r="E16">
        <v>15</v>
      </c>
      <c r="F16" s="15">
        <f t="shared" si="6"/>
        <v>10.139735605393065</v>
      </c>
      <c r="G16" s="21">
        <f t="shared" si="7"/>
        <v>11.449988585192518</v>
      </c>
      <c r="H16" s="8">
        <f t="shared" si="8"/>
        <v>11</v>
      </c>
      <c r="I16" s="2">
        <f t="shared" si="9"/>
        <v>-4.7858289527541058E-2</v>
      </c>
      <c r="J16" s="4">
        <f t="shared" si="5"/>
        <v>2727.2727272727275</v>
      </c>
      <c r="K16" s="4">
        <f t="shared" si="11"/>
        <v>227.27272727272748</v>
      </c>
      <c r="L16" t="str">
        <f t="shared" si="1"/>
        <v>0x0B733273,</v>
      </c>
      <c r="M16" s="19">
        <f t="shared" si="2"/>
        <v>2620.0899482814275</v>
      </c>
    </row>
    <row r="17" spans="1:13" ht="14.55" x14ac:dyDescent="0.35">
      <c r="A17" t="s">
        <v>25</v>
      </c>
      <c r="B17" s="3">
        <f>B12/SQRT(B9*B9+2*B11)</f>
        <v>33.488734331156856</v>
      </c>
      <c r="D17" s="3">
        <f t="shared" si="10"/>
        <v>0.46757303198042166</v>
      </c>
      <c r="E17">
        <v>16</v>
      </c>
      <c r="F17" s="15">
        <f t="shared" si="6"/>
        <v>9.7922325416319662</v>
      </c>
      <c r="G17" s="21">
        <f t="shared" si="7"/>
        <v>10.982415553212096</v>
      </c>
      <c r="H17" s="8">
        <f t="shared" si="8"/>
        <v>11</v>
      </c>
      <c r="I17" s="2">
        <f t="shared" si="9"/>
        <v>-4.3700746200346315E-2</v>
      </c>
      <c r="J17" s="4">
        <f t="shared" si="5"/>
        <v>2727.2727272727275</v>
      </c>
      <c r="K17" s="4">
        <f t="shared" si="11"/>
        <v>0</v>
      </c>
      <c r="L17" t="str">
        <f t="shared" si="1"/>
        <v>0x0AFB7F95,</v>
      </c>
      <c r="M17" s="19">
        <f t="shared" si="2"/>
        <v>2731.6394881111296</v>
      </c>
    </row>
    <row r="18" spans="1:13" ht="14.55" x14ac:dyDescent="0.35">
      <c r="D18" s="3">
        <f t="shared" si="10"/>
        <v>0.41491437486318716</v>
      </c>
      <c r="E18">
        <v>17</v>
      </c>
      <c r="F18" s="15">
        <f t="shared" si="6"/>
        <v>9.4792472705557635</v>
      </c>
      <c r="G18" s="21">
        <f t="shared" si="7"/>
        <v>10.567501178348909</v>
      </c>
      <c r="H18" s="8">
        <f t="shared" si="8"/>
        <v>11</v>
      </c>
      <c r="I18" s="2">
        <f t="shared" si="9"/>
        <v>-4.0204483794478316E-2</v>
      </c>
      <c r="J18" s="4">
        <f t="shared" si="5"/>
        <v>2727.2727272727275</v>
      </c>
      <c r="K18" s="4">
        <f t="shared" si="11"/>
        <v>0</v>
      </c>
      <c r="L18" t="str">
        <f t="shared" si="1"/>
        <v>0x0A9147C1,</v>
      </c>
      <c r="M18" s="19">
        <f t="shared" si="2"/>
        <v>2838.892515239565</v>
      </c>
    </row>
    <row r="19" spans="1:13" ht="14.55" x14ac:dyDescent="0.35">
      <c r="A19" t="s">
        <v>12</v>
      </c>
      <c r="D19" s="3">
        <f t="shared" si="10"/>
        <v>0.37140100843455137</v>
      </c>
      <c r="E19">
        <v>18</v>
      </c>
      <c r="F19" s="15">
        <f t="shared" si="6"/>
        <v>9.1953244492807684</v>
      </c>
      <c r="G19" s="21">
        <f t="shared" si="7"/>
        <v>10.196100169914358</v>
      </c>
      <c r="H19" s="8">
        <f t="shared" si="8"/>
        <v>10</v>
      </c>
      <c r="I19" s="2">
        <f t="shared" si="9"/>
        <v>-3.7224027051468524E-2</v>
      </c>
      <c r="J19" s="4">
        <f t="shared" si="5"/>
        <v>3000</v>
      </c>
      <c r="K19" s="4">
        <f t="shared" si="11"/>
        <v>272.72727272727252</v>
      </c>
      <c r="L19" t="str">
        <f t="shared" si="1"/>
        <v>0x0A32339E,</v>
      </c>
      <c r="M19" s="19">
        <f t="shared" si="2"/>
        <v>2942.3014191760326</v>
      </c>
    </row>
    <row r="20" spans="1:13" ht="14.55" x14ac:dyDescent="0.35">
      <c r="A20" t="s">
        <v>30</v>
      </c>
      <c r="B20" s="3">
        <f>B12/B10</f>
        <v>5</v>
      </c>
      <c r="D20" s="3">
        <f t="shared" si="10"/>
        <v>0.33496422069013221</v>
      </c>
      <c r="E20">
        <v>19</v>
      </c>
      <c r="F20" s="15">
        <f t="shared" si="6"/>
        <v>8.9361573201419233</v>
      </c>
      <c r="G20" s="21">
        <f t="shared" si="7"/>
        <v>9.8611359492242254</v>
      </c>
      <c r="H20" s="8">
        <f t="shared" si="8"/>
        <v>10</v>
      </c>
      <c r="I20" s="2">
        <f t="shared" si="9"/>
        <v>-3.4653486224975862E-2</v>
      </c>
      <c r="J20" s="4">
        <f t="shared" si="5"/>
        <v>3000</v>
      </c>
      <c r="K20" s="4">
        <f t="shared" si="11"/>
        <v>0</v>
      </c>
      <c r="L20" t="str">
        <f t="shared" si="1"/>
        <v>0x09DC7367,</v>
      </c>
      <c r="M20" s="19">
        <f t="shared" si="2"/>
        <v>3042.2458583344142</v>
      </c>
    </row>
    <row r="21" spans="1:13" ht="14.55" x14ac:dyDescent="0.35">
      <c r="A21" t="s">
        <v>13</v>
      </c>
      <c r="D21" s="3">
        <f t="shared" si="10"/>
        <v>0.30409770616933862</v>
      </c>
      <c r="E21">
        <v>20</v>
      </c>
      <c r="F21" s="15">
        <f t="shared" si="6"/>
        <v>8.6982919809590182</v>
      </c>
      <c r="G21" s="21">
        <f t="shared" si="7"/>
        <v>9.5570382430548868</v>
      </c>
      <c r="H21" s="8">
        <f t="shared" si="8"/>
        <v>10</v>
      </c>
      <c r="I21" s="2">
        <f t="shared" si="9"/>
        <v>-3.241400073636079E-2</v>
      </c>
      <c r="J21" s="4">
        <f t="shared" si="5"/>
        <v>3000</v>
      </c>
      <c r="K21" s="4">
        <f t="shared" si="11"/>
        <v>0</v>
      </c>
      <c r="L21" t="str">
        <f t="shared" si="1"/>
        <v>0x098E9A0E,</v>
      </c>
      <c r="M21" s="19">
        <f t="shared" si="2"/>
        <v>3139.0478134584259</v>
      </c>
    </row>
    <row r="22" spans="1:13" ht="14.55" x14ac:dyDescent="0.35">
      <c r="A22" t="s">
        <v>26</v>
      </c>
      <c r="B22">
        <f>B11/(B12*B12)</f>
        <v>3.3333333333333332E-4</v>
      </c>
      <c r="D22" s="3">
        <f t="shared" si="10"/>
        <v>0.27768216097134868</v>
      </c>
      <c r="E22">
        <v>21</v>
      </c>
      <c r="F22" s="15">
        <f t="shared" si="6"/>
        <v>8.4789202355411284</v>
      </c>
      <c r="G22" s="21">
        <f t="shared" si="7"/>
        <v>9.2793560820835381</v>
      </c>
      <c r="H22" s="8">
        <f t="shared" si="8"/>
        <v>9</v>
      </c>
      <c r="I22" s="2">
        <f t="shared" si="9"/>
        <v>-3.0445659993071212E-2</v>
      </c>
      <c r="J22" s="4">
        <f t="shared" si="5"/>
        <v>3333.3333333333335</v>
      </c>
      <c r="K22" s="4">
        <f t="shared" si="11"/>
        <v>333.33333333333348</v>
      </c>
      <c r="L22" t="str">
        <f t="shared" si="1"/>
        <v>0x094783E1,</v>
      </c>
      <c r="M22" s="19">
        <f t="shared" si="2"/>
        <v>3232.9829499617563</v>
      </c>
    </row>
    <row r="23" spans="1:13" ht="14.55" x14ac:dyDescent="0.35">
      <c r="A23" t="s">
        <v>14</v>
      </c>
      <c r="D23" s="3">
        <f t="shared" si="10"/>
        <v>0.25487078115803996</v>
      </c>
      <c r="E23">
        <v>22</v>
      </c>
      <c r="F23" s="15">
        <f t="shared" si="6"/>
        <v>8.2757311412822663</v>
      </c>
      <c r="G23" s="21">
        <f t="shared" si="7"/>
        <v>9.0244853009254982</v>
      </c>
      <c r="H23" s="8">
        <f t="shared" si="8"/>
        <v>9</v>
      </c>
      <c r="I23" s="2">
        <f t="shared" si="9"/>
        <v>-2.870214976603358E-2</v>
      </c>
      <c r="J23" s="4">
        <f t="shared" si="5"/>
        <v>3333.3333333333335</v>
      </c>
      <c r="K23" s="4">
        <f t="shared" si="11"/>
        <v>0</v>
      </c>
      <c r="L23" t="str">
        <f t="shared" si="1"/>
        <v>0x090644AB,</v>
      </c>
      <c r="M23" s="19">
        <f t="shared" si="2"/>
        <v>3324.2893084355046</v>
      </c>
    </row>
    <row r="24" spans="1:13" ht="14.55" x14ac:dyDescent="0.35">
      <c r="A24" t="s">
        <v>15</v>
      </c>
      <c r="D24" s="3">
        <f t="shared" si="10"/>
        <v>0.23501260624167664</v>
      </c>
      <c r="E24">
        <v>23</v>
      </c>
      <c r="F24" s="15">
        <f t="shared" si="6"/>
        <v>8.0868024725439884</v>
      </c>
      <c r="G24" s="21">
        <f t="shared" si="7"/>
        <v>8.7894726946838215</v>
      </c>
      <c r="H24" s="8">
        <f t="shared" si="8"/>
        <v>9</v>
      </c>
      <c r="I24" s="2">
        <f t="shared" si="9"/>
        <v>-2.7147111648873457E-2</v>
      </c>
      <c r="J24" s="4">
        <f t="shared" si="5"/>
        <v>3333.3333333333335</v>
      </c>
      <c r="K24" s="4">
        <f t="shared" si="11"/>
        <v>0</v>
      </c>
      <c r="L24" t="str">
        <f t="shared" si="1"/>
        <v>0x08CA1AE1,</v>
      </c>
      <c r="M24" s="19">
        <f t="shared" si="2"/>
        <v>3413.1740369527561</v>
      </c>
    </row>
    <row r="25" spans="1:13" ht="14.55" x14ac:dyDescent="0.35">
      <c r="A25" t="s">
        <v>27</v>
      </c>
      <c r="D25" s="3">
        <f t="shared" si="10"/>
        <v>0.21760002580582238</v>
      </c>
      <c r="E25">
        <v>24</v>
      </c>
      <c r="F25" s="15">
        <f t="shared" si="6"/>
        <v>7.9105199522712821</v>
      </c>
      <c r="G25" s="21">
        <f t="shared" si="7"/>
        <v>8.5718726688779991</v>
      </c>
      <c r="H25" s="8">
        <f t="shared" si="8"/>
        <v>9</v>
      </c>
      <c r="I25" s="2">
        <f t="shared" si="9"/>
        <v>-2.5751610083530826E-2</v>
      </c>
      <c r="J25" s="4">
        <f t="shared" si="5"/>
        <v>3333.3333333333335</v>
      </c>
      <c r="K25" s="4">
        <f t="shared" si="11"/>
        <v>0</v>
      </c>
      <c r="L25" t="str">
        <f t="shared" si="1"/>
        <v>0x0892663F,</v>
      </c>
      <c r="M25" s="19">
        <f t="shared" si="2"/>
        <v>3499.8186696031266</v>
      </c>
    </row>
    <row r="26" spans="1:13" ht="14.55" x14ac:dyDescent="0.35">
      <c r="A26" t="s">
        <v>16</v>
      </c>
      <c r="D26" s="3">
        <f t="shared" si="10"/>
        <v>0.20223209512087692</v>
      </c>
      <c r="E26">
        <v>25</v>
      </c>
      <c r="F26" s="15">
        <f t="shared" si="6"/>
        <v>7.745516194040392</v>
      </c>
      <c r="G26" s="21">
        <f t="shared" si="7"/>
        <v>8.3696405737571222</v>
      </c>
      <c r="H26" s="8">
        <f t="shared" si="8"/>
        <v>8</v>
      </c>
      <c r="I26" s="2">
        <f t="shared" si="9"/>
        <v>-2.4492333683819211E-2</v>
      </c>
      <c r="J26" s="4">
        <f t="shared" si="5"/>
        <v>3750</v>
      </c>
      <c r="K26" s="4">
        <f t="shared" si="11"/>
        <v>416.66666666666652</v>
      </c>
      <c r="L26" t="str">
        <f t="shared" si="1"/>
        <v>0x085EA0C3,</v>
      </c>
      <c r="M26" s="19">
        <f t="shared" si="2"/>
        <v>3584.3833119984306</v>
      </c>
    </row>
    <row r="27" spans="1:13" ht="14.55" x14ac:dyDescent="0.35">
      <c r="A27" t="s">
        <v>17</v>
      </c>
      <c r="D27" s="3">
        <f t="shared" si="10"/>
        <v>0.18858842462433145</v>
      </c>
      <c r="E27">
        <v>26</v>
      </c>
      <c r="F27" s="15">
        <f t="shared" si="6"/>
        <v>7.5906238885225576</v>
      </c>
      <c r="G27" s="21">
        <f t="shared" si="7"/>
        <v>8.1810521491327908</v>
      </c>
      <c r="H27" s="8">
        <f t="shared" si="8"/>
        <v>8</v>
      </c>
      <c r="I27" s="2">
        <f t="shared" si="9"/>
        <v>-2.3350294444627148E-2</v>
      </c>
      <c r="J27" s="4">
        <f t="shared" si="5"/>
        <v>3750</v>
      </c>
      <c r="K27" s="4">
        <f t="shared" si="11"/>
        <v>0</v>
      </c>
      <c r="L27" t="str">
        <f t="shared" si="1"/>
        <v>0x082E596F,</v>
      </c>
      <c r="M27" s="19">
        <f t="shared" si="2"/>
        <v>3667.0099949405731</v>
      </c>
    </row>
    <row r="28" spans="1:13" ht="14.55" x14ac:dyDescent="0.35">
      <c r="A28" t="s">
        <v>18</v>
      </c>
      <c r="D28" s="3">
        <f t="shared" si="10"/>
        <v>0.17641028446371898</v>
      </c>
      <c r="E28">
        <v>27</v>
      </c>
      <c r="F28" s="15">
        <f t="shared" si="6"/>
        <v>7.4448394515357723</v>
      </c>
      <c r="G28" s="21">
        <f t="shared" si="7"/>
        <v>8.0046418646690718</v>
      </c>
      <c r="H28" s="8">
        <f t="shared" si="8"/>
        <v>8</v>
      </c>
      <c r="I28" s="2">
        <f t="shared" si="9"/>
        <v>-2.230987142227675E-2</v>
      </c>
      <c r="J28" s="4">
        <f t="shared" si="5"/>
        <v>3750</v>
      </c>
      <c r="K28" s="4">
        <f t="shared" si="11"/>
        <v>0</v>
      </c>
      <c r="L28" t="str">
        <f t="shared" si="1"/>
        <v>0x08013035,</v>
      </c>
      <c r="M28" s="19">
        <f t="shared" si="2"/>
        <v>3747.8253877183624</v>
      </c>
    </row>
    <row r="29" spans="1:13" ht="14.55" x14ac:dyDescent="0.35">
      <c r="A29" s="1" t="s">
        <v>19</v>
      </c>
      <c r="D29" s="3">
        <f t="shared" si="10"/>
        <v>0.16548672245198404</v>
      </c>
      <c r="E29">
        <v>28</v>
      </c>
      <c r="F29" s="15">
        <f t="shared" si="6"/>
        <v>7.3072944681864946</v>
      </c>
      <c r="G29" s="21">
        <f t="shared" si="7"/>
        <v>7.8391551422170878</v>
      </c>
      <c r="H29" s="8">
        <f t="shared" si="8"/>
        <v>8</v>
      </c>
      <c r="I29" s="2">
        <f t="shared" si="9"/>
        <v>-2.135809712720425E-2</v>
      </c>
      <c r="J29" s="4">
        <f t="shared" si="5"/>
        <v>3750</v>
      </c>
      <c r="K29" s="4">
        <f t="shared" si="11"/>
        <v>0</v>
      </c>
      <c r="L29" t="str">
        <f t="shared" si="1"/>
        <v>0x07D6D2DF,</v>
      </c>
      <c r="M29" s="19">
        <f t="shared" si="2"/>
        <v>3826.9430130853784</v>
      </c>
    </row>
    <row r="30" spans="1:13" x14ac:dyDescent="0.3">
      <c r="A30" t="s">
        <v>20</v>
      </c>
      <c r="D30" s="3">
        <f t="shared" si="10"/>
        <v>0.15564422379518028</v>
      </c>
      <c r="E30">
        <v>29</v>
      </c>
      <c r="F30" s="15">
        <f t="shared" si="6"/>
        <v>7.1772330240864832</v>
      </c>
      <c r="G30" s="21">
        <f t="shared" si="7"/>
        <v>7.6835109184219075</v>
      </c>
      <c r="H30" s="8">
        <f t="shared" si="8"/>
        <v>8</v>
      </c>
      <c r="I30" s="2">
        <f t="shared" si="9"/>
        <v>-2.0484117781249533E-2</v>
      </c>
      <c r="J30" s="4">
        <f t="shared" si="5"/>
        <v>3750</v>
      </c>
      <c r="K30" s="4">
        <f t="shared" si="11"/>
        <v>0</v>
      </c>
      <c r="L30" t="str">
        <f t="shared" si="1"/>
        <v>0x07AEFA92,</v>
      </c>
      <c r="M30" s="19">
        <f t="shared" si="2"/>
        <v>3904.4650705281497</v>
      </c>
    </row>
    <row r="31" spans="1:13" x14ac:dyDescent="0.3">
      <c r="A31" t="s">
        <v>21</v>
      </c>
      <c r="D31" s="3">
        <f t="shared" si="10"/>
        <v>0.14673891116019799</v>
      </c>
      <c r="E31">
        <v>30</v>
      </c>
      <c r="F31" s="15">
        <f t="shared" si="6"/>
        <v>7.0539935360380976</v>
      </c>
      <c r="G31" s="21">
        <f t="shared" si="7"/>
        <v>7.5367720072617095</v>
      </c>
      <c r="H31" s="8">
        <f t="shared" si="8"/>
        <v>8</v>
      </c>
      <c r="I31" s="2">
        <f t="shared" si="9"/>
        <v>-1.9678780011169555E-2</v>
      </c>
      <c r="J31" s="4">
        <f t="shared" si="5"/>
        <v>3750</v>
      </c>
      <c r="K31" s="4">
        <f t="shared" si="11"/>
        <v>0</v>
      </c>
      <c r="L31" t="str">
        <f t="shared" si="1"/>
        <v>0x078969E3,</v>
      </c>
      <c r="M31" s="19">
        <f t="shared" si="2"/>
        <v>3980.4839487110507</v>
      </c>
    </row>
    <row r="32" spans="1:13" x14ac:dyDescent="0.3">
      <c r="A32" t="s">
        <v>22</v>
      </c>
      <c r="D32" s="3">
        <f t="shared" si="10"/>
        <v>0.13865059234562516</v>
      </c>
      <c r="E32">
        <v>31</v>
      </c>
      <c r="F32" s="15">
        <f t="shared" si="6"/>
        <v>6.9369940598562074</v>
      </c>
      <c r="G32" s="21">
        <f t="shared" si="7"/>
        <v>7.3981214149160843</v>
      </c>
      <c r="H32" s="8">
        <f t="shared" si="8"/>
        <v>7</v>
      </c>
      <c r="I32" s="2">
        <f t="shared" si="9"/>
        <v>-1.8934310763147898E-2</v>
      </c>
      <c r="J32" s="4">
        <f t="shared" si="5"/>
        <v>4285.7142857142853</v>
      </c>
      <c r="K32" s="4">
        <f t="shared" si="11"/>
        <v>535.71428571428532</v>
      </c>
      <c r="L32" t="str">
        <f t="shared" si="1"/>
        <v>0x0765EB48,</v>
      </c>
      <c r="M32" s="19">
        <f t="shared" si="2"/>
        <v>4055.0834891022514</v>
      </c>
    </row>
    <row r="33" spans="1:18" x14ac:dyDescent="0.3">
      <c r="A33" t="s">
        <v>23</v>
      </c>
      <c r="D33" s="3">
        <f t="shared" si="10"/>
        <v>0.1312781690654905</v>
      </c>
      <c r="E33">
        <v>32</v>
      </c>
      <c r="F33" s="15">
        <f t="shared" si="6"/>
        <v>6.8257203127230452</v>
      </c>
      <c r="G33" s="21">
        <f t="shared" si="7"/>
        <v>7.2668432458505938</v>
      </c>
      <c r="H33" s="8">
        <f t="shared" si="8"/>
        <v>7</v>
      </c>
      <c r="I33" s="2">
        <f t="shared" si="9"/>
        <v>-1.8244066823279989E-2</v>
      </c>
      <c r="J33" s="4">
        <f t="shared" si="5"/>
        <v>4285.7142857142853</v>
      </c>
      <c r="K33" s="4">
        <f t="shared" si="11"/>
        <v>0</v>
      </c>
      <c r="L33" t="str">
        <f t="shared" si="1"/>
        <v>0x07444FD6,</v>
      </c>
      <c r="M33" s="19">
        <f t="shared" si="2"/>
        <v>4128.3400487729195</v>
      </c>
    </row>
    <row r="34" spans="1:18" x14ac:dyDescent="0.3">
      <c r="D34" s="3">
        <f t="shared" si="10"/>
        <v>0.12453606040121379</v>
      </c>
      <c r="E34">
        <v>33</v>
      </c>
      <c r="F34" s="15">
        <f t="shared" si="6"/>
        <v>6.7197158346899313</v>
      </c>
      <c r="G34" s="3">
        <f t="shared" si="7"/>
        <v>7.14230718544938</v>
      </c>
      <c r="H34" s="8">
        <f t="shared" si="8"/>
        <v>7</v>
      </c>
      <c r="I34" s="2">
        <f t="shared" si="9"/>
        <v>-1.7602336919921465E-2</v>
      </c>
      <c r="J34" s="4">
        <f t="shared" si="5"/>
        <v>4285.7142857142853</v>
      </c>
      <c r="K34" s="4">
        <f t="shared" si="11"/>
        <v>0</v>
      </c>
      <c r="L34" t="str">
        <f t="shared" si="1"/>
        <v>0x07246E3E,</v>
      </c>
      <c r="M34" s="19">
        <f t="shared" si="2"/>
        <v>4200.3233998556252</v>
      </c>
    </row>
    <row r="35" spans="1:18" ht="15" thickBot="1" x14ac:dyDescent="0.35">
      <c r="A35" t="s">
        <v>36</v>
      </c>
      <c r="D35" s="3">
        <f t="shared" si="10"/>
        <v>0.11835139100422065</v>
      </c>
      <c r="E35">
        <v>34</v>
      </c>
      <c r="F35" s="15">
        <f t="shared" si="6"/>
        <v>6.6185738505980378</v>
      </c>
      <c r="G35" s="3">
        <f t="shared" si="7"/>
        <v>7.0239557944451594</v>
      </c>
      <c r="H35" s="9">
        <f t="shared" si="8"/>
        <v>7</v>
      </c>
      <c r="I35" s="2">
        <f t="shared" si="9"/>
        <v>-1.700418397710728E-2</v>
      </c>
      <c r="J35" s="4">
        <f t="shared" si="5"/>
        <v>4285.7142857142853</v>
      </c>
      <c r="K35" s="4">
        <f t="shared" si="11"/>
        <v>0</v>
      </c>
      <c r="L35" t="str">
        <f t="shared" si="1"/>
        <v>0x070621F7,</v>
      </c>
      <c r="M35" s="19">
        <f t="shared" si="2"/>
        <v>4271.0974951928465</v>
      </c>
    </row>
    <row r="36" spans="1:18" x14ac:dyDescent="0.3">
      <c r="A36" t="s">
        <v>28</v>
      </c>
      <c r="D36" s="3">
        <f t="shared" si="10"/>
        <v>0.11266176159285202</v>
      </c>
      <c r="G36" s="3">
        <f t="shared" si="7"/>
        <v>6.9112940328523074</v>
      </c>
      <c r="H36" s="12">
        <f>ROUND(G36,0)</f>
        <v>7</v>
      </c>
      <c r="I36" s="2">
        <f t="shared" si="9"/>
        <v>-1.6445318334106576E-2</v>
      </c>
      <c r="L36" t="str">
        <f t="shared" si="1"/>
        <v>0x06E94A90,</v>
      </c>
      <c r="M36" s="19">
        <f t="shared" si="2"/>
        <v>4340.7211236271087</v>
      </c>
    </row>
    <row r="37" spans="1:18" x14ac:dyDescent="0.3">
      <c r="A37" t="s">
        <v>29</v>
      </c>
      <c r="D37" s="3">
        <f t="shared" si="10"/>
        <v>0.10741346704648169</v>
      </c>
      <c r="G37" s="3">
        <f t="shared" si="7"/>
        <v>6.8038805658058257</v>
      </c>
      <c r="H37" s="13">
        <f>ROUND(G37,0)</f>
        <v>7</v>
      </c>
      <c r="I37" s="2">
        <f t="shared" si="9"/>
        <v>-1.5921995069513303E-2</v>
      </c>
      <c r="L37" t="str">
        <f t="shared" si="1"/>
        <v>0x06CDCB1D,</v>
      </c>
      <c r="M37" s="19">
        <f t="shared" si="2"/>
        <v>4409.2484736975857</v>
      </c>
    </row>
    <row r="38" spans="1:18" x14ac:dyDescent="0.3">
      <c r="G38" s="3">
        <f t="shared" si="7"/>
        <v>6.701320504186203</v>
      </c>
      <c r="H38" s="13">
        <f>ROUND(G38,0)</f>
        <v>7</v>
      </c>
      <c r="I38" s="2">
        <f t="shared" si="9"/>
        <v>-1.5430930251250067E-2</v>
      </c>
      <c r="L38" t="str">
        <f t="shared" si="1"/>
        <v>0x06B389BD,</v>
      </c>
      <c r="M38" s="19">
        <f t="shared" si="2"/>
        <v>4476.7296208649477</v>
      </c>
    </row>
    <row r="39" spans="1:18" x14ac:dyDescent="0.3">
      <c r="G39" s="3">
        <f t="shared" si="7"/>
        <v>6.6032593085920759</v>
      </c>
      <c r="H39" s="8">
        <f>ROUND(G39,0)</f>
        <v>7</v>
      </c>
      <c r="I39" s="2">
        <f t="shared" si="9"/>
        <v>-1.4969232166608809E-2</v>
      </c>
      <c r="L39" t="str">
        <f t="shared" si="1"/>
        <v>0x069A6F33,</v>
      </c>
      <c r="M39" s="19">
        <f t="shared" si="2"/>
        <v>4543.2109505323206</v>
      </c>
    </row>
    <row r="40" spans="1:18" x14ac:dyDescent="0.3">
      <c r="G40" s="3">
        <f t="shared" si="7"/>
        <v>6.509377642748535</v>
      </c>
      <c r="H40" s="8">
        <f t="shared" ref="H40:H53" si="12">ROUND(G40,0)</f>
        <v>7</v>
      </c>
      <c r="I40" s="2">
        <f t="shared" si="9"/>
        <v>-1.4534344498835967E-2</v>
      </c>
      <c r="L40" t="str">
        <f t="shared" si="1"/>
        <v>0x06826692,</v>
      </c>
      <c r="M40" s="19">
        <f t="shared" si="2"/>
        <v>4608.7355268779165</v>
      </c>
    </row>
    <row r="41" spans="1:18" x14ac:dyDescent="0.3">
      <c r="G41" s="3">
        <f t="shared" si="7"/>
        <v>6.4193870065390675</v>
      </c>
      <c r="H41" s="8">
        <f t="shared" si="12"/>
        <v>6</v>
      </c>
      <c r="I41" s="2">
        <f t="shared" si="9"/>
        <v>-1.4123999098638157E-2</v>
      </c>
      <c r="L41" t="str">
        <f t="shared" si="1"/>
        <v>0x066B5CF2,</v>
      </c>
      <c r="M41" s="19">
        <f t="shared" si="2"/>
        <v>4673.3434157250049</v>
      </c>
      <c r="Q41">
        <v>1.1000000000000001</v>
      </c>
      <c r="R41" s="16">
        <f xml:space="preserve"> -66.667*POWER(Q41,3) + 500*POWER(Q41,2) - 833.33*Q41</f>
        <v>-400.39677700000004</v>
      </c>
    </row>
    <row r="42" spans="1:18" x14ac:dyDescent="0.3">
      <c r="E42" s="3"/>
      <c r="F42" s="3"/>
      <c r="G42" s="3">
        <f t="shared" si="7"/>
        <v>6.3330260129289959</v>
      </c>
      <c r="H42" s="8">
        <f t="shared" si="12"/>
        <v>6</v>
      </c>
      <c r="I42" s="2">
        <f t="shared" si="9"/>
        <v>-1.3736176513240869E-2</v>
      </c>
      <c r="L42" t="str">
        <f t="shared" si="1"/>
        <v>0x06554131,</v>
      </c>
      <c r="M42" s="19">
        <f t="shared" si="2"/>
        <v>4737.0719682430508</v>
      </c>
      <c r="Q42">
        <v>1.2</v>
      </c>
      <c r="R42" s="16">
        <f t="shared" ref="R42:R70" si="13" xml:space="preserve"> -66.667*POWER(Q42,3) + 500*POWER(Q42,2) - 833.33*Q42</f>
        <v>-395.19657599999994</v>
      </c>
    </row>
    <row r="43" spans="1:18" x14ac:dyDescent="0.3">
      <c r="E43" s="3"/>
      <c r="F43" s="3"/>
      <c r="G43" s="3">
        <f t="shared" si="7"/>
        <v>6.250057199584381</v>
      </c>
      <c r="H43" s="8">
        <f t="shared" si="12"/>
        <v>6</v>
      </c>
      <c r="I43" s="2">
        <f t="shared" si="9"/>
        <v>-1.3369072826811778E-2</v>
      </c>
      <c r="L43" t="str">
        <f t="shared" si="1"/>
        <v>0x064003BF,</v>
      </c>
      <c r="M43" s="19">
        <f t="shared" si="2"/>
        <v>4799.9560711212298</v>
      </c>
      <c r="Q43">
        <v>1.3</v>
      </c>
      <c r="R43" s="16">
        <f t="shared" si="13"/>
        <v>-384.79639900000006</v>
      </c>
    </row>
    <row r="44" spans="1:18" x14ac:dyDescent="0.3">
      <c r="E44" s="3"/>
      <c r="F44" s="3"/>
      <c r="G44" s="3">
        <f t="shared" si="7"/>
        <v>6.1702642868002089</v>
      </c>
      <c r="H44" s="8">
        <f t="shared" si="12"/>
        <v>6</v>
      </c>
      <c r="I44" s="2">
        <f t="shared" si="9"/>
        <v>-1.302107166602552E-2</v>
      </c>
      <c r="L44" t="str">
        <f t="shared" si="1"/>
        <v>0x062B9670,</v>
      </c>
      <c r="M44" s="19">
        <f t="shared" si="2"/>
        <v>4862.028367922223</v>
      </c>
      <c r="Q44">
        <v>1.4</v>
      </c>
      <c r="R44" s="16">
        <f t="shared" si="13"/>
        <v>-369.59624800000006</v>
      </c>
    </row>
    <row r="45" spans="1:18" x14ac:dyDescent="0.3">
      <c r="E45" s="3"/>
      <c r="F45" s="3"/>
      <c r="G45" s="3">
        <f t="shared" si="7"/>
        <v>6.0934498097812888</v>
      </c>
      <c r="H45" s="8">
        <f t="shared" si="12"/>
        <v>6</v>
      </c>
      <c r="I45" s="2">
        <f t="shared" si="9"/>
        <v>-1.2690720456320697E-2</v>
      </c>
      <c r="L45" t="str">
        <f t="shared" si="1"/>
        <v>0x0617EC53,</v>
      </c>
      <c r="M45" s="19">
        <f t="shared" si="2"/>
        <v>4923.3194555641685</v>
      </c>
      <c r="Q45">
        <v>1.5</v>
      </c>
      <c r="R45" s="16">
        <f t="shared" si="13"/>
        <v>-349.99612500000012</v>
      </c>
    </row>
    <row r="46" spans="1:18" x14ac:dyDescent="0.3">
      <c r="E46" s="3"/>
      <c r="F46" s="3"/>
      <c r="G46" s="3">
        <f t="shared" si="7"/>
        <v>6.019433066373475</v>
      </c>
      <c r="H46" s="8">
        <f t="shared" si="12"/>
        <v>6</v>
      </c>
      <c r="I46" s="2">
        <f t="shared" si="9"/>
        <v>-1.2376710194774541E-2</v>
      </c>
      <c r="L46" t="str">
        <f t="shared" si="1"/>
        <v>0x0604F990,</v>
      </c>
      <c r="M46" s="19">
        <f t="shared" si="2"/>
        <v>4983.8580592564149</v>
      </c>
      <c r="Q46">
        <v>1.6</v>
      </c>
      <c r="R46" s="16">
        <f t="shared" si="13"/>
        <v>-326.3960320000001</v>
      </c>
    </row>
    <row r="47" spans="1:18" x14ac:dyDescent="0.3">
      <c r="E47" s="3"/>
      <c r="F47" s="3"/>
      <c r="G47" s="3">
        <f t="shared" si="7"/>
        <v>5.9480483317779456</v>
      </c>
      <c r="H47" s="8">
        <f t="shared" si="12"/>
        <v>6</v>
      </c>
      <c r="I47" s="2">
        <f t="shared" si="9"/>
        <v>-1.2077858146850124E-2</v>
      </c>
      <c r="L47" t="str">
        <f t="shared" si="1"/>
        <v>0x05F2B34B,</v>
      </c>
      <c r="M47" s="19">
        <f t="shared" si="2"/>
        <v>5043.6711887027705</v>
      </c>
      <c r="Q47">
        <v>1.7</v>
      </c>
      <c r="R47" s="16">
        <f t="shared" si="13"/>
        <v>-299.19597100000033</v>
      </c>
    </row>
    <row r="48" spans="1:18" x14ac:dyDescent="0.3">
      <c r="E48" s="3"/>
      <c r="F48" s="3"/>
      <c r="G48" s="3">
        <f t="shared" si="7"/>
        <v>5.8791433001707194</v>
      </c>
      <c r="H48" s="8">
        <f t="shared" si="12"/>
        <v>6</v>
      </c>
      <c r="I48" s="2">
        <f t="shared" si="9"/>
        <v>-1.1793092985722132E-2</v>
      </c>
      <c r="L48" t="str">
        <f t="shared" si="1"/>
        <v>0x05E10F89,</v>
      </c>
      <c r="M48" s="19">
        <f t="shared" si="2"/>
        <v>5102.7842779625489</v>
      </c>
      <c r="Q48">
        <v>1.8</v>
      </c>
      <c r="R48" s="16">
        <f t="shared" si="13"/>
        <v>-268.79594400000019</v>
      </c>
    </row>
    <row r="49" spans="5:18" x14ac:dyDescent="0.3">
      <c r="E49" s="3"/>
      <c r="F49" s="3"/>
      <c r="G49" s="3">
        <f t="shared" ref="G49:G112" si="14">G48*(1+I49+1.5*I49*I49)</f>
        <v>5.812577719931209</v>
      </c>
      <c r="H49" s="8">
        <f t="shared" si="12"/>
        <v>6</v>
      </c>
      <c r="I49" s="2">
        <f t="shared" ref="I49:I112" si="15">-1*$B$22*G48*G48</f>
        <v>-1.1521441981314086E-2</v>
      </c>
      <c r="L49" t="str">
        <f t="shared" ref="L49:L53" si="16">CONCATENATE("0x",DEC2HEX(G49*POWER(2,24),8),",")</f>
        <v>0x05D00517,</v>
      </c>
      <c r="M49" s="19">
        <f t="shared" ref="M49:M53" si="17">$B$12/G49</f>
        <v>5161.2213110081293</v>
      </c>
      <c r="Q49">
        <v>1.9</v>
      </c>
      <c r="R49" s="16">
        <f t="shared" si="13"/>
        <v>-235.59595300000001</v>
      </c>
    </row>
    <row r="50" spans="5:18" x14ac:dyDescent="0.3">
      <c r="E50" s="3"/>
      <c r="F50" s="3"/>
      <c r="G50" s="3">
        <f t="shared" si="14"/>
        <v>5.7482221946940451</v>
      </c>
      <c r="H50" s="8">
        <f t="shared" si="12"/>
        <v>6</v>
      </c>
      <c r="I50" s="2">
        <f t="shared" si="15"/>
        <v>-1.1262019916746897E-2</v>
      </c>
      <c r="L50" t="str">
        <f t="shared" si="16"/>
        <v>0x05BF8B7D,</v>
      </c>
      <c r="M50" s="19">
        <f t="shared" si="17"/>
        <v>5219.0049347243057</v>
      </c>
      <c r="Q50">
        <v>2</v>
      </c>
      <c r="R50" s="16">
        <f t="shared" si="13"/>
        <v>-199.99600000000009</v>
      </c>
    </row>
    <row r="51" spans="5:18" x14ac:dyDescent="0.3">
      <c r="E51" s="3"/>
      <c r="F51" s="3"/>
      <c r="G51" s="3">
        <f t="shared" si="14"/>
        <v>5.6859571269380798</v>
      </c>
      <c r="H51" s="8">
        <f t="shared" si="12"/>
        <v>6</v>
      </c>
      <c r="I51" s="2">
        <f t="shared" si="15"/>
        <v>-1.1014019466524408E-2</v>
      </c>
      <c r="L51" t="str">
        <f t="shared" si="16"/>
        <v>0x05AF9AE2,</v>
      </c>
      <c r="M51" s="19">
        <f t="shared" si="17"/>
        <v>5276.1565608489154</v>
      </c>
      <c r="Q51">
        <v>2.1</v>
      </c>
      <c r="R51" s="16">
        <f t="shared" si="13"/>
        <v>-162.39608700000031</v>
      </c>
    </row>
    <row r="52" spans="5:18" x14ac:dyDescent="0.3">
      <c r="E52" s="3"/>
      <c r="F52" s="3"/>
      <c r="G52" s="3">
        <f t="shared" si="14"/>
        <v>5.625671784518131</v>
      </c>
      <c r="H52" s="8">
        <f t="shared" si="12"/>
        <v>6</v>
      </c>
      <c r="I52" s="2">
        <f t="shared" si="15"/>
        <v>-1.0776702816459314E-2</v>
      </c>
      <c r="L52" t="str">
        <f t="shared" si="16"/>
        <v>0x05A02C06,</v>
      </c>
      <c r="M52" s="19">
        <f t="shared" si="17"/>
        <v>5332.6964581474713</v>
      </c>
      <c r="Q52">
        <v>2.2000000000000002</v>
      </c>
      <c r="R52" s="16">
        <f t="shared" si="13"/>
        <v>-123.19621600000005</v>
      </c>
    </row>
    <row r="53" spans="5:18" ht="15" thickBot="1" x14ac:dyDescent="0.35">
      <c r="E53" s="3"/>
      <c r="F53" s="3"/>
      <c r="G53" s="3">
        <f t="shared" si="14"/>
        <v>5.567263473587408</v>
      </c>
      <c r="H53" s="8">
        <f t="shared" si="12"/>
        <v>6</v>
      </c>
      <c r="I53" s="2">
        <f t="shared" si="15"/>
        <v>-1.0549394342374471E-2</v>
      </c>
      <c r="L53" t="str">
        <f t="shared" si="16"/>
        <v>0x0591382D,</v>
      </c>
      <c r="M53" s="19">
        <f t="shared" si="17"/>
        <v>5388.6438359398744</v>
      </c>
      <c r="Q53">
        <v>2.2999999999999998</v>
      </c>
      <c r="R53" s="16">
        <f t="shared" si="13"/>
        <v>-82.79638900000009</v>
      </c>
    </row>
    <row r="54" spans="5:18" x14ac:dyDescent="0.3">
      <c r="E54" s="3"/>
      <c r="F54" s="3"/>
      <c r="G54" s="3">
        <f t="shared" si="14"/>
        <v>5.5106368038766425</v>
      </c>
      <c r="H54" s="12">
        <f>ROUND(G54,0)</f>
        <v>6</v>
      </c>
      <c r="I54" s="2">
        <f t="shared" si="15"/>
        <v>-1.0331474194780177E-2</v>
      </c>
      <c r="Q54">
        <v>2.4</v>
      </c>
      <c r="R54" s="16">
        <f t="shared" si="13"/>
        <v>-41.59660800000006</v>
      </c>
    </row>
    <row r="55" spans="5:18" x14ac:dyDescent="0.3">
      <c r="E55" s="3"/>
      <c r="F55" s="3"/>
      <c r="G55" s="3">
        <f t="shared" si="14"/>
        <v>5.4557030343886819</v>
      </c>
      <c r="H55" s="13">
        <f>ROUND(G55,0)</f>
        <v>5</v>
      </c>
      <c r="I55" s="2">
        <f t="shared" si="15"/>
        <v>-1.0122372661413259E-2</v>
      </c>
      <c r="Q55">
        <v>2.5</v>
      </c>
      <c r="R55" s="16">
        <f t="shared" si="13"/>
        <v>3.1249999997271516E-3</v>
      </c>
    </row>
    <row r="56" spans="5:18" x14ac:dyDescent="0.3">
      <c r="E56" s="3"/>
      <c r="F56" s="3"/>
      <c r="G56" s="3">
        <f t="shared" si="14"/>
        <v>5.4023794893133905</v>
      </c>
      <c r="H56" s="13">
        <f>ROUND(G56,0)</f>
        <v>5</v>
      </c>
      <c r="I56" s="2">
        <f t="shared" si="15"/>
        <v>-9.9215651998126233E-3</v>
      </c>
      <c r="Q56">
        <v>2.6</v>
      </c>
      <c r="R56" s="16">
        <f t="shared" si="13"/>
        <v>41.602807999999641</v>
      </c>
    </row>
    <row r="57" spans="5:18" x14ac:dyDescent="0.3">
      <c r="E57" s="3"/>
      <c r="F57" s="3"/>
      <c r="G57" s="3">
        <f t="shared" si="14"/>
        <v>5.3505890354300423</v>
      </c>
      <c r="H57" s="8">
        <f>ROUND(G57,0)</f>
        <v>5</v>
      </c>
      <c r="I57" s="2">
        <f t="shared" si="15"/>
        <v>-9.7285680488513361E-3</v>
      </c>
      <c r="Q57">
        <v>2.7</v>
      </c>
      <c r="R57" s="16">
        <f t="shared" si="13"/>
        <v>82.802438999999595</v>
      </c>
    </row>
    <row r="58" spans="5:18" x14ac:dyDescent="0.3">
      <c r="E58" s="3"/>
      <c r="F58" s="3"/>
      <c r="G58" s="3">
        <f t="shared" si="14"/>
        <v>5.3002596134936004</v>
      </c>
      <c r="H58" s="8">
        <f t="shared" ref="H58:H111" si="18">ROUND(G58,0)</f>
        <v>5</v>
      </c>
      <c r="I58" s="2">
        <f t="shared" si="15"/>
        <v>-9.5429343420213968E-3</v>
      </c>
      <c r="Q58">
        <v>2.8</v>
      </c>
      <c r="R58" s="16">
        <f t="shared" si="13"/>
        <v>123.20201599999973</v>
      </c>
    </row>
    <row r="59" spans="5:18" x14ac:dyDescent="0.3">
      <c r="E59" s="3"/>
      <c r="F59" s="3"/>
      <c r="G59" s="3">
        <f t="shared" si="14"/>
        <v>5.2513238171380126</v>
      </c>
      <c r="H59" s="8">
        <f t="shared" si="18"/>
        <v>5</v>
      </c>
      <c r="I59" s="2">
        <f t="shared" si="15"/>
        <v>-9.3642506568104439E-3</v>
      </c>
      <c r="Q59">
        <v>2.9</v>
      </c>
      <c r="R59" s="16">
        <f t="shared" si="13"/>
        <v>162.40153699999973</v>
      </c>
    </row>
    <row r="60" spans="5:18" x14ac:dyDescent="0.3">
      <c r="E60" s="3"/>
      <c r="F60" s="3"/>
      <c r="G60" s="3">
        <f t="shared" si="14"/>
        <v>5.2037185137071038</v>
      </c>
      <c r="H60" s="8">
        <f t="shared" si="18"/>
        <v>5</v>
      </c>
      <c r="I60" s="2">
        <f t="shared" si="15"/>
        <v>-9.1921339441469827E-3</v>
      </c>
      <c r="Q60">
        <v>3</v>
      </c>
      <c r="R60" s="16">
        <f t="shared" si="13"/>
        <v>200.00099999999975</v>
      </c>
    </row>
    <row r="61" spans="5:18" x14ac:dyDescent="0.3">
      <c r="E61" s="3"/>
      <c r="F61" s="3"/>
      <c r="G61" s="3">
        <f t="shared" si="14"/>
        <v>5.1573845021685374</v>
      </c>
      <c r="H61" s="8">
        <f t="shared" si="18"/>
        <v>5</v>
      </c>
      <c r="I61" s="2">
        <f t="shared" si="15"/>
        <v>-9.0262287899660239E-3</v>
      </c>
      <c r="Q61">
        <v>3.1</v>
      </c>
      <c r="R61" s="16">
        <f t="shared" si="13"/>
        <v>235.60040300000037</v>
      </c>
    </row>
    <row r="62" spans="5:18" x14ac:dyDescent="0.3">
      <c r="E62" s="3"/>
      <c r="F62" s="3"/>
      <c r="G62" s="3">
        <f t="shared" si="14"/>
        <v>5.1122662039007674</v>
      </c>
      <c r="H62" s="8">
        <f t="shared" si="18"/>
        <v>5</v>
      </c>
      <c r="I62" s="2">
        <f t="shared" si="15"/>
        <v>-8.8662049677360709E-3</v>
      </c>
      <c r="Q62">
        <v>3.2</v>
      </c>
      <c r="R62" s="16">
        <f t="shared" si="13"/>
        <v>268.79974399999992</v>
      </c>
    </row>
    <row r="63" spans="5:18" x14ac:dyDescent="0.3">
      <c r="E63" s="3"/>
      <c r="F63" s="3"/>
      <c r="G63" s="3">
        <f t="shared" si="14"/>
        <v>5.0683113826847572</v>
      </c>
      <c r="H63" s="8">
        <f t="shared" si="18"/>
        <v>5</v>
      </c>
      <c r="I63" s="2">
        <f t="shared" si="15"/>
        <v>-8.7117552465153202E-3</v>
      </c>
      <c r="Q63">
        <v>3.3</v>
      </c>
      <c r="R63" s="16">
        <f t="shared" si="13"/>
        <v>299.19902099999899</v>
      </c>
    </row>
    <row r="64" spans="5:18" x14ac:dyDescent="0.3">
      <c r="E64" s="3"/>
      <c r="F64" s="3"/>
      <c r="G64" s="3">
        <f t="shared" si="14"/>
        <v>5.0254708906964884</v>
      </c>
      <c r="H64" s="8">
        <f t="shared" si="18"/>
        <v>5</v>
      </c>
      <c r="I64" s="2">
        <f t="shared" si="15"/>
        <v>-8.5625934239506249E-3</v>
      </c>
      <c r="Q64">
        <v>3.4</v>
      </c>
      <c r="R64" s="16">
        <f t="shared" si="13"/>
        <v>326.3982319999991</v>
      </c>
    </row>
    <row r="65" spans="5:18" x14ac:dyDescent="0.3">
      <c r="E65" s="3"/>
      <c r="F65" s="3"/>
      <c r="G65" s="3">
        <f t="shared" si="14"/>
        <v>4.9836984376949882</v>
      </c>
      <c r="H65" s="8">
        <f t="shared" si="18"/>
        <v>5</v>
      </c>
      <c r="I65" s="2">
        <f t="shared" si="15"/>
        <v>-8.4184525577459188E-3</v>
      </c>
      <c r="Q65">
        <v>3.5</v>
      </c>
      <c r="R65" s="16">
        <f t="shared" si="13"/>
        <v>349.99737499999992</v>
      </c>
    </row>
    <row r="66" spans="5:18" x14ac:dyDescent="0.3">
      <c r="E66" s="3"/>
      <c r="F66" s="3"/>
      <c r="G66" s="3">
        <f t="shared" si="14"/>
        <v>4.9429503809440645</v>
      </c>
      <c r="H66" s="8">
        <f t="shared" si="18"/>
        <v>5</v>
      </c>
      <c r="I66" s="2">
        <f t="shared" si="15"/>
        <v>-8.2790833726278223E-3</v>
      </c>
      <c r="Q66">
        <v>3.6</v>
      </c>
      <c r="R66" s="16">
        <f t="shared" si="13"/>
        <v>369.59644799999933</v>
      </c>
    </row>
    <row r="67" spans="5:18" x14ac:dyDescent="0.3">
      <c r="E67" s="3"/>
      <c r="F67" s="3"/>
      <c r="G67" s="3">
        <f t="shared" si="14"/>
        <v>4.9031855337025094</v>
      </c>
      <c r="H67" s="8">
        <f t="shared" si="18"/>
        <v>5</v>
      </c>
      <c r="I67" s="2">
        <f t="shared" si="15"/>
        <v>-8.1442528228250245E-3</v>
      </c>
      <c r="Q67">
        <v>3.7</v>
      </c>
      <c r="R67" s="16">
        <f t="shared" si="13"/>
        <v>384.79544900000019</v>
      </c>
    </row>
    <row r="68" spans="5:18" x14ac:dyDescent="0.3">
      <c r="E68" s="3"/>
      <c r="F68" s="3"/>
      <c r="G68" s="3">
        <f t="shared" si="14"/>
        <v>4.864364990374221</v>
      </c>
      <c r="H68" s="8">
        <f t="shared" si="18"/>
        <v>5</v>
      </c>
      <c r="I68" s="2">
        <f t="shared" si="15"/>
        <v>-8.0137427926365214E-3</v>
      </c>
      <c r="Q68">
        <v>3.8</v>
      </c>
      <c r="R68" s="16">
        <f t="shared" si="13"/>
        <v>395.19437600000037</v>
      </c>
    </row>
    <row r="69" spans="5:18" x14ac:dyDescent="0.3">
      <c r="E69" s="3"/>
      <c r="F69" s="3"/>
      <c r="G69" s="3">
        <f t="shared" si="14"/>
        <v>4.8264519666325052</v>
      </c>
      <c r="H69" s="8">
        <f t="shared" si="18"/>
        <v>5</v>
      </c>
      <c r="I69" s="2">
        <f t="shared" si="15"/>
        <v>-7.8873489198594653E-3</v>
      </c>
      <c r="Q69">
        <v>3.9</v>
      </c>
      <c r="R69" s="16">
        <f t="shared" si="13"/>
        <v>400.39322699999911</v>
      </c>
    </row>
    <row r="70" spans="5:18" x14ac:dyDescent="0.3">
      <c r="E70" s="3"/>
      <c r="F70" s="3"/>
      <c r="G70" s="3">
        <f t="shared" si="14"/>
        <v>4.7894116530265443</v>
      </c>
      <c r="H70" s="8">
        <f t="shared" si="18"/>
        <v>5</v>
      </c>
      <c r="I70" s="2">
        <f t="shared" si="15"/>
        <v>-7.7648795287369255E-3</v>
      </c>
      <c r="Q70">
        <v>4</v>
      </c>
      <c r="R70" s="16">
        <f t="shared" si="13"/>
        <v>399.99199999999973</v>
      </c>
    </row>
    <row r="71" spans="5:18" x14ac:dyDescent="0.3">
      <c r="E71" s="3"/>
      <c r="F71" s="3"/>
      <c r="G71" s="3">
        <f t="shared" si="14"/>
        <v>4.7532110807469472</v>
      </c>
      <c r="H71" s="8">
        <f t="shared" si="18"/>
        <v>5</v>
      </c>
      <c r="I71" s="2">
        <f t="shared" si="15"/>
        <v>-7.6461546607154846E-3</v>
      </c>
      <c r="Q71">
        <v>4.0999999999999996</v>
      </c>
      <c r="R71" s="16">
        <f t="shared" ref="R71:R86" si="19" xml:space="preserve"> -66.667*POWER(Q71,3) + 500*POWER(Q71,2) - 833.33*Q71</f>
        <v>393.59069300000056</v>
      </c>
    </row>
    <row r="72" spans="5:18" x14ac:dyDescent="0.3">
      <c r="E72" s="3"/>
      <c r="F72" s="3"/>
      <c r="G72" s="3">
        <f t="shared" si="14"/>
        <v>4.7178189983748489</v>
      </c>
      <c r="H72" s="8">
        <f t="shared" si="18"/>
        <v>5</v>
      </c>
      <c r="I72" s="2">
        <f t="shared" si="15"/>
        <v>-7.5310051927118538E-3</v>
      </c>
      <c r="Q72">
        <v>4.2</v>
      </c>
      <c r="R72" s="16">
        <f t="shared" si="19"/>
        <v>380.78930399999945</v>
      </c>
    </row>
    <row r="73" spans="5:18" x14ac:dyDescent="0.3">
      <c r="E73" s="3"/>
      <c r="F73" s="3"/>
      <c r="G73" s="3">
        <f t="shared" si="14"/>
        <v>4.6832057585682101</v>
      </c>
      <c r="H73" s="8">
        <f t="shared" si="18"/>
        <v>5</v>
      </c>
      <c r="I73" s="2">
        <f t="shared" si="15"/>
        <v>-7.4192720338088864E-3</v>
      </c>
      <c r="Q73">
        <v>4.3</v>
      </c>
      <c r="R73" s="16">
        <f t="shared" si="19"/>
        <v>361.18783100000064</v>
      </c>
    </row>
    <row r="74" spans="5:18" x14ac:dyDescent="0.3">
      <c r="E74" s="3"/>
      <c r="F74" s="3"/>
      <c r="G74" s="3">
        <f t="shared" si="14"/>
        <v>4.6493432137523101</v>
      </c>
      <c r="H74" s="8">
        <f t="shared" si="18"/>
        <v>5</v>
      </c>
      <c r="I74" s="2">
        <f t="shared" si="15"/>
        <v>-7.3108053923621481E-3</v>
      </c>
      <c r="Q74">
        <v>4.4000000000000004</v>
      </c>
      <c r="R74" s="16">
        <f t="shared" si="19"/>
        <v>334.38627199999928</v>
      </c>
    </row>
    <row r="75" spans="5:18" x14ac:dyDescent="0.3">
      <c r="E75" s="3"/>
      <c r="F75" s="3"/>
      <c r="G75" s="3">
        <f t="shared" si="14"/>
        <v>4.616204619981036</v>
      </c>
      <c r="H75" s="8">
        <f t="shared" si="18"/>
        <v>5</v>
      </c>
      <c r="I75" s="2">
        <f t="shared" si="15"/>
        <v>-7.2054641064215521E-3</v>
      </c>
      <c r="Q75">
        <v>4.5</v>
      </c>
      <c r="R75" s="16">
        <f t="shared" si="19"/>
        <v>299.9846249999996</v>
      </c>
    </row>
    <row r="76" spans="5:18" x14ac:dyDescent="0.3">
      <c r="E76" s="3"/>
      <c r="F76" s="3"/>
      <c r="G76" s="3">
        <f t="shared" si="14"/>
        <v>4.5837645482233187</v>
      </c>
      <c r="H76" s="8">
        <f t="shared" si="18"/>
        <v>5</v>
      </c>
      <c r="I76" s="2">
        <f t="shared" si="15"/>
        <v>-7.1031150311780871E-3</v>
      </c>
      <c r="Q76">
        <v>4.5999999999999996</v>
      </c>
      <c r="R76" s="16">
        <f t="shared" si="19"/>
        <v>257.58288800000037</v>
      </c>
    </row>
    <row r="77" spans="5:18" x14ac:dyDescent="0.3">
      <c r="E77" s="3"/>
      <c r="F77" s="3"/>
      <c r="G77" s="3">
        <f t="shared" si="14"/>
        <v>4.5519988024064704</v>
      </c>
      <c r="H77" s="8">
        <f t="shared" si="18"/>
        <v>5</v>
      </c>
      <c r="I77" s="2">
        <f t="shared" si="15"/>
        <v>-7.003632477849641E-3</v>
      </c>
      <c r="Q77">
        <v>4.7</v>
      </c>
      <c r="R77" s="16">
        <f t="shared" si="19"/>
        <v>206.78105899999946</v>
      </c>
    </row>
    <row r="78" spans="5:18" x14ac:dyDescent="0.3">
      <c r="E78" s="3"/>
      <c r="F78" s="3"/>
      <c r="G78" s="3">
        <f t="shared" si="14"/>
        <v>4.5208843436166273</v>
      </c>
      <c r="H78" s="8">
        <f t="shared" si="18"/>
        <v>5</v>
      </c>
      <c r="I78" s="2">
        <f t="shared" si="15"/>
        <v>-6.9068976990366467E-3</v>
      </c>
      <c r="Q78">
        <v>4.8</v>
      </c>
      <c r="R78" s="16">
        <f t="shared" si="19"/>
        <v>147.1791360000002</v>
      </c>
    </row>
    <row r="79" spans="5:18" x14ac:dyDescent="0.3">
      <c r="E79" s="3"/>
      <c r="F79" s="3"/>
      <c r="G79" s="3">
        <f t="shared" si="14"/>
        <v>4.490399219917073</v>
      </c>
      <c r="H79" s="8">
        <f t="shared" si="18"/>
        <v>4</v>
      </c>
      <c r="I79" s="2">
        <f t="shared" si="15"/>
        <v>-6.8127984161193136E-3</v>
      </c>
      <c r="Q79">
        <v>4.9000000000000004</v>
      </c>
      <c r="R79" s="16">
        <f t="shared" si="19"/>
        <v>78.377116999999544</v>
      </c>
    </row>
    <row r="80" spans="5:18" x14ac:dyDescent="0.3">
      <c r="E80" s="3"/>
      <c r="F80" s="3"/>
      <c r="G80" s="3">
        <f t="shared" si="14"/>
        <v>4.4605225012990051</v>
      </c>
      <c r="H80" s="8">
        <f t="shared" si="18"/>
        <v>4</v>
      </c>
      <c r="I80" s="2">
        <f t="shared" si="15"/>
        <v>-6.7212283847439521E-3</v>
      </c>
      <c r="Q80">
        <v>5</v>
      </c>
      <c r="R80" s="16">
        <f t="shared" si="19"/>
        <v>-2.5000000000545697E-2</v>
      </c>
    </row>
    <row r="81" spans="5:18" x14ac:dyDescent="0.3">
      <c r="E81" s="3"/>
      <c r="F81" s="3"/>
      <c r="G81" s="3">
        <f t="shared" si="14"/>
        <v>4.4312342193270373</v>
      </c>
      <c r="H81" s="8">
        <f t="shared" si="18"/>
        <v>4</v>
      </c>
      <c r="I81" s="2">
        <f t="shared" si="15"/>
        <v>-6.6320869948649106E-3</v>
      </c>
      <c r="Q81">
        <v>5.0999999999999996</v>
      </c>
      <c r="R81" s="16">
        <f t="shared" si="19"/>
        <v>-88.427217000000383</v>
      </c>
    </row>
    <row r="82" spans="5:18" x14ac:dyDescent="0.3">
      <c r="E82" s="3"/>
      <c r="F82" s="3"/>
      <c r="G82" s="3">
        <f t="shared" si="14"/>
        <v>4.4025153110842545</v>
      </c>
      <c r="H82" s="8">
        <f t="shared" si="18"/>
        <v>4</v>
      </c>
      <c r="I82" s="2">
        <f t="shared" si="15"/>
        <v>-6.5452789021782998E-3</v>
      </c>
      <c r="Q82">
        <v>5.2</v>
      </c>
      <c r="R82" s="16">
        <f t="shared" si="19"/>
        <v>-187.22953600000073</v>
      </c>
    </row>
    <row r="83" spans="5:18" x14ac:dyDescent="0.3">
      <c r="E83" s="3"/>
      <c r="F83" s="3"/>
      <c r="G83" s="3">
        <f t="shared" si="14"/>
        <v>4.3743475670595169</v>
      </c>
      <c r="H83" s="8">
        <f t="shared" si="18"/>
        <v>4</v>
      </c>
      <c r="I83" s="2">
        <f t="shared" si="15"/>
        <v>-6.4607136881104296E-3</v>
      </c>
      <c r="Q83">
        <v>5.3</v>
      </c>
      <c r="R83" s="16">
        <f t="shared" si="19"/>
        <v>-296.8319590000001</v>
      </c>
    </row>
    <row r="84" spans="5:18" x14ac:dyDescent="0.3">
      <c r="E84" s="3"/>
      <c r="F84" s="3"/>
      <c r="G84" s="3">
        <f t="shared" si="14"/>
        <v>4.346713582653531</v>
      </c>
      <c r="H84" s="8">
        <f t="shared" si="18"/>
        <v>4</v>
      </c>
      <c r="I84" s="2">
        <f t="shared" si="15"/>
        <v>-6.3783055458131715E-3</v>
      </c>
      <c r="Q84">
        <v>5.4</v>
      </c>
      <c r="R84" s="16">
        <f t="shared" si="19"/>
        <v>-417.6344880000006</v>
      </c>
    </row>
    <row r="85" spans="5:18" x14ac:dyDescent="0.3">
      <c r="E85" s="3"/>
      <c r="F85" s="3"/>
      <c r="G85" s="3">
        <f t="shared" si="14"/>
        <v>4.3195967130104567</v>
      </c>
      <c r="H85" s="8">
        <f t="shared" si="18"/>
        <v>4</v>
      </c>
      <c r="I85" s="2">
        <f t="shared" si="15"/>
        <v>-6.297972989874898E-3</v>
      </c>
      <c r="Q85">
        <v>5.5</v>
      </c>
      <c r="R85" s="16">
        <f t="shared" si="19"/>
        <v>-550.03712500000074</v>
      </c>
    </row>
    <row r="86" spans="5:18" x14ac:dyDescent="0.3">
      <c r="E86" s="3"/>
      <c r="F86" s="3"/>
      <c r="G86" s="3">
        <f t="shared" si="14"/>
        <v>4.2929810309088792</v>
      </c>
      <c r="H86" s="8">
        <f t="shared" si="18"/>
        <v>4</v>
      </c>
      <c r="I86" s="2">
        <f t="shared" si="15"/>
        <v>-6.2196385876835802E-3</v>
      </c>
      <c r="Q86">
        <v>5.6</v>
      </c>
      <c r="R86" s="16">
        <f t="shared" si="19"/>
        <v>-694.43987199999992</v>
      </c>
    </row>
    <row r="87" spans="5:18" x14ac:dyDescent="0.3">
      <c r="E87" s="3"/>
      <c r="F87" s="3"/>
      <c r="G87" s="3">
        <f t="shared" si="14"/>
        <v>4.2668512874702698</v>
      </c>
      <c r="H87" s="8">
        <f t="shared" si="18"/>
        <v>4</v>
      </c>
      <c r="I87" s="2">
        <f t="shared" si="15"/>
        <v>-6.1432287105811544E-3</v>
      </c>
    </row>
    <row r="88" spans="5:18" x14ac:dyDescent="0.3">
      <c r="E88" s="3"/>
      <c r="F88" s="3"/>
      <c r="G88" s="3">
        <f t="shared" si="14"/>
        <v>4.2411928754648454</v>
      </c>
      <c r="H88" s="8">
        <f t="shared" si="18"/>
        <v>4</v>
      </c>
      <c r="I88" s="2">
        <f t="shared" si="15"/>
        <v>-6.0686733031288988E-3</v>
      </c>
    </row>
    <row r="89" spans="5:18" x14ac:dyDescent="0.3">
      <c r="E89" s="3"/>
      <c r="F89" s="3"/>
      <c r="G89" s="3">
        <f t="shared" si="14"/>
        <v>4.2159917950143377</v>
      </c>
      <c r="H89" s="8">
        <f t="shared" si="18"/>
        <v>4</v>
      </c>
      <c r="I89" s="2">
        <f t="shared" si="15"/>
        <v>-5.9959056689645879E-3</v>
      </c>
    </row>
    <row r="90" spans="5:18" x14ac:dyDescent="0.3">
      <c r="E90" s="3"/>
      <c r="F90" s="3"/>
      <c r="G90" s="3">
        <f t="shared" si="14"/>
        <v>4.1912346215088334</v>
      </c>
      <c r="H90" s="8">
        <f t="shared" si="18"/>
        <v>4</v>
      </c>
      <c r="I90" s="2">
        <f t="shared" si="15"/>
        <v>-5.9248622718760724E-3</v>
      </c>
    </row>
    <row r="91" spans="5:18" x14ac:dyDescent="0.3">
      <c r="E91" s="3"/>
      <c r="F91" s="3"/>
      <c r="G91" s="3">
        <f t="shared" si="14"/>
        <v>4.1669084755707448</v>
      </c>
      <c r="H91" s="8">
        <f t="shared" si="18"/>
        <v>4</v>
      </c>
      <c r="I91" s="2">
        <f t="shared" si="15"/>
        <v>-5.8554825508447643E-3</v>
      </c>
    </row>
    <row r="92" spans="5:18" x14ac:dyDescent="0.3">
      <c r="E92" s="3"/>
      <c r="F92" s="3"/>
      <c r="G92" s="3">
        <f t="shared" si="14"/>
        <v>4.1430009949133293</v>
      </c>
      <c r="H92" s="8">
        <f t="shared" si="18"/>
        <v>4</v>
      </c>
      <c r="I92" s="2">
        <f t="shared" si="15"/>
        <v>-5.7877087479277691E-3</v>
      </c>
    </row>
    <row r="93" spans="5:18" x14ac:dyDescent="0.3">
      <c r="E93" s="3"/>
      <c r="F93" s="3"/>
      <c r="G93" s="3">
        <f t="shared" si="14"/>
        <v>4.1195003079541443</v>
      </c>
      <c r="H93" s="8">
        <f t="shared" si="18"/>
        <v>4</v>
      </c>
      <c r="I93" s="2">
        <f t="shared" si="15"/>
        <v>-5.7214857479509452E-3</v>
      </c>
    </row>
    <row r="94" spans="5:18" x14ac:dyDescent="0.3">
      <c r="E94" s="3"/>
      <c r="F94" s="3"/>
      <c r="G94" s="3">
        <f t="shared" si="14"/>
        <v>4.0963950090555672</v>
      </c>
      <c r="H94" s="8">
        <f t="shared" si="18"/>
        <v>4</v>
      </c>
      <c r="I94" s="2">
        <f t="shared" si="15"/>
        <v>-5.6567609290780968E-3</v>
      </c>
    </row>
    <row r="95" spans="5:18" x14ac:dyDescent="0.3">
      <c r="E95" s="3"/>
      <c r="F95" s="3"/>
      <c r="G95" s="3">
        <f t="shared" si="14"/>
        <v>4.0736741352751364</v>
      </c>
      <c r="H95" s="8">
        <f t="shared" si="18"/>
        <v>4</v>
      </c>
      <c r="I95" s="2">
        <f t="shared" si="15"/>
        <v>-5.59348402340512E-3</v>
      </c>
    </row>
    <row r="96" spans="5:18" x14ac:dyDescent="0.3">
      <c r="E96" s="3"/>
      <c r="F96" s="3"/>
      <c r="G96" s="3">
        <f t="shared" si="14"/>
        <v>4.0513271445181038</v>
      </c>
      <c r="H96" s="8">
        <f t="shared" si="18"/>
        <v>4</v>
      </c>
      <c r="I96" s="2">
        <f t="shared" si="15"/>
        <v>-5.53160698680321E-3</v>
      </c>
    </row>
    <row r="97" spans="5:9" x14ac:dyDescent="0.3">
      <c r="E97" s="3"/>
      <c r="F97" s="3"/>
      <c r="G97" s="3">
        <f t="shared" si="14"/>
        <v>4.0293438949933602</v>
      </c>
      <c r="H97" s="8">
        <f t="shared" si="18"/>
        <v>4</v>
      </c>
      <c r="I97" s="2">
        <f t="shared" si="15"/>
        <v>-5.4710838773030703E-3</v>
      </c>
    </row>
    <row r="98" spans="5:9" x14ac:dyDescent="0.3">
      <c r="E98" s="3"/>
      <c r="F98" s="3"/>
      <c r="G98" s="3">
        <f t="shared" si="14"/>
        <v>4.0077146258818193</v>
      </c>
      <c r="H98" s="8">
        <f t="shared" si="18"/>
        <v>4</v>
      </c>
      <c r="I98" s="2">
        <f t="shared" si="15"/>
        <v>-5.411870741373421E-3</v>
      </c>
    </row>
    <row r="99" spans="5:9" x14ac:dyDescent="0.3">
      <c r="E99" s="3"/>
      <c r="F99" s="3"/>
      <c r="G99" s="3">
        <f t="shared" si="14"/>
        <v>3.9864299391336124</v>
      </c>
      <c r="H99" s="8">
        <f t="shared" si="18"/>
        <v>4</v>
      </c>
      <c r="I99" s="2">
        <f t="shared" si="15"/>
        <v>-5.3539255075023499E-3</v>
      </c>
    </row>
    <row r="100" spans="5:9" x14ac:dyDescent="0.3">
      <c r="E100" s="3"/>
      <c r="F100" s="3"/>
      <c r="G100" s="3">
        <f t="shared" si="14"/>
        <v>3.9654807823170168</v>
      </c>
      <c r="H100" s="8">
        <f t="shared" si="18"/>
        <v>4</v>
      </c>
      <c r="I100" s="2">
        <f t="shared" si="15"/>
        <v>-5.2972078865402726E-3</v>
      </c>
    </row>
    <row r="101" spans="5:9" x14ac:dyDescent="0.3">
      <c r="E101" s="3"/>
      <c r="F101" s="3"/>
      <c r="G101" s="3">
        <f t="shared" si="14"/>
        <v>3.9448584324480542</v>
      </c>
      <c r="H101" s="8">
        <f t="shared" si="18"/>
        <v>4</v>
      </c>
      <c r="I101" s="2">
        <f t="shared" si="15"/>
        <v>-5.2416792783085264E-3</v>
      </c>
    </row>
    <row r="102" spans="5:9" x14ac:dyDescent="0.3">
      <c r="E102" s="3"/>
      <c r="F102" s="3"/>
      <c r="G102" s="3">
        <f t="shared" si="14"/>
        <v>3.9245544807351793</v>
      </c>
      <c r="H102" s="8">
        <f t="shared" si="18"/>
        <v>4</v>
      </c>
      <c r="I102" s="2">
        <f t="shared" si="15"/>
        <v>-5.1873026840188394E-3</v>
      </c>
    </row>
    <row r="103" spans="5:9" x14ac:dyDescent="0.3">
      <c r="E103" s="3"/>
      <c r="F103" s="3"/>
      <c r="G103" s="3">
        <f t="shared" si="14"/>
        <v>3.9045608181784863</v>
      </c>
      <c r="H103" s="8">
        <f t="shared" si="18"/>
        <v>4</v>
      </c>
      <c r="I103" s="2">
        <f t="shared" si="15"/>
        <v>-5.1340426240861908E-3</v>
      </c>
    </row>
    <row r="104" spans="5:9" x14ac:dyDescent="0.3">
      <c r="E104" s="3"/>
      <c r="F104" s="3"/>
      <c r="G104" s="3">
        <f t="shared" si="14"/>
        <v>3.8848696219674421</v>
      </c>
      <c r="H104" s="8">
        <f t="shared" si="18"/>
        <v>4</v>
      </c>
      <c r="I104" s="2">
        <f t="shared" si="15"/>
        <v>-5.0818650609515499E-3</v>
      </c>
    </row>
    <row r="105" spans="5:9" x14ac:dyDescent="0.3">
      <c r="E105" s="3"/>
      <c r="F105" s="3"/>
      <c r="G105" s="3">
        <f t="shared" si="14"/>
        <v>3.8654733426253411</v>
      </c>
      <c r="H105" s="8">
        <f t="shared" si="18"/>
        <v>4</v>
      </c>
      <c r="I105" s="2">
        <f t="shared" si="15"/>
        <v>-5.0307373265618188E-3</v>
      </c>
    </row>
    <row r="106" spans="5:9" x14ac:dyDescent="0.3">
      <c r="E106" s="3"/>
      <c r="F106" s="3"/>
      <c r="G106" s="3">
        <f t="shared" si="14"/>
        <v>3.8463646918525205</v>
      </c>
      <c r="H106" s="8">
        <f t="shared" si="18"/>
        <v>4</v>
      </c>
      <c r="I106" s="2">
        <f t="shared" si="15"/>
        <v>-4.9806280541823764E-3</v>
      </c>
    </row>
    <row r="107" spans="5:9" x14ac:dyDescent="0.3">
      <c r="E107" s="3"/>
      <c r="F107" s="3"/>
      <c r="G107" s="3">
        <f t="shared" si="14"/>
        <v>3.827536631023893</v>
      </c>
      <c r="H107" s="8">
        <f t="shared" si="18"/>
        <v>4</v>
      </c>
      <c r="I107" s="2">
        <f t="shared" si="15"/>
        <v>-4.9315071142432441E-3</v>
      </c>
    </row>
    <row r="108" spans="5:9" x14ac:dyDescent="0.3">
      <c r="E108" s="3"/>
      <c r="F108" s="3"/>
      <c r="G108" s="3">
        <f t="shared" si="14"/>
        <v>3.8089823602995785</v>
      </c>
      <c r="H108" s="8">
        <f t="shared" si="18"/>
        <v>4</v>
      </c>
      <c r="I108" s="2">
        <f t="shared" si="15"/>
        <v>-4.8833455539432444E-3</v>
      </c>
    </row>
    <row r="109" spans="5:9" x14ac:dyDescent="0.3">
      <c r="E109" s="3"/>
      <c r="F109" s="3"/>
      <c r="G109" s="3">
        <f t="shared" si="14"/>
        <v>3.7906953083103936</v>
      </c>
      <c r="H109" s="8">
        <f t="shared" si="18"/>
        <v>4</v>
      </c>
      <c r="I109" s="2">
        <f t="shared" si="15"/>
        <v>-4.836115540357783E-3</v>
      </c>
    </row>
    <row r="110" spans="5:9" x14ac:dyDescent="0.3">
      <c r="E110" s="3"/>
      <c r="F110" s="3"/>
      <c r="G110" s="3">
        <f t="shared" si="14"/>
        <v>3.7726691223826743</v>
      </c>
      <c r="H110" s="8">
        <f t="shared" si="18"/>
        <v>4</v>
      </c>
      <c r="I110" s="2">
        <f t="shared" si="15"/>
        <v>-4.7897903068154762E-3</v>
      </c>
    </row>
    <row r="111" spans="5:9" x14ac:dyDescent="0.3">
      <c r="E111" s="3"/>
      <c r="F111" s="3"/>
      <c r="G111" s="3">
        <f t="shared" si="14"/>
        <v>3.754897659269421</v>
      </c>
      <c r="H111" s="8">
        <f t="shared" si="18"/>
        <v>4</v>
      </c>
      <c r="I111" s="2">
        <f t="shared" si="15"/>
        <v>-4.7443441023265528E-3</v>
      </c>
    </row>
    <row r="112" spans="5:9" x14ac:dyDescent="0.3">
      <c r="E112" s="3"/>
      <c r="F112" s="3"/>
      <c r="G112" s="3">
        <f t="shared" si="14"/>
        <v>3.7373749763570623</v>
      </c>
      <c r="I112" s="2">
        <f t="shared" si="15"/>
        <v>-4.6997521438623254E-3</v>
      </c>
    </row>
    <row r="113" spans="5:9" x14ac:dyDescent="0.3">
      <c r="E113" s="3"/>
      <c r="F113" s="3"/>
      <c r="G113" s="3">
        <f t="shared" ref="G113:G169" si="20">G112*(1+I113+1.5*I113*I113)</f>
        <v>3.7200953233192626</v>
      </c>
      <c r="I113" s="2">
        <f t="shared" ref="I113:I152" si="21">-1*$B$22*G112*G112</f>
        <v>-4.6559905712999844E-3</v>
      </c>
    </row>
    <row r="114" spans="5:9" x14ac:dyDescent="0.3">
      <c r="E114" s="3"/>
      <c r="F114" s="3"/>
      <c r="G114" s="3">
        <f t="shared" si="20"/>
        <v>3.7030531341911637</v>
      </c>
      <c r="I114" s="2">
        <f t="shared" si="21"/>
        <v>-4.6130364048606164E-3</v>
      </c>
    </row>
    <row r="115" spans="5:9" x14ac:dyDescent="0.3">
      <c r="E115" s="3"/>
      <c r="F115" s="3"/>
      <c r="G115" s="3">
        <f t="shared" si="20"/>
        <v>3.6862430198392575</v>
      </c>
      <c r="I115" s="2">
        <f t="shared" si="21"/>
        <v>-4.570867504881E-3</v>
      </c>
    </row>
    <row r="116" spans="5:9" x14ac:dyDescent="0.3">
      <c r="E116" s="3"/>
      <c r="F116" s="3"/>
      <c r="G116" s="3">
        <f t="shared" si="20"/>
        <v>3.6696597608037651</v>
      </c>
      <c r="I116" s="2">
        <f t="shared" si="21"/>
        <v>-4.5294625337712162E-3</v>
      </c>
    </row>
    <row r="117" spans="5:9" x14ac:dyDescent="0.3">
      <c r="E117" s="3"/>
      <c r="F117" s="3"/>
      <c r="G117" s="3">
        <f t="shared" si="20"/>
        <v>3.6532983004919326</v>
      </c>
      <c r="I117" s="2">
        <f t="shared" si="21"/>
        <v>-4.488800920020782E-3</v>
      </c>
    </row>
    <row r="118" spans="5:9" x14ac:dyDescent="0.3">
      <c r="E118" s="3"/>
      <c r="F118" s="3"/>
      <c r="G118" s="3">
        <f t="shared" si="20"/>
        <v>3.6371537387021022</v>
      </c>
      <c r="I118" s="2">
        <f t="shared" si="21"/>
        <v>-4.4488628241257473E-3</v>
      </c>
    </row>
    <row r="119" spans="5:9" x14ac:dyDescent="0.3">
      <c r="E119" s="3"/>
      <c r="F119" s="3"/>
      <c r="G119" s="3">
        <f t="shared" si="20"/>
        <v>3.6212213254597212</v>
      </c>
      <c r="I119" s="2">
        <f t="shared" si="21"/>
        <v>-4.4096291063182268E-3</v>
      </c>
    </row>
    <row r="120" spans="5:9" x14ac:dyDescent="0.3">
      <c r="E120" s="3"/>
      <c r="F120" s="3"/>
      <c r="G120" s="3">
        <f t="shared" si="20"/>
        <v>3.6054964551476916</v>
      </c>
      <c r="I120" s="2">
        <f t="shared" si="21"/>
        <v>-4.3710812959880862E-3</v>
      </c>
    </row>
    <row r="121" spans="5:9" x14ac:dyDescent="0.3">
      <c r="E121" s="3"/>
      <c r="F121" s="3"/>
      <c r="G121" s="3">
        <f t="shared" si="20"/>
        <v>3.5899746609145895</v>
      </c>
      <c r="I121" s="2">
        <f t="shared" si="21"/>
        <v>-4.3332015626941899E-3</v>
      </c>
    </row>
    <row r="122" spans="5:9" x14ac:dyDescent="0.3">
      <c r="E122" s="3"/>
      <c r="F122" s="3"/>
      <c r="G122" s="3">
        <f t="shared" si="20"/>
        <v>3.5746516093453464</v>
      </c>
      <c r="I122" s="2">
        <f t="shared" si="21"/>
        <v>-4.2959726886696069E-3</v>
      </c>
    </row>
    <row r="123" spans="5:9" x14ac:dyDescent="0.3">
      <c r="E123" s="3"/>
      <c r="F123" s="3"/>
      <c r="G123" s="3">
        <f t="shared" si="20"/>
        <v>3.5595230953799524</v>
      </c>
      <c r="I123" s="2">
        <f t="shared" si="21"/>
        <v>-4.2593780427317585E-3</v>
      </c>
    </row>
    <row r="124" spans="5:9" x14ac:dyDescent="0.3">
      <c r="E124" s="3"/>
      <c r="F124" s="3"/>
      <c r="G124" s="3">
        <f t="shared" si="20"/>
        <v>3.544585037466661</v>
      </c>
      <c r="I124" s="2">
        <f t="shared" si="21"/>
        <v>-4.223401555514426E-3</v>
      </c>
    </row>
    <row r="125" spans="5:9" x14ac:dyDescent="0.3">
      <c r="E125" s="3"/>
      <c r="F125" s="3"/>
      <c r="G125" s="3">
        <f t="shared" si="20"/>
        <v>3.5298334729370051</v>
      </c>
      <c r="I125" s="2">
        <f t="shared" si="21"/>
        <v>-4.1880276959441768E-3</v>
      </c>
    </row>
    <row r="126" spans="5:9" x14ac:dyDescent="0.3">
      <c r="E126" s="3"/>
      <c r="F126" s="3"/>
      <c r="G126" s="3">
        <f t="shared" si="20"/>
        <v>3.5152645535907374</v>
      </c>
      <c r="I126" s="2">
        <f t="shared" si="21"/>
        <v>-4.1532414488888395E-3</v>
      </c>
    </row>
    <row r="127" spans="5:9" x14ac:dyDescent="0.3">
      <c r="E127" s="3"/>
      <c r="F127" s="3"/>
      <c r="G127" s="3">
        <f t="shared" si="20"/>
        <v>3.5008745414795155</v>
      </c>
      <c r="I127" s="2">
        <f t="shared" si="21"/>
        <v>-4.1190282939104952E-3</v>
      </c>
    </row>
    <row r="128" spans="5:9" x14ac:dyDescent="0.3">
      <c r="E128" s="3"/>
      <c r="F128" s="3"/>
      <c r="G128" s="3">
        <f t="shared" si="20"/>
        <v>3.486659804878856</v>
      </c>
      <c r="I128" s="2">
        <f t="shared" si="21"/>
        <v>-4.0853741850598027E-3</v>
      </c>
    </row>
    <row r="129" spans="5:9" x14ac:dyDescent="0.3">
      <c r="E129" s="3"/>
      <c r="F129" s="3"/>
      <c r="G129" s="3">
        <f t="shared" si="20"/>
        <v>3.472616814438493</v>
      </c>
      <c r="I129" s="2">
        <f t="shared" si="21"/>
        <v>-4.0522655316526206E-3</v>
      </c>
    </row>
    <row r="130" spans="5:9" x14ac:dyDescent="0.3">
      <c r="E130" s="3"/>
      <c r="F130" s="3"/>
      <c r="G130" s="3">
        <f t="shared" si="20"/>
        <v>3.4587421395018878</v>
      </c>
      <c r="I130" s="2">
        <f t="shared" si="21"/>
        <v>-4.0196891799736487E-3</v>
      </c>
    </row>
    <row r="131" spans="5:9" x14ac:dyDescent="0.3">
      <c r="E131" s="3"/>
      <c r="F131" s="3"/>
      <c r="G131" s="3">
        <f t="shared" si="20"/>
        <v>3.4450324445861664</v>
      </c>
      <c r="I131" s="2">
        <f t="shared" si="21"/>
        <v>-3.9876323958553655E-3</v>
      </c>
    </row>
    <row r="132" spans="5:9" x14ac:dyDescent="0.3">
      <c r="E132" s="3"/>
      <c r="F132" s="3"/>
      <c r="G132" s="3">
        <f t="shared" si="20"/>
        <v>3.4314844860142935</v>
      </c>
      <c r="I132" s="2">
        <f t="shared" si="21"/>
        <v>-3.9560828480837791E-3</v>
      </c>
    </row>
    <row r="133" spans="5:9" x14ac:dyDescent="0.3">
      <c r="E133" s="3"/>
      <c r="F133" s="3"/>
      <c r="G133" s="3">
        <f t="shared" si="20"/>
        <v>3.4180951086917593</v>
      </c>
      <c r="I133" s="2">
        <f t="shared" si="21"/>
        <v>-3.9250285925855931E-3</v>
      </c>
    </row>
    <row r="134" spans="5:9" x14ac:dyDescent="0.3">
      <c r="E134" s="3"/>
      <c r="F134" s="3"/>
      <c r="G134" s="3">
        <f t="shared" si="20"/>
        <v>3.4048612430205085</v>
      </c>
      <c r="I134" s="2">
        <f t="shared" si="21"/>
        <v>-3.894458057354176E-3</v>
      </c>
    </row>
    <row r="135" spans="5:9" x14ac:dyDescent="0.3">
      <c r="E135" s="3"/>
      <c r="F135" s="3"/>
      <c r="G135" s="3">
        <f t="shared" si="20"/>
        <v>3.3917799019432593</v>
      </c>
      <c r="I135" s="2">
        <f t="shared" si="21"/>
        <v>-3.8643600280743868E-3</v>
      </c>
    </row>
    <row r="136" spans="5:9" x14ac:dyDescent="0.3">
      <c r="E136" s="3"/>
      <c r="F136" s="3"/>
      <c r="G136" s="3">
        <f t="shared" si="20"/>
        <v>3.3788481781117499</v>
      </c>
      <c r="I136" s="2">
        <f t="shared" si="21"/>
        <v>-3.8347236344087416E-3</v>
      </c>
    </row>
    <row r="137" spans="5:9" x14ac:dyDescent="0.3">
      <c r="E137" s="3"/>
      <c r="F137" s="3"/>
      <c r="G137" s="3">
        <f t="shared" si="20"/>
        <v>3.3660632411728213</v>
      </c>
      <c r="I137" s="2">
        <f t="shared" si="21"/>
        <v>-3.8055383369096974E-3</v>
      </c>
    </row>
    <row r="138" spans="5:9" x14ac:dyDescent="0.3">
      <c r="E138" s="3"/>
      <c r="F138" s="3"/>
      <c r="G138" s="3">
        <f t="shared" si="20"/>
        <v>3.3534223351665831</v>
      </c>
      <c r="I138" s="2">
        <f t="shared" si="21"/>
        <v>-3.7767939145249593E-3</v>
      </c>
    </row>
    <row r="139" spans="5:9" x14ac:dyDescent="0.3">
      <c r="E139" s="3"/>
      <c r="F139" s="3"/>
      <c r="G139" s="3">
        <f t="shared" si="20"/>
        <v>3.3409227760312343</v>
      </c>
      <c r="I139" s="2">
        <f t="shared" si="21"/>
        <v>-3.7484804526646993E-3</v>
      </c>
    </row>
    <row r="140" spans="5:9" x14ac:dyDescent="0.3">
      <c r="E140" s="3"/>
      <c r="F140" s="3"/>
      <c r="G140" s="3">
        <f t="shared" si="20"/>
        <v>3.3285619492094072</v>
      </c>
      <c r="I140" s="2">
        <f t="shared" si="21"/>
        <v>-3.7205883318014161E-3</v>
      </c>
    </row>
    <row r="141" spans="5:9" x14ac:dyDescent="0.3">
      <c r="E141" s="3"/>
      <c r="F141" s="3"/>
      <c r="G141" s="3">
        <f t="shared" si="20"/>
        <v>3.3163373073511924</v>
      </c>
      <c r="I141" s="2">
        <f t="shared" si="21"/>
        <v>-3.6931082165749091E-3</v>
      </c>
    </row>
    <row r="142" spans="5:9" x14ac:dyDescent="0.3">
      <c r="E142" s="3"/>
      <c r="F142" s="3"/>
      <c r="G142" s="3">
        <f t="shared" si="20"/>
        <v>3.3042463681092635</v>
      </c>
      <c r="I142" s="2">
        <f t="shared" si="21"/>
        <v>-3.6660310453764523E-3</v>
      </c>
    </row>
    <row r="143" spans="5:9" x14ac:dyDescent="0.3">
      <c r="E143" s="3"/>
      <c r="F143" s="3"/>
      <c r="G143" s="3">
        <f t="shared" si="20"/>
        <v>3.2922867120217667</v>
      </c>
      <c r="I143" s="2">
        <f t="shared" si="21"/>
        <v>-3.6393480203877528E-3</v>
      </c>
    </row>
    <row r="144" spans="5:9" x14ac:dyDescent="0.3">
      <c r="E144" s="3"/>
      <c r="F144" s="3"/>
      <c r="G144" s="3">
        <f t="shared" si="20"/>
        <v>3.2804559804788784</v>
      </c>
      <c r="I144" s="2">
        <f t="shared" si="21"/>
        <v>-3.613050598051698E-3</v>
      </c>
    </row>
    <row r="145" spans="5:9" x14ac:dyDescent="0.3">
      <c r="E145" s="3"/>
      <c r="F145" s="3"/>
      <c r="G145" s="3">
        <f t="shared" si="20"/>
        <v>3.268751873769149</v>
      </c>
      <c r="I145" s="2">
        <f t="shared" si="21"/>
        <v>-3.587130479953213E-3</v>
      </c>
    </row>
    <row r="146" spans="5:9" x14ac:dyDescent="0.3">
      <c r="E146" s="3"/>
      <c r="F146" s="3"/>
      <c r="G146" s="3">
        <f t="shared" si="20"/>
        <v>3.2571721492019634</v>
      </c>
      <c r="I146" s="2">
        <f t="shared" si="21"/>
        <v>-3.5615796040897739E-3</v>
      </c>
    </row>
    <row r="147" spans="5:9" x14ac:dyDescent="0.3">
      <c r="E147" s="3"/>
      <c r="F147" s="3"/>
      <c r="G147" s="3">
        <f t="shared" si="20"/>
        <v>3.2457146193026323</v>
      </c>
      <c r="I147" s="2">
        <f t="shared" si="21"/>
        <v>-3.5363901365123122E-3</v>
      </c>
    </row>
    <row r="148" spans="5:9" x14ac:dyDescent="0.3">
      <c r="E148" s="3"/>
      <c r="F148" s="3"/>
      <c r="G148" s="3">
        <f t="shared" si="20"/>
        <v>3.2343771500768246</v>
      </c>
      <c r="I148" s="2">
        <f t="shared" si="21"/>
        <v>-3.511554463318277E-3</v>
      </c>
    </row>
    <row r="149" spans="5:9" x14ac:dyDescent="0.3">
      <c r="E149" s="3"/>
      <c r="F149" s="3"/>
      <c r="G149" s="3">
        <f t="shared" si="20"/>
        <v>3.2231576593412079</v>
      </c>
      <c r="I149" s="2">
        <f t="shared" si="21"/>
        <v>-3.487065182979694E-3</v>
      </c>
    </row>
    <row r="150" spans="5:9" x14ac:dyDescent="0.3">
      <c r="E150" s="3"/>
      <c r="F150" s="3"/>
      <c r="G150" s="3">
        <f t="shared" si="20"/>
        <v>3.2120541151173359</v>
      </c>
      <c r="I150" s="2">
        <f t="shared" si="21"/>
        <v>-3.4629150989899647E-3</v>
      </c>
    </row>
    <row r="151" spans="5:9" x14ac:dyDescent="0.3">
      <c r="E151" s="3"/>
      <c r="F151" s="3"/>
      <c r="G151" s="3">
        <f t="shared" si="20"/>
        <v>3.2010645340859702</v>
      </c>
      <c r="I151" s="2">
        <f t="shared" si="21"/>
        <v>-3.4390972128140701E-3</v>
      </c>
    </row>
    <row r="152" spans="5:9" x14ac:dyDescent="0.3">
      <c r="E152" s="3"/>
      <c r="F152" s="3"/>
      <c r="G152" s="3">
        <f t="shared" si="20"/>
        <v>3.1901869800991673</v>
      </c>
      <c r="I152" s="2">
        <f t="shared" si="21"/>
        <v>-3.4156047171276767E-3</v>
      </c>
    </row>
    <row r="153" spans="5:9" x14ac:dyDescent="0.3">
      <c r="E153" s="3"/>
      <c r="F153" s="3"/>
      <c r="G153" s="3">
        <f t="shared" si="20"/>
        <v>3.1901869800991673</v>
      </c>
      <c r="I153" s="2"/>
    </row>
    <row r="154" spans="5:9" x14ac:dyDescent="0.3">
      <c r="E154" s="3"/>
      <c r="F154" s="3"/>
      <c r="G154" s="3">
        <f t="shared" si="20"/>
        <v>3.1901869800991673</v>
      </c>
      <c r="I154" s="2"/>
    </row>
    <row r="155" spans="5:9" x14ac:dyDescent="0.3">
      <c r="E155" s="3"/>
      <c r="F155" s="3"/>
      <c r="G155" s="3">
        <f t="shared" si="20"/>
        <v>3.1901869800991673</v>
      </c>
      <c r="I155" s="2"/>
    </row>
    <row r="156" spans="5:9" x14ac:dyDescent="0.3">
      <c r="E156" s="3"/>
      <c r="F156" s="3"/>
      <c r="G156" s="3">
        <f t="shared" si="20"/>
        <v>3.1901869800991673</v>
      </c>
      <c r="I156" s="2"/>
    </row>
    <row r="157" spans="5:9" x14ac:dyDescent="0.3">
      <c r="E157" s="3"/>
      <c r="F157" s="3"/>
      <c r="G157" s="3">
        <f t="shared" si="20"/>
        <v>3.1901869800991673</v>
      </c>
      <c r="I157" s="2"/>
    </row>
    <row r="158" spans="5:9" x14ac:dyDescent="0.3">
      <c r="E158" s="3"/>
      <c r="F158" s="3"/>
      <c r="G158" s="3">
        <f t="shared" si="20"/>
        <v>3.1901869800991673</v>
      </c>
      <c r="I158" s="2"/>
    </row>
    <row r="159" spans="5:9" x14ac:dyDescent="0.3">
      <c r="E159" s="3"/>
      <c r="F159" s="3"/>
      <c r="G159" s="3">
        <f t="shared" si="20"/>
        <v>3.1901869800991673</v>
      </c>
      <c r="I159" s="2"/>
    </row>
    <row r="160" spans="5:9" x14ac:dyDescent="0.3">
      <c r="E160" s="3"/>
      <c r="F160" s="3"/>
      <c r="G160" s="3">
        <f t="shared" si="20"/>
        <v>3.1901869800991673</v>
      </c>
      <c r="I160" s="2"/>
    </row>
    <row r="161" spans="5:9" x14ac:dyDescent="0.3">
      <c r="E161" s="3"/>
      <c r="F161" s="3"/>
      <c r="G161" s="3">
        <f t="shared" si="20"/>
        <v>3.1901869800991673</v>
      </c>
      <c r="I161" s="2"/>
    </row>
    <row r="162" spans="5:9" x14ac:dyDescent="0.3">
      <c r="E162" s="3"/>
      <c r="F162" s="3"/>
      <c r="G162" s="3">
        <f t="shared" si="20"/>
        <v>3.1901869800991673</v>
      </c>
      <c r="I162" s="2"/>
    </row>
    <row r="163" spans="5:9" x14ac:dyDescent="0.3">
      <c r="E163" s="3"/>
      <c r="F163" s="3"/>
      <c r="G163" s="3">
        <f t="shared" si="20"/>
        <v>3.1901869800991673</v>
      </c>
      <c r="I163" s="2"/>
    </row>
    <row r="164" spans="5:9" x14ac:dyDescent="0.3">
      <c r="E164" s="3"/>
      <c r="F164" s="3"/>
      <c r="G164" s="3">
        <f t="shared" si="20"/>
        <v>3.1901869800991673</v>
      </c>
      <c r="I164" s="2"/>
    </row>
    <row r="165" spans="5:9" x14ac:dyDescent="0.3">
      <c r="E165" s="3"/>
      <c r="F165" s="3"/>
      <c r="G165" s="3">
        <f t="shared" si="20"/>
        <v>3.1901869800991673</v>
      </c>
      <c r="I165" s="2"/>
    </row>
    <row r="166" spans="5:9" x14ac:dyDescent="0.3">
      <c r="E166" s="3"/>
      <c r="F166" s="3"/>
      <c r="G166" s="3">
        <f t="shared" si="20"/>
        <v>3.1901869800991673</v>
      </c>
      <c r="I166" s="2"/>
    </row>
    <row r="167" spans="5:9" x14ac:dyDescent="0.3">
      <c r="E167" s="3"/>
      <c r="F167" s="3"/>
      <c r="G167" s="3">
        <f t="shared" si="20"/>
        <v>3.1901869800991673</v>
      </c>
      <c r="I167" s="2"/>
    </row>
    <row r="168" spans="5:9" x14ac:dyDescent="0.3">
      <c r="E168" s="3"/>
      <c r="F168" s="3"/>
      <c r="G168" s="3">
        <f t="shared" si="20"/>
        <v>3.1901869800991673</v>
      </c>
      <c r="I168" s="2"/>
    </row>
    <row r="169" spans="5:9" x14ac:dyDescent="0.3">
      <c r="E169" s="3"/>
      <c r="F169" s="3"/>
      <c r="G169" s="3">
        <f t="shared" si="20"/>
        <v>3.1901869800991673</v>
      </c>
      <c r="I169" s="2"/>
    </row>
    <row r="170" spans="5:9" x14ac:dyDescent="0.3">
      <c r="E170" s="3"/>
      <c r="F170" s="3"/>
      <c r="I170" s="2"/>
    </row>
    <row r="171" spans="5:9" x14ac:dyDescent="0.3">
      <c r="E171" s="3"/>
      <c r="F171" s="3"/>
      <c r="I171" s="2"/>
    </row>
    <row r="172" spans="5:9" x14ac:dyDescent="0.3">
      <c r="E172" s="3"/>
      <c r="F172" s="3"/>
      <c r="I172" s="2"/>
    </row>
    <row r="173" spans="5:9" x14ac:dyDescent="0.3">
      <c r="E173" s="3"/>
      <c r="F173" s="3"/>
      <c r="I173" s="2"/>
    </row>
    <row r="174" spans="5:9" x14ac:dyDescent="0.3">
      <c r="E174" s="3"/>
      <c r="F174" s="3"/>
      <c r="I174" s="2"/>
    </row>
    <row r="175" spans="5:9" x14ac:dyDescent="0.3">
      <c r="E175" s="3"/>
      <c r="F175" s="3"/>
      <c r="I175" s="2"/>
    </row>
    <row r="176" spans="5:9" x14ac:dyDescent="0.3">
      <c r="E176" s="3"/>
      <c r="F176" s="3"/>
      <c r="I176" s="2"/>
    </row>
    <row r="177" spans="5:9" x14ac:dyDescent="0.3">
      <c r="E177" s="3"/>
      <c r="F177" s="3"/>
      <c r="I177" s="2"/>
    </row>
    <row r="178" spans="5:9" x14ac:dyDescent="0.3">
      <c r="E178" s="3"/>
      <c r="F178" s="3"/>
      <c r="I178" s="2"/>
    </row>
    <row r="179" spans="5:9" x14ac:dyDescent="0.3">
      <c r="E179" s="3"/>
      <c r="F179" s="3"/>
      <c r="I179" s="2"/>
    </row>
    <row r="180" spans="5:9" x14ac:dyDescent="0.3">
      <c r="E180" s="3"/>
      <c r="F180" s="3"/>
      <c r="I180" s="2"/>
    </row>
    <row r="181" spans="5:9" x14ac:dyDescent="0.3">
      <c r="E181" s="3"/>
      <c r="F181" s="3"/>
      <c r="I181" s="2"/>
    </row>
    <row r="182" spans="5:9" x14ac:dyDescent="0.3">
      <c r="E182" s="3"/>
      <c r="F182" s="3"/>
      <c r="I182" s="2"/>
    </row>
    <row r="183" spans="5:9" x14ac:dyDescent="0.3">
      <c r="E183" s="3"/>
      <c r="F183" s="3"/>
      <c r="I183" s="2"/>
    </row>
    <row r="184" spans="5:9" x14ac:dyDescent="0.3">
      <c r="E184" s="3"/>
      <c r="F184" s="3"/>
      <c r="I184" s="2"/>
    </row>
    <row r="185" spans="5:9" x14ac:dyDescent="0.3">
      <c r="E185" s="3"/>
      <c r="F185" s="3"/>
      <c r="I185" s="2"/>
    </row>
    <row r="186" spans="5:9" x14ac:dyDescent="0.3">
      <c r="E186" s="3"/>
      <c r="F186" s="3"/>
      <c r="I186" s="2"/>
    </row>
    <row r="187" spans="5:9" x14ac:dyDescent="0.3">
      <c r="E187" s="3"/>
      <c r="F187" s="3"/>
      <c r="I187" s="2"/>
    </row>
    <row r="188" spans="5:9" x14ac:dyDescent="0.3">
      <c r="E188" s="3"/>
      <c r="F188" s="3"/>
      <c r="I188" s="2"/>
    </row>
    <row r="189" spans="5:9" x14ac:dyDescent="0.3">
      <c r="E189" s="3"/>
      <c r="F189" s="3"/>
      <c r="I189" s="2"/>
    </row>
    <row r="190" spans="5:9" x14ac:dyDescent="0.3">
      <c r="E190" s="3"/>
      <c r="F190" s="3"/>
      <c r="I190" s="2"/>
    </row>
    <row r="191" spans="5:9" x14ac:dyDescent="0.3">
      <c r="E191" s="3"/>
      <c r="F191" s="3"/>
      <c r="I191" s="2"/>
    </row>
    <row r="192" spans="5:9" x14ac:dyDescent="0.3">
      <c r="E192" s="3"/>
      <c r="F192" s="3"/>
      <c r="I192" s="2"/>
    </row>
    <row r="193" spans="5:9" x14ac:dyDescent="0.3">
      <c r="E193" s="3"/>
      <c r="F193" s="3"/>
      <c r="I193" s="2"/>
    </row>
    <row r="194" spans="5:9" x14ac:dyDescent="0.3">
      <c r="E194" s="3"/>
      <c r="F194" s="3"/>
      <c r="I194" s="2"/>
    </row>
    <row r="195" spans="5:9" x14ac:dyDescent="0.3">
      <c r="E195" s="3"/>
      <c r="F195" s="3"/>
      <c r="I195" s="2"/>
    </row>
    <row r="196" spans="5:9" x14ac:dyDescent="0.3">
      <c r="E196" s="3"/>
      <c r="F196" s="3"/>
      <c r="I196" s="2"/>
    </row>
    <row r="197" spans="5:9" x14ac:dyDescent="0.3">
      <c r="E197" s="3"/>
      <c r="F197" s="3"/>
      <c r="I197" s="2"/>
    </row>
    <row r="198" spans="5:9" x14ac:dyDescent="0.3">
      <c r="E198" s="3"/>
      <c r="F198" s="3"/>
      <c r="I198" s="2"/>
    </row>
    <row r="199" spans="5:9" x14ac:dyDescent="0.3">
      <c r="E199" s="3"/>
      <c r="F199" s="3"/>
      <c r="I199" s="2"/>
    </row>
    <row r="200" spans="5:9" x14ac:dyDescent="0.3">
      <c r="E200" s="3"/>
      <c r="F200" s="3"/>
      <c r="I200" s="2"/>
    </row>
    <row r="201" spans="5:9" x14ac:dyDescent="0.3">
      <c r="E201" s="3"/>
      <c r="F201" s="3"/>
      <c r="I201" s="2"/>
    </row>
    <row r="202" spans="5:9" x14ac:dyDescent="0.3">
      <c r="E202" s="3"/>
      <c r="F202" s="3"/>
      <c r="I202" s="2"/>
    </row>
    <row r="203" spans="5:9" x14ac:dyDescent="0.3">
      <c r="E203" s="3"/>
      <c r="F203" s="3"/>
      <c r="I203" s="2"/>
    </row>
    <row r="204" spans="5:9" x14ac:dyDescent="0.3">
      <c r="E204" s="3"/>
      <c r="F204" s="3"/>
      <c r="I204" s="2"/>
    </row>
    <row r="205" spans="5:9" x14ac:dyDescent="0.3">
      <c r="E205" s="3"/>
      <c r="F205" s="3"/>
      <c r="I205" s="2"/>
    </row>
    <row r="206" spans="5:9" x14ac:dyDescent="0.3">
      <c r="E206" s="3"/>
      <c r="F206" s="3"/>
      <c r="I206" s="2"/>
    </row>
    <row r="207" spans="5:9" x14ac:dyDescent="0.3">
      <c r="E207" s="3"/>
      <c r="F207" s="3"/>
      <c r="I207" s="2"/>
    </row>
    <row r="208" spans="5:9" x14ac:dyDescent="0.3">
      <c r="E208" s="3"/>
      <c r="F208" s="3"/>
      <c r="I208" s="2"/>
    </row>
    <row r="209" spans="5:9" x14ac:dyDescent="0.3">
      <c r="E209" s="3"/>
      <c r="F209" s="3"/>
      <c r="I209" s="2"/>
    </row>
    <row r="210" spans="5:9" x14ac:dyDescent="0.3">
      <c r="E210" s="3"/>
      <c r="F210" s="3"/>
      <c r="I210" s="2"/>
    </row>
    <row r="211" spans="5:9" x14ac:dyDescent="0.3">
      <c r="E211" s="3"/>
      <c r="F211" s="3"/>
      <c r="I211" s="2"/>
    </row>
    <row r="212" spans="5:9" x14ac:dyDescent="0.3">
      <c r="E212" s="3"/>
      <c r="F212" s="3"/>
      <c r="I212" s="2"/>
    </row>
    <row r="213" spans="5:9" x14ac:dyDescent="0.3">
      <c r="E213" s="3"/>
      <c r="F213" s="3"/>
      <c r="I213" s="2"/>
    </row>
    <row r="214" spans="5:9" x14ac:dyDescent="0.3">
      <c r="E214" s="3"/>
      <c r="F214" s="3"/>
      <c r="I214" s="2"/>
    </row>
    <row r="215" spans="5:9" x14ac:dyDescent="0.3">
      <c r="E215" s="3"/>
      <c r="F215" s="3"/>
      <c r="I215" s="2"/>
    </row>
    <row r="216" spans="5:9" x14ac:dyDescent="0.3">
      <c r="E216" s="3"/>
      <c r="F216" s="3"/>
      <c r="I216" s="2"/>
    </row>
    <row r="217" spans="5:9" x14ac:dyDescent="0.3">
      <c r="E217" s="3"/>
      <c r="F217" s="3"/>
      <c r="I217" s="2"/>
    </row>
    <row r="218" spans="5:9" x14ac:dyDescent="0.3">
      <c r="E218" s="3"/>
      <c r="F218" s="3"/>
      <c r="I218" s="2"/>
    </row>
    <row r="219" spans="5:9" x14ac:dyDescent="0.3">
      <c r="E219" s="3"/>
      <c r="F219" s="3"/>
      <c r="I219" s="2"/>
    </row>
    <row r="220" spans="5:9" x14ac:dyDescent="0.3">
      <c r="E220" s="3"/>
      <c r="F220" s="3"/>
      <c r="I220" s="2"/>
    </row>
    <row r="221" spans="5:9" x14ac:dyDescent="0.3">
      <c r="E221" s="3"/>
      <c r="F221" s="3"/>
      <c r="I221" s="2"/>
    </row>
    <row r="222" spans="5:9" x14ac:dyDescent="0.3">
      <c r="E222" s="3"/>
      <c r="F222" s="3"/>
      <c r="I222" s="2"/>
    </row>
    <row r="223" spans="5:9" x14ac:dyDescent="0.3">
      <c r="E223" s="3"/>
      <c r="F223" s="3"/>
      <c r="I223" s="2"/>
    </row>
    <row r="224" spans="5:9" x14ac:dyDescent="0.3">
      <c r="E224" s="3"/>
      <c r="F224" s="3"/>
      <c r="I224" s="2"/>
    </row>
    <row r="225" spans="5:9" x14ac:dyDescent="0.3">
      <c r="E225" s="3"/>
      <c r="F225" s="3"/>
      <c r="I225" s="2"/>
    </row>
    <row r="226" spans="5:9" x14ac:dyDescent="0.3">
      <c r="E226" s="3"/>
      <c r="F226" s="3"/>
      <c r="I226" s="2"/>
    </row>
    <row r="227" spans="5:9" x14ac:dyDescent="0.3">
      <c r="E227" s="3"/>
      <c r="F227" s="3"/>
      <c r="I227" s="2"/>
    </row>
    <row r="228" spans="5:9" x14ac:dyDescent="0.3">
      <c r="E228" s="3"/>
      <c r="F228" s="3"/>
      <c r="I228" s="2"/>
    </row>
    <row r="229" spans="5:9" x14ac:dyDescent="0.3">
      <c r="E229" s="3"/>
      <c r="F229" s="3"/>
      <c r="I229" s="2"/>
    </row>
    <row r="230" spans="5:9" x14ac:dyDescent="0.3">
      <c r="E230" s="3"/>
      <c r="F230" s="3"/>
      <c r="I230" s="2"/>
    </row>
    <row r="231" spans="5:9" x14ac:dyDescent="0.3">
      <c r="E231" s="3"/>
      <c r="F231" s="3"/>
      <c r="I231" s="2"/>
    </row>
    <row r="232" spans="5:9" x14ac:dyDescent="0.3">
      <c r="E232" s="3"/>
      <c r="F232" s="3"/>
      <c r="I232" s="2"/>
    </row>
    <row r="233" spans="5:9" x14ac:dyDescent="0.3">
      <c r="E233" s="3"/>
      <c r="F233" s="3"/>
      <c r="I233" s="2"/>
    </row>
    <row r="234" spans="5:9" x14ac:dyDescent="0.3">
      <c r="E234" s="3"/>
      <c r="F234" s="3"/>
      <c r="I234" s="2"/>
    </row>
    <row r="235" spans="5:9" x14ac:dyDescent="0.3">
      <c r="E235" s="3"/>
      <c r="F235" s="3"/>
      <c r="I235" s="2"/>
    </row>
    <row r="236" spans="5:9" x14ac:dyDescent="0.3">
      <c r="E236" s="3"/>
      <c r="F236" s="3"/>
      <c r="I236" s="2"/>
    </row>
    <row r="237" spans="5:9" x14ac:dyDescent="0.3">
      <c r="E237" s="3"/>
      <c r="F237" s="3"/>
      <c r="I237" s="2"/>
    </row>
    <row r="238" spans="5:9" x14ac:dyDescent="0.3">
      <c r="E238" s="3"/>
      <c r="F238" s="3"/>
      <c r="I238" s="2"/>
    </row>
    <row r="239" spans="5:9" x14ac:dyDescent="0.3">
      <c r="E239" s="3"/>
      <c r="F239" s="3"/>
      <c r="I239" s="2"/>
    </row>
    <row r="240" spans="5:9" x14ac:dyDescent="0.3">
      <c r="E240" s="3"/>
      <c r="F240" s="3"/>
      <c r="I240" s="2"/>
    </row>
    <row r="241" spans="5:9" x14ac:dyDescent="0.3">
      <c r="E241" s="3"/>
      <c r="F241" s="3"/>
      <c r="I241" s="2"/>
    </row>
    <row r="242" spans="5:9" x14ac:dyDescent="0.3">
      <c r="E242" s="3"/>
      <c r="F242" s="3"/>
      <c r="I242" s="2"/>
    </row>
    <row r="243" spans="5:9" x14ac:dyDescent="0.3">
      <c r="E243" s="3"/>
      <c r="F243" s="3"/>
      <c r="I243" s="2"/>
    </row>
    <row r="244" spans="5:9" x14ac:dyDescent="0.3">
      <c r="E244" s="3"/>
      <c r="F244" s="3"/>
      <c r="I244" s="2"/>
    </row>
    <row r="245" spans="5:9" x14ac:dyDescent="0.3">
      <c r="E245" s="3"/>
      <c r="F245" s="3"/>
      <c r="I245" s="2"/>
    </row>
    <row r="246" spans="5:9" x14ac:dyDescent="0.3">
      <c r="E246" s="3"/>
      <c r="F246" s="3"/>
      <c r="I246" s="2"/>
    </row>
    <row r="247" spans="5:9" x14ac:dyDescent="0.3">
      <c r="E247" s="3"/>
      <c r="F247" s="3"/>
      <c r="I247" s="2"/>
    </row>
    <row r="248" spans="5:9" x14ac:dyDescent="0.3">
      <c r="E248" s="3"/>
      <c r="F248" s="3"/>
      <c r="I248" s="2"/>
    </row>
    <row r="249" spans="5:9" x14ac:dyDescent="0.3">
      <c r="E249" s="3"/>
      <c r="F249" s="3"/>
      <c r="I249" s="2"/>
    </row>
    <row r="250" spans="5:9" x14ac:dyDescent="0.3">
      <c r="E250" s="3"/>
      <c r="F250" s="3"/>
      <c r="I250" s="2"/>
    </row>
    <row r="251" spans="5:9" x14ac:dyDescent="0.3">
      <c r="E251" s="3"/>
      <c r="F251" s="3"/>
      <c r="I251" s="2"/>
    </row>
    <row r="252" spans="5:9" x14ac:dyDescent="0.3">
      <c r="E252" s="3"/>
      <c r="F252" s="3"/>
      <c r="I252" s="2"/>
    </row>
    <row r="253" spans="5:9" x14ac:dyDescent="0.3">
      <c r="E253" s="3"/>
      <c r="F253" s="3"/>
      <c r="I253" s="2"/>
    </row>
    <row r="254" spans="5:9" x14ac:dyDescent="0.3">
      <c r="E254" s="3"/>
      <c r="F254" s="3"/>
      <c r="I254" s="2"/>
    </row>
    <row r="255" spans="5:9" x14ac:dyDescent="0.3">
      <c r="E255" s="3"/>
      <c r="F255" s="3"/>
      <c r="I255" s="2"/>
    </row>
    <row r="256" spans="5:9" x14ac:dyDescent="0.3">
      <c r="E256" s="3"/>
      <c r="F256" s="3"/>
      <c r="I256" s="2"/>
    </row>
    <row r="257" spans="5:9" x14ac:dyDescent="0.3">
      <c r="E257" s="3"/>
      <c r="F257" s="3"/>
      <c r="I257" s="2"/>
    </row>
    <row r="258" spans="5:9" x14ac:dyDescent="0.3">
      <c r="E258" s="3"/>
      <c r="F258" s="3"/>
      <c r="I258" s="2"/>
    </row>
    <row r="259" spans="5:9" x14ac:dyDescent="0.3">
      <c r="E259" s="3"/>
      <c r="F259" s="3"/>
      <c r="I259" s="2"/>
    </row>
    <row r="260" spans="5:9" x14ac:dyDescent="0.3">
      <c r="E260" s="3"/>
      <c r="F260" s="3"/>
      <c r="I260" s="2"/>
    </row>
    <row r="261" spans="5:9" x14ac:dyDescent="0.3">
      <c r="E261" s="3"/>
      <c r="F261" s="3"/>
      <c r="I261" s="2"/>
    </row>
    <row r="262" spans="5:9" x14ac:dyDescent="0.3">
      <c r="E262" s="3"/>
      <c r="F262" s="3"/>
      <c r="I262" s="2"/>
    </row>
    <row r="263" spans="5:9" x14ac:dyDescent="0.3">
      <c r="E263" s="3"/>
      <c r="F263" s="3"/>
      <c r="I263" s="2"/>
    </row>
    <row r="264" spans="5:9" x14ac:dyDescent="0.3">
      <c r="E264" s="3"/>
      <c r="F264" s="3"/>
      <c r="I264" s="2"/>
    </row>
    <row r="265" spans="5:9" x14ac:dyDescent="0.3">
      <c r="E265" s="3"/>
      <c r="F265" s="3"/>
      <c r="I265" s="2"/>
    </row>
    <row r="266" spans="5:9" x14ac:dyDescent="0.3">
      <c r="E266" s="3"/>
      <c r="F266" s="3"/>
      <c r="I266" s="2"/>
    </row>
    <row r="267" spans="5:9" x14ac:dyDescent="0.3">
      <c r="E267" s="3"/>
      <c r="F267" s="3"/>
      <c r="I267" s="2"/>
    </row>
    <row r="268" spans="5:9" x14ac:dyDescent="0.3">
      <c r="E268" s="3"/>
      <c r="F268" s="3"/>
      <c r="I268" s="2"/>
    </row>
    <row r="269" spans="5:9" x14ac:dyDescent="0.3">
      <c r="E269" s="3"/>
      <c r="F269" s="3"/>
      <c r="I269" s="2"/>
    </row>
    <row r="270" spans="5:9" x14ac:dyDescent="0.3">
      <c r="E270" s="3"/>
      <c r="F270" s="3"/>
      <c r="I270" s="2"/>
    </row>
    <row r="271" spans="5:9" x14ac:dyDescent="0.3">
      <c r="E271" s="3"/>
      <c r="F271" s="3"/>
      <c r="I271" s="2"/>
    </row>
    <row r="272" spans="5:9" x14ac:dyDescent="0.3">
      <c r="E272" s="3"/>
      <c r="F272" s="3"/>
      <c r="I272" s="2"/>
    </row>
    <row r="273" spans="5:9" x14ac:dyDescent="0.3">
      <c r="E273" s="3"/>
      <c r="F273" s="3"/>
      <c r="I273" s="2"/>
    </row>
    <row r="274" spans="5:9" x14ac:dyDescent="0.3">
      <c r="E274" s="3"/>
      <c r="F274" s="3"/>
      <c r="I274" s="2"/>
    </row>
    <row r="275" spans="5:9" x14ac:dyDescent="0.3">
      <c r="E275" s="3"/>
      <c r="F275" s="3"/>
      <c r="I275" s="2"/>
    </row>
    <row r="276" spans="5:9" x14ac:dyDescent="0.3">
      <c r="E276" s="3"/>
      <c r="F276" s="3"/>
      <c r="I276" s="2"/>
    </row>
    <row r="277" spans="5:9" x14ac:dyDescent="0.3">
      <c r="E277" s="3"/>
      <c r="F277" s="3"/>
      <c r="I277" s="2"/>
    </row>
    <row r="278" spans="5:9" x14ac:dyDescent="0.3">
      <c r="E278" s="3"/>
      <c r="F278" s="3"/>
      <c r="I278" s="2"/>
    </row>
    <row r="279" spans="5:9" x14ac:dyDescent="0.3">
      <c r="E279" s="3"/>
      <c r="F279" s="3"/>
      <c r="I279" s="2"/>
    </row>
    <row r="280" spans="5:9" x14ac:dyDescent="0.3">
      <c r="E280" s="3"/>
      <c r="F280" s="3"/>
      <c r="I280" s="2"/>
    </row>
    <row r="281" spans="5:9" x14ac:dyDescent="0.3">
      <c r="E281" s="3"/>
      <c r="F281" s="3"/>
      <c r="I281" s="2"/>
    </row>
    <row r="282" spans="5:9" x14ac:dyDescent="0.3">
      <c r="E282" s="3"/>
      <c r="F282" s="3"/>
      <c r="I282" s="2"/>
    </row>
    <row r="283" spans="5:9" x14ac:dyDescent="0.3">
      <c r="E283" s="3"/>
      <c r="F283" s="3"/>
      <c r="I283" s="2"/>
    </row>
    <row r="284" spans="5:9" x14ac:dyDescent="0.3">
      <c r="E284" s="3"/>
      <c r="F284" s="3"/>
      <c r="I284" s="2"/>
    </row>
    <row r="285" spans="5:9" x14ac:dyDescent="0.3">
      <c r="E285" s="3"/>
      <c r="F285" s="3"/>
      <c r="I285" s="2"/>
    </row>
    <row r="286" spans="5:9" x14ac:dyDescent="0.3">
      <c r="E286" s="3"/>
      <c r="F286" s="3"/>
      <c r="I286" s="2"/>
    </row>
    <row r="287" spans="5:9" x14ac:dyDescent="0.3">
      <c r="E287" s="3"/>
      <c r="F287" s="3"/>
      <c r="I287" s="2"/>
    </row>
    <row r="288" spans="5:9" x14ac:dyDescent="0.3">
      <c r="E288" s="3"/>
      <c r="F288" s="3"/>
      <c r="I288" s="2"/>
    </row>
    <row r="289" spans="5:9" x14ac:dyDescent="0.3">
      <c r="E289" s="3"/>
      <c r="F289" s="3"/>
      <c r="I289" s="2"/>
    </row>
    <row r="290" spans="5:9" x14ac:dyDescent="0.3">
      <c r="E290" s="3"/>
      <c r="F290" s="3"/>
      <c r="I290" s="2"/>
    </row>
    <row r="291" spans="5:9" x14ac:dyDescent="0.3">
      <c r="E291" s="3"/>
      <c r="F291" s="3"/>
      <c r="I291" s="2"/>
    </row>
    <row r="292" spans="5:9" x14ac:dyDescent="0.3">
      <c r="E292" s="3"/>
      <c r="F292" s="3"/>
      <c r="I292" s="2"/>
    </row>
    <row r="293" spans="5:9" x14ac:dyDescent="0.3">
      <c r="E293" s="3"/>
      <c r="F293" s="3"/>
      <c r="I293" s="2"/>
    </row>
    <row r="294" spans="5:9" x14ac:dyDescent="0.3">
      <c r="E294" s="3"/>
      <c r="F294" s="3"/>
      <c r="I294" s="2"/>
    </row>
    <row r="295" spans="5:9" x14ac:dyDescent="0.3">
      <c r="E295" s="3"/>
      <c r="F295" s="3"/>
      <c r="I295" s="2"/>
    </row>
    <row r="296" spans="5:9" x14ac:dyDescent="0.3">
      <c r="E296" s="3"/>
      <c r="F296" s="3"/>
      <c r="I296" s="2"/>
    </row>
    <row r="297" spans="5:9" x14ac:dyDescent="0.3">
      <c r="E297" s="3"/>
      <c r="F297" s="3"/>
      <c r="I297" s="2"/>
    </row>
    <row r="298" spans="5:9" x14ac:dyDescent="0.3">
      <c r="E298" s="3"/>
      <c r="F298" s="3"/>
      <c r="I298" s="2"/>
    </row>
    <row r="299" spans="5:9" x14ac:dyDescent="0.3">
      <c r="E299" s="3"/>
      <c r="F299" s="3"/>
      <c r="I299" s="2"/>
    </row>
    <row r="300" spans="5:9" x14ac:dyDescent="0.3">
      <c r="E300" s="3"/>
      <c r="F300" s="3"/>
      <c r="I300" s="2"/>
    </row>
    <row r="301" spans="5:9" x14ac:dyDescent="0.3">
      <c r="E301" s="3"/>
      <c r="F301" s="3"/>
      <c r="I301" s="2"/>
    </row>
    <row r="302" spans="5:9" x14ac:dyDescent="0.3">
      <c r="E302" s="3"/>
      <c r="F302" s="3"/>
      <c r="I302" s="2"/>
    </row>
    <row r="303" spans="5:9" x14ac:dyDescent="0.3">
      <c r="E303" s="3"/>
      <c r="F303" s="3"/>
      <c r="I303" s="2"/>
    </row>
    <row r="304" spans="5:9" x14ac:dyDescent="0.3">
      <c r="E304" s="3"/>
      <c r="F304" s="3"/>
      <c r="I304" s="2"/>
    </row>
    <row r="305" spans="5:9" x14ac:dyDescent="0.3">
      <c r="E305" s="3"/>
      <c r="F305" s="3"/>
      <c r="I305" s="2"/>
    </row>
    <row r="306" spans="5:9" x14ac:dyDescent="0.3">
      <c r="E306" s="3"/>
      <c r="F306" s="3"/>
      <c r="I306" s="2"/>
    </row>
    <row r="307" spans="5:9" x14ac:dyDescent="0.3">
      <c r="E307" s="3"/>
      <c r="F307" s="3"/>
      <c r="I307" s="2"/>
    </row>
    <row r="308" spans="5:9" x14ac:dyDescent="0.3">
      <c r="E308" s="3"/>
      <c r="F308" s="3"/>
      <c r="I308" s="2"/>
    </row>
    <row r="309" spans="5:9" x14ac:dyDescent="0.3">
      <c r="E309" s="3"/>
      <c r="F309" s="3"/>
      <c r="I309" s="2"/>
    </row>
    <row r="310" spans="5:9" x14ac:dyDescent="0.3">
      <c r="E310" s="3"/>
      <c r="F310" s="3"/>
      <c r="I310" s="2"/>
    </row>
    <row r="311" spans="5:9" x14ac:dyDescent="0.3">
      <c r="E311" s="3"/>
      <c r="F311" s="3"/>
      <c r="I311" s="2"/>
    </row>
    <row r="312" spans="5:9" x14ac:dyDescent="0.3">
      <c r="E312" s="3"/>
      <c r="F312" s="3"/>
      <c r="I312" s="2"/>
    </row>
    <row r="313" spans="5:9" x14ac:dyDescent="0.3">
      <c r="E313" s="3"/>
      <c r="F313" s="3"/>
      <c r="I313" s="2"/>
    </row>
    <row r="314" spans="5:9" x14ac:dyDescent="0.3">
      <c r="E314" s="3"/>
      <c r="F314" s="3"/>
      <c r="I314" s="2"/>
    </row>
    <row r="315" spans="5:9" x14ac:dyDescent="0.3">
      <c r="E315" s="3"/>
      <c r="F315" s="3"/>
      <c r="I315" s="2"/>
    </row>
    <row r="316" spans="5:9" x14ac:dyDescent="0.3">
      <c r="E316" s="3"/>
      <c r="F316" s="3"/>
      <c r="I316" s="2"/>
    </row>
    <row r="317" spans="5:9" x14ac:dyDescent="0.3">
      <c r="E317" s="3"/>
      <c r="F317" s="3"/>
      <c r="I317" s="2"/>
    </row>
    <row r="318" spans="5:9" x14ac:dyDescent="0.3">
      <c r="E318" s="3"/>
      <c r="F318" s="3"/>
      <c r="I318" s="2"/>
    </row>
    <row r="319" spans="5:9" x14ac:dyDescent="0.3">
      <c r="E319" s="3"/>
      <c r="F319" s="3"/>
      <c r="I319" s="2"/>
    </row>
    <row r="320" spans="5:9" x14ac:dyDescent="0.3">
      <c r="E320" s="3"/>
      <c r="F320" s="3"/>
      <c r="I320" s="2"/>
    </row>
    <row r="321" spans="5:9" x14ac:dyDescent="0.3">
      <c r="E321" s="3"/>
      <c r="F321" s="3"/>
      <c r="I321" s="2"/>
    </row>
    <row r="322" spans="5:9" x14ac:dyDescent="0.3">
      <c r="E322" s="3"/>
      <c r="F322" s="3"/>
      <c r="I322" s="2"/>
    </row>
    <row r="323" spans="5:9" x14ac:dyDescent="0.3">
      <c r="E323" s="3"/>
      <c r="F323" s="3"/>
      <c r="I323" s="2"/>
    </row>
    <row r="324" spans="5:9" x14ac:dyDescent="0.3">
      <c r="E324" s="3"/>
      <c r="F324" s="3"/>
      <c r="I324" s="2"/>
    </row>
    <row r="325" spans="5:9" x14ac:dyDescent="0.3">
      <c r="E325" s="3"/>
      <c r="F325" s="3"/>
      <c r="I325" s="2"/>
    </row>
    <row r="326" spans="5:9" x14ac:dyDescent="0.3">
      <c r="E326" s="3"/>
      <c r="F326" s="3"/>
      <c r="I326" s="2"/>
    </row>
    <row r="327" spans="5:9" x14ac:dyDescent="0.3">
      <c r="E327" s="3"/>
      <c r="F327" s="3"/>
      <c r="I327" s="2"/>
    </row>
    <row r="328" spans="5:9" x14ac:dyDescent="0.3">
      <c r="E328" s="3"/>
      <c r="F328" s="3"/>
      <c r="I328" s="2"/>
    </row>
    <row r="329" spans="5:9" x14ac:dyDescent="0.3">
      <c r="E329" s="3"/>
      <c r="F329" s="3"/>
      <c r="I329" s="2"/>
    </row>
    <row r="330" spans="5:9" x14ac:dyDescent="0.3">
      <c r="E330" s="3"/>
      <c r="F330" s="3"/>
      <c r="I330" s="2"/>
    </row>
    <row r="331" spans="5:9" x14ac:dyDescent="0.3">
      <c r="E331" s="3"/>
      <c r="F331" s="3"/>
      <c r="I331" s="2"/>
    </row>
    <row r="332" spans="5:9" x14ac:dyDescent="0.3">
      <c r="E332" s="3"/>
      <c r="F332" s="3"/>
      <c r="I332" s="2"/>
    </row>
    <row r="333" spans="5:9" x14ac:dyDescent="0.3">
      <c r="E333" s="3"/>
      <c r="F333" s="3"/>
      <c r="I333" s="2"/>
    </row>
    <row r="334" spans="5:9" x14ac:dyDescent="0.3">
      <c r="E334" s="3"/>
      <c r="F334" s="3"/>
      <c r="I334" s="2"/>
    </row>
    <row r="335" spans="5:9" x14ac:dyDescent="0.3">
      <c r="E335" s="3"/>
      <c r="F335" s="3"/>
      <c r="I335" s="2"/>
    </row>
    <row r="336" spans="5:9" x14ac:dyDescent="0.3">
      <c r="E336" s="3"/>
      <c r="F336" s="3"/>
      <c r="I336" s="2"/>
    </row>
    <row r="337" spans="5:9" x14ac:dyDescent="0.3">
      <c r="E337" s="3"/>
      <c r="F337" s="3"/>
      <c r="I337" s="2"/>
    </row>
    <row r="338" spans="5:9" x14ac:dyDescent="0.3">
      <c r="E338" s="3"/>
      <c r="F338" s="3"/>
      <c r="I338" s="2"/>
    </row>
    <row r="339" spans="5:9" x14ac:dyDescent="0.3">
      <c r="E339" s="3"/>
      <c r="F339" s="3"/>
      <c r="I339" s="2"/>
    </row>
    <row r="340" spans="5:9" x14ac:dyDescent="0.3">
      <c r="E340" s="3"/>
      <c r="F340" s="3"/>
      <c r="I340" s="2"/>
    </row>
    <row r="341" spans="5:9" x14ac:dyDescent="0.3">
      <c r="E341" s="3"/>
      <c r="F341" s="3"/>
      <c r="I341" s="2"/>
    </row>
    <row r="342" spans="5:9" x14ac:dyDescent="0.3">
      <c r="E342" s="3"/>
      <c r="F342" s="3"/>
      <c r="I342" s="2"/>
    </row>
    <row r="343" spans="5:9" x14ac:dyDescent="0.3">
      <c r="E343" s="3"/>
      <c r="F343" s="3"/>
      <c r="I343" s="2"/>
    </row>
    <row r="344" spans="5:9" x14ac:dyDescent="0.3">
      <c r="E344" s="3"/>
      <c r="F344" s="3"/>
      <c r="I344" s="2"/>
    </row>
    <row r="345" spans="5:9" x14ac:dyDescent="0.3">
      <c r="E345" s="3"/>
      <c r="F345" s="3"/>
      <c r="I3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"/>
    </sheetView>
  </sheetViews>
  <sheetFormatPr defaultRowHeight="14.4" x14ac:dyDescent="0.3"/>
  <sheetData>
    <row r="1" spans="1:2" x14ac:dyDescent="0.35">
      <c r="A1">
        <v>500</v>
      </c>
      <c r="B1" t="s">
        <v>41</v>
      </c>
    </row>
    <row r="2" spans="1:2" x14ac:dyDescent="0.35">
      <c r="A2">
        <f>A1/60</f>
        <v>8.3333333333333339</v>
      </c>
      <c r="B2" t="s">
        <v>42</v>
      </c>
    </row>
    <row r="3" spans="1:2" x14ac:dyDescent="0.35">
      <c r="A3">
        <v>1.5</v>
      </c>
      <c r="B3" t="s">
        <v>43</v>
      </c>
    </row>
    <row r="4" spans="1:2" x14ac:dyDescent="0.35">
      <c r="A4">
        <f>A7/A5/A3</f>
        <v>6</v>
      </c>
      <c r="B4" t="s">
        <v>44</v>
      </c>
    </row>
    <row r="5" spans="1:2" x14ac:dyDescent="0.35">
      <c r="A5">
        <f>400/1</f>
        <v>400</v>
      </c>
      <c r="B5" t="s">
        <v>45</v>
      </c>
    </row>
    <row r="6" spans="1:2" x14ac:dyDescent="0.35">
      <c r="A6">
        <f>A2*A3*A5</f>
        <v>5000</v>
      </c>
      <c r="B6" t="s">
        <v>46</v>
      </c>
    </row>
    <row r="7" spans="1:2" x14ac:dyDescent="0.35">
      <c r="A7">
        <f>1800*2</f>
        <v>3600</v>
      </c>
      <c r="B7" t="s">
        <v>47</v>
      </c>
    </row>
    <row r="8" spans="1:2" x14ac:dyDescent="0.35">
      <c r="A8">
        <f>A2*A7</f>
        <v>30000.000000000004</v>
      </c>
      <c r="B8" t="s">
        <v>48</v>
      </c>
    </row>
    <row r="11" spans="1:2" x14ac:dyDescent="0.35">
      <c r="A11">
        <f>A3/A7</f>
        <v>4.1666666666666669E-4</v>
      </c>
      <c r="B11" t="s">
        <v>49</v>
      </c>
    </row>
    <row r="14" spans="1:2" x14ac:dyDescent="0.35">
      <c r="A14">
        <v>20</v>
      </c>
      <c r="B14" t="s">
        <v>50</v>
      </c>
    </row>
    <row r="15" spans="1:2" x14ac:dyDescent="0.35">
      <c r="A15" s="18">
        <f>A14/A5</f>
        <v>0.05</v>
      </c>
      <c r="B15" t="s">
        <v>51</v>
      </c>
    </row>
    <row r="16" spans="1:2" x14ac:dyDescent="0.35">
      <c r="A16" s="4">
        <f>A15/A11</f>
        <v>120</v>
      </c>
      <c r="B16" t="s">
        <v>52</v>
      </c>
    </row>
    <row r="18" spans="1:2" x14ac:dyDescent="0.35">
      <c r="A18">
        <f>1366/100000</f>
        <v>1.366E-2</v>
      </c>
      <c r="B18" t="s">
        <v>53</v>
      </c>
    </row>
    <row r="19" spans="1:2" x14ac:dyDescent="0.35">
      <c r="A19">
        <f>A2*A18</f>
        <v>0.11383333333333334</v>
      </c>
    </row>
    <row r="20" spans="1:2" x14ac:dyDescent="0.35">
      <c r="A20">
        <f>A19*A7</f>
        <v>409.8</v>
      </c>
      <c r="B20" t="s">
        <v>54</v>
      </c>
    </row>
    <row r="21" spans="1:2" x14ac:dyDescent="0.35">
      <c r="A21">
        <f>A20*A11</f>
        <v>0.17075000000000001</v>
      </c>
      <c r="B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B5" sqref="B5"/>
    </sheetView>
  </sheetViews>
  <sheetFormatPr defaultRowHeight="14.4" x14ac:dyDescent="0.3"/>
  <cols>
    <col min="1" max="1" width="24.21875" bestFit="1" customWidth="1"/>
    <col min="3" max="3" width="10.88671875" bestFit="1" customWidth="1"/>
    <col min="4" max="4" width="14.33203125" bestFit="1" customWidth="1"/>
    <col min="5" max="5" width="31.88671875" customWidth="1"/>
  </cols>
  <sheetData>
    <row r="1" spans="1:12" ht="14.55" x14ac:dyDescent="0.35">
      <c r="A1" t="s">
        <v>76</v>
      </c>
    </row>
    <row r="2" spans="1:12" ht="14.55" x14ac:dyDescent="0.35">
      <c r="A2" t="s">
        <v>75</v>
      </c>
    </row>
    <row r="3" spans="1:12" ht="14.55" x14ac:dyDescent="0.35">
      <c r="A3" t="s">
        <v>74</v>
      </c>
    </row>
    <row r="4" spans="1:12" ht="14.55" x14ac:dyDescent="0.35">
      <c r="B4" t="s">
        <v>73</v>
      </c>
      <c r="C4" t="s">
        <v>72</v>
      </c>
    </row>
    <row r="5" spans="1:12" ht="14.55" x14ac:dyDescent="0.35">
      <c r="A5" t="s">
        <v>71</v>
      </c>
      <c r="B5">
        <f>10/2</f>
        <v>5</v>
      </c>
      <c r="C5" s="4">
        <f t="shared" ref="C5:C15" si="0">B5*400</f>
        <v>2000</v>
      </c>
      <c r="D5">
        <f>C5*1024</f>
        <v>2048000</v>
      </c>
    </row>
    <row r="6" spans="1:12" ht="14.55" x14ac:dyDescent="0.35">
      <c r="A6" t="s">
        <v>70</v>
      </c>
      <c r="B6">
        <v>-2.5</v>
      </c>
      <c r="C6" s="4">
        <f t="shared" si="0"/>
        <v>-1000</v>
      </c>
      <c r="G6" s="10"/>
      <c r="H6" s="10"/>
      <c r="I6" s="10"/>
      <c r="J6" s="10"/>
      <c r="K6" s="10"/>
      <c r="L6" s="10"/>
    </row>
    <row r="7" spans="1:12" ht="14.55" x14ac:dyDescent="0.35">
      <c r="A7" t="s">
        <v>69</v>
      </c>
      <c r="B7">
        <f>12/2</f>
        <v>6</v>
      </c>
      <c r="C7" s="4">
        <f t="shared" si="0"/>
        <v>2400</v>
      </c>
      <c r="D7">
        <f>C7*1024</f>
        <v>2457600</v>
      </c>
      <c r="G7" s="10"/>
      <c r="H7" s="10"/>
      <c r="I7" s="10"/>
      <c r="J7" s="10"/>
      <c r="K7" s="10"/>
      <c r="L7" s="10"/>
    </row>
    <row r="8" spans="1:12" ht="14.55" x14ac:dyDescent="0.35">
      <c r="A8" t="s">
        <v>68</v>
      </c>
      <c r="B8">
        <v>-4.5</v>
      </c>
      <c r="C8" s="4">
        <f t="shared" si="0"/>
        <v>-1800</v>
      </c>
      <c r="G8" s="10"/>
      <c r="H8" s="10"/>
      <c r="I8" s="10"/>
      <c r="J8" s="10"/>
      <c r="K8" s="10"/>
      <c r="L8" s="10"/>
    </row>
    <row r="9" spans="1:12" ht="14.55" x14ac:dyDescent="0.35">
      <c r="A9" t="s">
        <v>67</v>
      </c>
      <c r="B9">
        <v>-1.99</v>
      </c>
      <c r="C9" s="4">
        <f t="shared" si="0"/>
        <v>-796</v>
      </c>
      <c r="D9">
        <f>C9*1024</f>
        <v>-815104</v>
      </c>
      <c r="E9" s="4"/>
      <c r="G9" s="10"/>
      <c r="H9" s="10"/>
      <c r="I9" s="10">
        <v>7</v>
      </c>
      <c r="J9" s="10">
        <v>0</v>
      </c>
      <c r="K9" s="10"/>
      <c r="L9" s="10"/>
    </row>
    <row r="10" spans="1:12" ht="14.55" x14ac:dyDescent="0.35">
      <c r="A10" t="s">
        <v>66</v>
      </c>
      <c r="B10">
        <v>-2.2450000000000001</v>
      </c>
      <c r="C10" s="4">
        <f t="shared" si="0"/>
        <v>-898</v>
      </c>
      <c r="D10">
        <f>C10*1024</f>
        <v>-919552</v>
      </c>
      <c r="E10" s="4"/>
      <c r="G10" s="10"/>
      <c r="H10" s="10"/>
      <c r="I10" s="10"/>
      <c r="J10" s="10"/>
      <c r="K10" s="10"/>
      <c r="L10" s="10"/>
    </row>
    <row r="11" spans="1:12" ht="14.55" x14ac:dyDescent="0.35">
      <c r="A11" t="s">
        <v>65</v>
      </c>
      <c r="B11">
        <f>B5+B9</f>
        <v>3.01</v>
      </c>
      <c r="C11" s="4">
        <f t="shared" si="0"/>
        <v>1204</v>
      </c>
      <c r="E11" s="4"/>
      <c r="G11" s="10"/>
      <c r="H11" s="10">
        <v>6</v>
      </c>
      <c r="I11" s="10"/>
      <c r="J11" s="10"/>
      <c r="K11" s="10">
        <v>1</v>
      </c>
      <c r="L11" s="10"/>
    </row>
    <row r="12" spans="1:12" ht="14.55" x14ac:dyDescent="0.35">
      <c r="A12" t="s">
        <v>64</v>
      </c>
      <c r="B12">
        <f>B6+B10</f>
        <v>-4.7450000000000001</v>
      </c>
      <c r="C12" s="4">
        <f t="shared" si="0"/>
        <v>-1898</v>
      </c>
      <c r="G12" s="10"/>
      <c r="H12" s="10"/>
      <c r="I12" s="10"/>
      <c r="J12" s="10"/>
      <c r="K12" s="10"/>
      <c r="L12" s="10"/>
    </row>
    <row r="13" spans="1:12" ht="14.55" x14ac:dyDescent="0.35">
      <c r="A13" t="s">
        <v>63</v>
      </c>
      <c r="B13">
        <f>-(B5+B9)</f>
        <v>-3.01</v>
      </c>
      <c r="C13" s="4">
        <f t="shared" si="0"/>
        <v>-1204</v>
      </c>
      <c r="G13" s="10"/>
      <c r="H13" s="10"/>
      <c r="I13" s="10"/>
      <c r="J13" s="10"/>
      <c r="K13" s="10"/>
      <c r="L13" s="10"/>
    </row>
    <row r="14" spans="1:12" ht="14.55" x14ac:dyDescent="0.35">
      <c r="A14" t="s">
        <v>62</v>
      </c>
      <c r="B14">
        <f>-(B6+B10)</f>
        <v>4.7450000000000001</v>
      </c>
      <c r="C14" s="4">
        <f t="shared" si="0"/>
        <v>1898</v>
      </c>
      <c r="E14" s="4"/>
      <c r="G14" s="10"/>
      <c r="H14" s="10"/>
      <c r="I14" s="10"/>
      <c r="J14" s="10"/>
      <c r="K14" s="10"/>
      <c r="L14" s="10"/>
    </row>
    <row r="15" spans="1:12" ht="14.55" x14ac:dyDescent="0.35">
      <c r="A15" t="s">
        <v>61</v>
      </c>
      <c r="B15">
        <f>SQRT(B9*B9+B10*B10)</f>
        <v>3.0000208332609959</v>
      </c>
      <c r="C15" s="4">
        <f t="shared" si="0"/>
        <v>1200.0083333043983</v>
      </c>
      <c r="G15" s="10"/>
      <c r="H15" s="10">
        <v>5</v>
      </c>
      <c r="I15" s="10"/>
      <c r="J15" s="10"/>
      <c r="K15" s="10">
        <v>2</v>
      </c>
      <c r="L15" s="10"/>
    </row>
    <row r="16" spans="1:12" ht="14.55" x14ac:dyDescent="0.35">
      <c r="A16" t="s">
        <v>60</v>
      </c>
      <c r="B16">
        <f>SQRT(B15*B15/2)</f>
        <v>2.121335074899767</v>
      </c>
      <c r="C16" s="2">
        <f>INT(B16*400)</f>
        <v>848</v>
      </c>
      <c r="D16">
        <f>C16*1024</f>
        <v>868352</v>
      </c>
      <c r="G16" s="10"/>
      <c r="H16" s="10"/>
      <c r="I16" s="10"/>
      <c r="J16" s="10"/>
      <c r="K16" s="10"/>
      <c r="L16" s="10"/>
    </row>
    <row r="17" spans="1:12" ht="14.55" x14ac:dyDescent="0.35">
      <c r="G17" s="10"/>
      <c r="H17" s="10"/>
      <c r="I17" s="10"/>
      <c r="J17" s="10"/>
      <c r="K17" s="10"/>
      <c r="L17" s="10"/>
    </row>
    <row r="18" spans="1:12" ht="14.55" x14ac:dyDescent="0.35">
      <c r="A18" t="s">
        <v>59</v>
      </c>
      <c r="B18">
        <f>B5+B13</f>
        <v>1.9900000000000002</v>
      </c>
      <c r="C18" s="4">
        <f>B18*400</f>
        <v>796.00000000000011</v>
      </c>
      <c r="D18" s="4">
        <f>C18*1024</f>
        <v>815104.00000000012</v>
      </c>
      <c r="G18" s="10"/>
      <c r="H18" s="10"/>
      <c r="I18" s="10">
        <v>4</v>
      </c>
      <c r="J18" s="10">
        <v>3</v>
      </c>
      <c r="K18" s="10"/>
      <c r="L18" s="10"/>
    </row>
    <row r="19" spans="1:12" ht="14.55" x14ac:dyDescent="0.35">
      <c r="A19" t="s">
        <v>58</v>
      </c>
      <c r="B19">
        <f>B6+B14</f>
        <v>2.2450000000000001</v>
      </c>
      <c r="C19" s="4">
        <f>B19*400</f>
        <v>898</v>
      </c>
      <c r="D19" s="4">
        <f>C19*1024</f>
        <v>919552</v>
      </c>
      <c r="G19" s="10"/>
      <c r="H19" s="10"/>
      <c r="I19" s="10"/>
      <c r="J19" s="10"/>
      <c r="K19" s="10"/>
      <c r="L19" s="10"/>
    </row>
    <row r="20" spans="1:12" ht="14.55" x14ac:dyDescent="0.35">
      <c r="A20" t="s">
        <v>57</v>
      </c>
      <c r="B20">
        <f>B7+B13</f>
        <v>2.99</v>
      </c>
      <c r="C20" s="4">
        <f>B20*400</f>
        <v>1196</v>
      </c>
      <c r="D20" s="4">
        <f>C20*1024</f>
        <v>1224704</v>
      </c>
      <c r="G20" s="10"/>
      <c r="H20" s="10"/>
      <c r="I20" s="10"/>
      <c r="J20" s="10"/>
      <c r="K20" s="10"/>
      <c r="L20" s="10"/>
    </row>
    <row r="21" spans="1:12" ht="14.55" x14ac:dyDescent="0.35">
      <c r="A21" t="s">
        <v>56</v>
      </c>
      <c r="B21">
        <f>B8+B14</f>
        <v>0.24500000000000011</v>
      </c>
      <c r="C21" s="4">
        <f>B21*400</f>
        <v>98.000000000000043</v>
      </c>
      <c r="D21" s="4">
        <f>C21*1024</f>
        <v>100352.00000000004</v>
      </c>
      <c r="G21" s="10"/>
      <c r="H21" s="10"/>
      <c r="I21" s="10"/>
      <c r="J21" s="10"/>
      <c r="K21" s="10"/>
      <c r="L21" s="10"/>
    </row>
    <row r="22" spans="1:12" x14ac:dyDescent="0.3">
      <c r="G22" s="10"/>
      <c r="H22" s="10"/>
      <c r="I22" s="10"/>
      <c r="J22" s="10"/>
      <c r="K22" s="10"/>
      <c r="L22" s="10"/>
    </row>
    <row r="23" spans="1:12" x14ac:dyDescent="0.3">
      <c r="G23" s="10"/>
      <c r="H23" s="10"/>
      <c r="I23" s="10"/>
      <c r="J23" s="10"/>
      <c r="K23" s="10"/>
      <c r="L23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opLeftCell="J1" zoomScaleNormal="100" workbookViewId="0">
      <selection activeCell="V33" sqref="V33"/>
    </sheetView>
  </sheetViews>
  <sheetFormatPr defaultRowHeight="14.4" x14ac:dyDescent="0.3"/>
  <cols>
    <col min="1" max="1" width="7.44140625" customWidth="1"/>
    <col min="2" max="2" width="7.33203125" customWidth="1"/>
    <col min="6" max="6" width="11.6640625" bestFit="1" customWidth="1"/>
    <col min="9" max="9" width="14.109375" customWidth="1"/>
    <col min="10" max="10" width="6.88671875" customWidth="1"/>
    <col min="11" max="11" width="48.33203125" customWidth="1"/>
    <col min="12" max="12" width="5" customWidth="1"/>
    <col min="13" max="13" width="7.33203125" customWidth="1"/>
    <col min="14" max="14" width="4.44140625" customWidth="1"/>
    <col min="15" max="15" width="3.33203125" customWidth="1"/>
    <col min="16" max="16" width="5.21875" customWidth="1"/>
    <col min="17" max="17" width="8.88671875" customWidth="1"/>
    <col min="18" max="18" width="21.109375" customWidth="1"/>
    <col min="19" max="19" width="20.6640625" bestFit="1" customWidth="1"/>
    <col min="20" max="21" width="12.44140625" bestFit="1" customWidth="1"/>
    <col min="22" max="22" width="23.21875" customWidth="1"/>
    <col min="23" max="23" width="12.44140625" customWidth="1"/>
    <col min="25" max="25" width="2" bestFit="1" customWidth="1"/>
    <col min="26" max="26" width="4.6640625" bestFit="1" customWidth="1"/>
    <col min="28" max="28" width="8.21875" customWidth="1"/>
    <col min="30" max="30" width="4.77734375" bestFit="1" customWidth="1"/>
    <col min="31" max="31" width="3" bestFit="1" customWidth="1"/>
  </cols>
  <sheetData>
    <row r="1" spans="1:34" ht="14.55" x14ac:dyDescent="0.35">
      <c r="R1" t="s">
        <v>77</v>
      </c>
      <c r="S1">
        <v>7</v>
      </c>
      <c r="T1">
        <f>S1*S1</f>
        <v>49</v>
      </c>
      <c r="U1">
        <f>T1*T2</f>
        <v>784</v>
      </c>
    </row>
    <row r="2" spans="1:34" ht="14.55" x14ac:dyDescent="0.35">
      <c r="E2" t="s">
        <v>78</v>
      </c>
      <c r="F2" t="s">
        <v>79</v>
      </c>
      <c r="G2" t="s">
        <v>80</v>
      </c>
      <c r="H2" t="s">
        <v>81</v>
      </c>
      <c r="K2" s="4">
        <f>600/8</f>
        <v>75</v>
      </c>
      <c r="L2" s="4"/>
      <c r="M2" s="4"/>
      <c r="N2">
        <f>50*K2</f>
        <v>3750</v>
      </c>
      <c r="R2" t="s">
        <v>82</v>
      </c>
      <c r="S2">
        <v>4</v>
      </c>
      <c r="T2">
        <f>S2*S2</f>
        <v>16</v>
      </c>
    </row>
    <row r="3" spans="1:34" ht="14.55" x14ac:dyDescent="0.35">
      <c r="A3" t="s">
        <v>71</v>
      </c>
      <c r="B3">
        <f>-S1</f>
        <v>-7</v>
      </c>
      <c r="F3">
        <f>B5+B6</f>
        <v>-159</v>
      </c>
    </row>
    <row r="4" spans="1:34" ht="15" thickBot="1" x14ac:dyDescent="0.35">
      <c r="A4" t="s">
        <v>78</v>
      </c>
      <c r="B4">
        <f>S2</f>
        <v>4</v>
      </c>
      <c r="E4">
        <f>2*F4</f>
        <v>-318</v>
      </c>
      <c r="F4">
        <f>(B3+1)*(B3+1)*$T$2+(B7+1)*(B7+1)*$T$1-$T$1*$T$2</f>
        <v>-159</v>
      </c>
      <c r="G4">
        <f>B3</f>
        <v>-7</v>
      </c>
      <c r="H4">
        <f>B7</f>
        <v>0</v>
      </c>
      <c r="I4">
        <f>(2*G4+1)*S2*S2</f>
        <v>-208</v>
      </c>
      <c r="L4" t="s">
        <v>83</v>
      </c>
      <c r="V4" s="22"/>
      <c r="W4" s="22" t="s">
        <v>84</v>
      </c>
    </row>
    <row r="5" spans="1:34" x14ac:dyDescent="0.3">
      <c r="A5" t="s">
        <v>85</v>
      </c>
      <c r="B5">
        <f>(1+2*B3)*B4*B4</f>
        <v>-208</v>
      </c>
      <c r="L5" s="23" t="s">
        <v>85</v>
      </c>
      <c r="M5" s="24" t="s">
        <v>86</v>
      </c>
      <c r="N5" s="24" t="s">
        <v>80</v>
      </c>
      <c r="O5" s="24" t="s">
        <v>87</v>
      </c>
      <c r="P5" s="24" t="s">
        <v>88</v>
      </c>
      <c r="Q5" s="24" t="s">
        <v>89</v>
      </c>
      <c r="R5" s="24" t="s">
        <v>90</v>
      </c>
      <c r="S5" s="24" t="s">
        <v>91</v>
      </c>
      <c r="T5" s="24" t="s">
        <v>92</v>
      </c>
      <c r="U5" s="25" t="s">
        <v>93</v>
      </c>
      <c r="W5" s="22"/>
      <c r="X5" s="26"/>
      <c r="Y5" s="26"/>
    </row>
    <row r="6" spans="1:34" ht="14.55" x14ac:dyDescent="0.35">
      <c r="A6" t="s">
        <v>86</v>
      </c>
      <c r="B6">
        <f>B3*B3</f>
        <v>49</v>
      </c>
      <c r="L6" s="27">
        <v>1</v>
      </c>
      <c r="M6" s="22">
        <v>1</v>
      </c>
      <c r="N6" s="22">
        <f>-7</f>
        <v>-7</v>
      </c>
      <c r="O6" s="22">
        <v>0</v>
      </c>
      <c r="P6" s="22">
        <f t="shared" ref="P6:P14" si="0">(N6)*(N6)*$T$2+(O6)*(O6)*$T$1-$U$1</f>
        <v>0</v>
      </c>
      <c r="Q6" s="22">
        <f>(N6+L6)*(N6+L6)*$T$2+(O6+M6)*(O6+M6)*$T$1-$U$1</f>
        <v>-159</v>
      </c>
      <c r="R6" s="28">
        <f t="shared" ref="R6:R14" si="1">(N6+L6)*(N6+L6)*$T$2+O6*O6*$T$1-$U$1</f>
        <v>-208</v>
      </c>
      <c r="S6" s="28">
        <f t="shared" ref="S6:S14" si="2">N6*N6*$T$2+(O6+M6)*(O6+M6)*$T$1-$U$1</f>
        <v>49</v>
      </c>
      <c r="T6" s="28">
        <f>Q6+S6</f>
        <v>-110</v>
      </c>
      <c r="U6" s="29">
        <f>Q6+R6</f>
        <v>-367</v>
      </c>
      <c r="V6" s="22"/>
      <c r="W6" s="28">
        <f>P6+(2*N6+1)*$T$2+(2*O6+1)*$T$1</f>
        <v>-159</v>
      </c>
      <c r="AG6" t="s">
        <v>94</v>
      </c>
      <c r="AH6" t="s">
        <v>95</v>
      </c>
    </row>
    <row r="7" spans="1:34" x14ac:dyDescent="0.3">
      <c r="A7" t="s">
        <v>70</v>
      </c>
      <c r="B7">
        <v>0</v>
      </c>
      <c r="L7" s="27">
        <v>1</v>
      </c>
      <c r="M7" s="22">
        <v>1</v>
      </c>
      <c r="N7" s="22">
        <v>-7</v>
      </c>
      <c r="O7" s="22">
        <v>1</v>
      </c>
      <c r="P7" s="22">
        <f t="shared" si="0"/>
        <v>49</v>
      </c>
      <c r="Q7" s="22">
        <f t="shared" ref="Q7:Q14" si="3">(N7+L7)*(N7+L7)*$T$2+(O7+M7)*(O7+M7)*$T$1-$U$1</f>
        <v>-12</v>
      </c>
      <c r="R7" s="28">
        <f t="shared" si="1"/>
        <v>-159</v>
      </c>
      <c r="S7" s="28">
        <f t="shared" si="2"/>
        <v>196</v>
      </c>
      <c r="T7" s="28">
        <f>Q7+S7</f>
        <v>184</v>
      </c>
      <c r="U7" s="29">
        <f>Q7+R7</f>
        <v>-171</v>
      </c>
      <c r="V7" s="28"/>
      <c r="W7" s="28">
        <f t="shared" ref="W7:W14" si="4">P7+(2*N7+1)*$T$2+(2*O7+1)*$T$1</f>
        <v>-12</v>
      </c>
      <c r="AA7" t="s">
        <v>147</v>
      </c>
    </row>
    <row r="8" spans="1:34" ht="14.55" x14ac:dyDescent="0.35">
      <c r="L8" s="27">
        <v>1</v>
      </c>
      <c r="M8" s="22">
        <v>1</v>
      </c>
      <c r="N8" s="22">
        <v>-6</v>
      </c>
      <c r="O8" s="22">
        <v>2</v>
      </c>
      <c r="P8" s="22">
        <f t="shared" si="0"/>
        <v>-12</v>
      </c>
      <c r="Q8" s="22">
        <f t="shared" si="3"/>
        <v>57</v>
      </c>
      <c r="R8" s="28">
        <f t="shared" si="1"/>
        <v>-188</v>
      </c>
      <c r="S8" s="28">
        <f t="shared" si="2"/>
        <v>233</v>
      </c>
      <c r="T8" s="28">
        <f t="shared" ref="T8:T14" si="5">Q8+S8</f>
        <v>290</v>
      </c>
      <c r="U8" s="29">
        <f t="shared" ref="U8:U14" si="6">Q8+R8</f>
        <v>-131</v>
      </c>
      <c r="V8" s="28"/>
      <c r="W8" s="28">
        <f t="shared" si="4"/>
        <v>57</v>
      </c>
      <c r="AA8" t="s">
        <v>145</v>
      </c>
    </row>
    <row r="9" spans="1:34" ht="14.55" x14ac:dyDescent="0.35">
      <c r="L9" s="27">
        <v>1</v>
      </c>
      <c r="M9" s="22">
        <v>1</v>
      </c>
      <c r="N9" s="22">
        <v>-5</v>
      </c>
      <c r="O9" s="22">
        <v>3</v>
      </c>
      <c r="P9" s="22">
        <f t="shared" si="0"/>
        <v>57</v>
      </c>
      <c r="Q9" s="22">
        <f t="shared" si="3"/>
        <v>256</v>
      </c>
      <c r="R9" s="28">
        <f t="shared" si="1"/>
        <v>-87</v>
      </c>
      <c r="S9" s="28">
        <f t="shared" si="2"/>
        <v>400</v>
      </c>
      <c r="T9" s="28">
        <f t="shared" si="5"/>
        <v>656</v>
      </c>
      <c r="U9" s="29">
        <f t="shared" si="6"/>
        <v>169</v>
      </c>
      <c r="V9" s="28"/>
      <c r="W9" s="28">
        <f t="shared" si="4"/>
        <v>256</v>
      </c>
      <c r="AA9" t="s">
        <v>146</v>
      </c>
    </row>
    <row r="10" spans="1:34" ht="14.55" x14ac:dyDescent="0.35">
      <c r="L10" s="27">
        <v>1</v>
      </c>
      <c r="M10" s="22">
        <v>1</v>
      </c>
      <c r="N10" s="22">
        <v>-4</v>
      </c>
      <c r="O10" s="22">
        <v>3</v>
      </c>
      <c r="P10" s="22">
        <f t="shared" si="0"/>
        <v>-87</v>
      </c>
      <c r="Q10" s="22">
        <f t="shared" si="3"/>
        <v>144</v>
      </c>
      <c r="R10" s="28">
        <f t="shared" si="1"/>
        <v>-199</v>
      </c>
      <c r="S10" s="28">
        <f t="shared" si="2"/>
        <v>256</v>
      </c>
      <c r="T10" s="28">
        <f t="shared" si="5"/>
        <v>400</v>
      </c>
      <c r="U10" s="29">
        <f t="shared" si="6"/>
        <v>-55</v>
      </c>
      <c r="V10" s="28"/>
      <c r="W10" s="28">
        <f t="shared" si="4"/>
        <v>144</v>
      </c>
    </row>
    <row r="11" spans="1:34" ht="14.55" x14ac:dyDescent="0.35">
      <c r="K11">
        <f>57+(-245)</f>
        <v>-188</v>
      </c>
      <c r="L11" s="27">
        <v>1</v>
      </c>
      <c r="M11" s="22">
        <v>1</v>
      </c>
      <c r="N11" s="22">
        <v>-3</v>
      </c>
      <c r="O11" s="22">
        <v>4</v>
      </c>
      <c r="P11" s="22">
        <f t="shared" si="0"/>
        <v>144</v>
      </c>
      <c r="Q11" s="22">
        <f t="shared" si="3"/>
        <v>505</v>
      </c>
      <c r="R11" s="28">
        <f t="shared" si="1"/>
        <v>64</v>
      </c>
      <c r="S11" s="28">
        <f t="shared" si="2"/>
        <v>585</v>
      </c>
      <c r="T11" s="28">
        <f t="shared" si="5"/>
        <v>1090</v>
      </c>
      <c r="U11" s="29">
        <f t="shared" si="6"/>
        <v>569</v>
      </c>
      <c r="V11" s="28"/>
      <c r="W11" s="28">
        <f t="shared" si="4"/>
        <v>505</v>
      </c>
    </row>
    <row r="12" spans="1:34" ht="14.55" x14ac:dyDescent="0.35">
      <c r="K12">
        <f>-188-57</f>
        <v>-245</v>
      </c>
      <c r="L12" s="27">
        <v>1</v>
      </c>
      <c r="M12" s="22">
        <v>1</v>
      </c>
      <c r="N12" s="22">
        <v>-2</v>
      </c>
      <c r="O12" s="22">
        <v>4</v>
      </c>
      <c r="P12" s="22">
        <f t="shared" si="0"/>
        <v>64</v>
      </c>
      <c r="Q12" s="22">
        <f t="shared" si="3"/>
        <v>457</v>
      </c>
      <c r="R12" s="28">
        <f t="shared" si="1"/>
        <v>16</v>
      </c>
      <c r="S12" s="28">
        <f t="shared" si="2"/>
        <v>505</v>
      </c>
      <c r="T12" s="28">
        <f t="shared" si="5"/>
        <v>962</v>
      </c>
      <c r="U12" s="29">
        <f t="shared" si="6"/>
        <v>473</v>
      </c>
      <c r="V12" s="28"/>
      <c r="W12" s="28">
        <f t="shared" si="4"/>
        <v>457</v>
      </c>
    </row>
    <row r="13" spans="1:34" x14ac:dyDescent="0.3">
      <c r="K13">
        <f>7*7*2</f>
        <v>98</v>
      </c>
      <c r="L13" s="27">
        <v>1</v>
      </c>
      <c r="M13" s="22">
        <v>1</v>
      </c>
      <c r="N13" s="22">
        <v>-1</v>
      </c>
      <c r="O13" s="22">
        <v>4</v>
      </c>
      <c r="P13" s="22">
        <f t="shared" si="0"/>
        <v>16</v>
      </c>
      <c r="Q13" s="22">
        <f t="shared" si="3"/>
        <v>441</v>
      </c>
      <c r="R13" s="28">
        <f t="shared" si="1"/>
        <v>0</v>
      </c>
      <c r="S13" s="28">
        <f t="shared" si="2"/>
        <v>457</v>
      </c>
      <c r="T13" s="28">
        <f t="shared" si="5"/>
        <v>898</v>
      </c>
      <c r="U13" s="29">
        <f t="shared" si="6"/>
        <v>441</v>
      </c>
      <c r="V13" s="28"/>
      <c r="W13" s="28">
        <f t="shared" si="4"/>
        <v>441</v>
      </c>
      <c r="Z13" t="s">
        <v>96</v>
      </c>
      <c r="AA13" s="30" t="s">
        <v>97</v>
      </c>
    </row>
    <row r="14" spans="1:34" x14ac:dyDescent="0.3">
      <c r="K14">
        <f>K12+K13</f>
        <v>-147</v>
      </c>
      <c r="L14" s="27">
        <v>1</v>
      </c>
      <c r="M14" s="22">
        <v>1</v>
      </c>
      <c r="N14" s="22">
        <v>0</v>
      </c>
      <c r="O14" s="22">
        <v>4</v>
      </c>
      <c r="P14" s="22">
        <f t="shared" si="0"/>
        <v>0</v>
      </c>
      <c r="Q14" s="22">
        <f t="shared" si="3"/>
        <v>457</v>
      </c>
      <c r="R14" s="28">
        <f t="shared" si="1"/>
        <v>16</v>
      </c>
      <c r="S14" s="28">
        <f t="shared" si="2"/>
        <v>441</v>
      </c>
      <c r="T14" s="28">
        <f t="shared" si="5"/>
        <v>898</v>
      </c>
      <c r="U14" s="29">
        <f t="shared" si="6"/>
        <v>473</v>
      </c>
      <c r="V14" s="28"/>
      <c r="W14" s="28">
        <f t="shared" si="4"/>
        <v>457</v>
      </c>
      <c r="AA14" t="s">
        <v>98</v>
      </c>
    </row>
    <row r="15" spans="1:34" x14ac:dyDescent="0.3">
      <c r="K15">
        <f>K12-K13</f>
        <v>-343</v>
      </c>
      <c r="L15" s="31"/>
      <c r="M15" s="28"/>
      <c r="N15" s="28"/>
      <c r="O15" s="28"/>
      <c r="P15" s="28"/>
      <c r="Q15" s="28"/>
      <c r="R15" s="28"/>
      <c r="S15" s="28"/>
      <c r="T15" s="28"/>
      <c r="U15" s="29"/>
      <c r="V15" s="28"/>
      <c r="W15" s="28"/>
      <c r="AA15" t="s">
        <v>99</v>
      </c>
    </row>
    <row r="16" spans="1:34" x14ac:dyDescent="0.3">
      <c r="L16" s="31" t="s">
        <v>100</v>
      </c>
      <c r="M16" s="28"/>
      <c r="N16" s="28"/>
      <c r="O16" s="28"/>
      <c r="P16" s="28"/>
      <c r="Q16" s="28"/>
      <c r="R16" s="28"/>
      <c r="S16" s="28"/>
      <c r="T16" s="28"/>
      <c r="U16" s="29"/>
      <c r="V16" s="28"/>
      <c r="W16" s="28"/>
      <c r="AA16" s="30" t="s">
        <v>101</v>
      </c>
    </row>
    <row r="17" spans="1:32" x14ac:dyDescent="0.3">
      <c r="L17" s="27" t="s">
        <v>85</v>
      </c>
      <c r="M17" s="22" t="s">
        <v>86</v>
      </c>
      <c r="N17" s="22" t="s">
        <v>80</v>
      </c>
      <c r="O17" s="22" t="s">
        <v>87</v>
      </c>
      <c r="P17" s="22" t="s">
        <v>88</v>
      </c>
      <c r="Q17" s="22" t="s">
        <v>89</v>
      </c>
      <c r="R17" s="22" t="s">
        <v>90</v>
      </c>
      <c r="S17" s="22" t="s">
        <v>102</v>
      </c>
      <c r="T17" s="22" t="s">
        <v>103</v>
      </c>
      <c r="U17" s="32" t="s">
        <v>104</v>
      </c>
      <c r="V17" s="22"/>
      <c r="W17" s="30" t="s">
        <v>97</v>
      </c>
      <c r="Z17" t="s">
        <v>105</v>
      </c>
      <c r="AA17" t="s">
        <v>106</v>
      </c>
      <c r="AC17" t="s">
        <v>107</v>
      </c>
      <c r="AF17" t="s">
        <v>108</v>
      </c>
    </row>
    <row r="18" spans="1:32" ht="14.55" x14ac:dyDescent="0.35">
      <c r="L18" s="27">
        <v>1</v>
      </c>
      <c r="M18" s="22">
        <v>-1</v>
      </c>
      <c r="N18" s="22">
        <v>0</v>
      </c>
      <c r="O18" s="22">
        <v>4</v>
      </c>
      <c r="P18" s="22">
        <f t="shared" ref="P18:P26" si="7">(N18)*(N18)*$T$2+(O18)*(O18)*$T$1-$U$1</f>
        <v>0</v>
      </c>
      <c r="Q18" s="22">
        <f t="shared" ref="Q18:Q26" si="8">(N18+L18)*(N18+L18)*$T$2+(O18+M18)*(O18+M18)*$T$1-$U$1</f>
        <v>-327</v>
      </c>
      <c r="R18" s="28">
        <f t="shared" ref="R18:R26" si="9">(N18+L18)*(N18+L18)*$T$2+O18*O18*$T$1-$U$1</f>
        <v>16</v>
      </c>
      <c r="S18" s="28">
        <f t="shared" ref="S18:S26" si="10">N18*N18*$T$2+(O18+M18)*(O18+M18)*$T$1-$U$1</f>
        <v>-343</v>
      </c>
      <c r="T18" s="28">
        <f>Q18+S18</f>
        <v>-670</v>
      </c>
      <c r="U18" s="29">
        <f>Q18+R18</f>
        <v>-311</v>
      </c>
      <c r="V18" s="28">
        <f>Q18-Q19</f>
        <v>-48</v>
      </c>
      <c r="W18" s="28">
        <f>P18+(2*N18+1)*$T$2-(2*O18-1)*$T$1</f>
        <v>-327</v>
      </c>
      <c r="Z18">
        <f t="shared" ref="Z18:Z26" si="11">W18+(2*O18-1)*$T$1</f>
        <v>16</v>
      </c>
      <c r="AA18">
        <f t="shared" ref="AA18:AA26" si="12">W18-(2*N18+1)*$T$2</f>
        <v>-343</v>
      </c>
      <c r="AC18">
        <f>2*W18</f>
        <v>-654</v>
      </c>
      <c r="AD18">
        <f>-Z18</f>
        <v>-16</v>
      </c>
    </row>
    <row r="19" spans="1:32" ht="14.55" x14ac:dyDescent="0.35">
      <c r="L19" s="27">
        <v>1</v>
      </c>
      <c r="M19" s="22">
        <v>-1</v>
      </c>
      <c r="N19" s="22">
        <v>1</v>
      </c>
      <c r="O19" s="22">
        <v>4</v>
      </c>
      <c r="P19" s="22">
        <f t="shared" si="7"/>
        <v>16</v>
      </c>
      <c r="Q19" s="22">
        <f t="shared" si="8"/>
        <v>-279</v>
      </c>
      <c r="R19" s="28">
        <f t="shared" si="9"/>
        <v>64</v>
      </c>
      <c r="S19" s="28">
        <f t="shared" si="10"/>
        <v>-327</v>
      </c>
      <c r="T19" s="28">
        <f t="shared" ref="T19:T26" si="13">Q19+S19</f>
        <v>-606</v>
      </c>
      <c r="U19" s="29">
        <f t="shared" ref="U19:U26" si="14">Q19+R19</f>
        <v>-215</v>
      </c>
      <c r="V19" s="28">
        <f>Q19-Q20</f>
        <v>-80</v>
      </c>
      <c r="W19" s="28">
        <f>P19+(2*N19+1)*$T$2-(2*O19-1)*$T$1</f>
        <v>-279</v>
      </c>
      <c r="Z19">
        <f t="shared" si="11"/>
        <v>64</v>
      </c>
      <c r="AA19">
        <f t="shared" si="12"/>
        <v>-327</v>
      </c>
      <c r="AC19">
        <f>2*W19</f>
        <v>-558</v>
      </c>
      <c r="AD19">
        <f>-Z19</f>
        <v>-64</v>
      </c>
    </row>
    <row r="20" spans="1:32" ht="14.55" x14ac:dyDescent="0.35">
      <c r="K20" t="s">
        <v>83</v>
      </c>
      <c r="L20" s="27">
        <v>1</v>
      </c>
      <c r="M20" s="22">
        <v>-1</v>
      </c>
      <c r="N20" s="22">
        <v>2</v>
      </c>
      <c r="O20" s="22">
        <v>4</v>
      </c>
      <c r="P20" s="22">
        <f t="shared" si="7"/>
        <v>64</v>
      </c>
      <c r="Q20" s="22">
        <f t="shared" si="8"/>
        <v>-199</v>
      </c>
      <c r="R20" s="28">
        <f t="shared" si="9"/>
        <v>144</v>
      </c>
      <c r="S20" s="28">
        <f t="shared" si="10"/>
        <v>-279</v>
      </c>
      <c r="T20" s="28">
        <f t="shared" si="13"/>
        <v>-478</v>
      </c>
      <c r="U20" s="29">
        <f t="shared" si="14"/>
        <v>-55</v>
      </c>
      <c r="V20" s="28">
        <f>Q20-Q21</f>
        <v>-112</v>
      </c>
      <c r="W20" s="28">
        <f>P20+(2*N20+1)*$T$2-(2*O20-1)*$T$1</f>
        <v>-199</v>
      </c>
      <c r="Z20">
        <f t="shared" si="11"/>
        <v>144</v>
      </c>
      <c r="AA20">
        <f t="shared" si="12"/>
        <v>-279</v>
      </c>
      <c r="AC20">
        <f>2*W20</f>
        <v>-398</v>
      </c>
      <c r="AD20">
        <f>-Z20</f>
        <v>-144</v>
      </c>
    </row>
    <row r="21" spans="1:32" ht="14.55" x14ac:dyDescent="0.35">
      <c r="L21" s="27">
        <v>1</v>
      </c>
      <c r="M21" s="22">
        <v>-1</v>
      </c>
      <c r="N21" s="22">
        <v>3</v>
      </c>
      <c r="O21" s="22">
        <v>4</v>
      </c>
      <c r="P21" s="22">
        <f t="shared" si="7"/>
        <v>144</v>
      </c>
      <c r="Q21" s="22">
        <f t="shared" si="8"/>
        <v>-87</v>
      </c>
      <c r="R21" s="28">
        <f t="shared" si="9"/>
        <v>256</v>
      </c>
      <c r="S21" s="28">
        <f t="shared" si="10"/>
        <v>-199</v>
      </c>
      <c r="T21" s="28">
        <f t="shared" si="13"/>
        <v>-286</v>
      </c>
      <c r="U21" s="29">
        <f t="shared" si="14"/>
        <v>169</v>
      </c>
      <c r="V21" s="28">
        <f>Q21-Q22</f>
        <v>101</v>
      </c>
      <c r="W21" s="28">
        <f t="shared" ref="W21:W26" si="15">P21+(2*N21+1)*$T$2-(2*O21-1)*$T$1</f>
        <v>-87</v>
      </c>
      <c r="Z21">
        <f t="shared" si="11"/>
        <v>256</v>
      </c>
      <c r="AA21">
        <f t="shared" si="12"/>
        <v>-199</v>
      </c>
      <c r="AC21">
        <f>2*W21</f>
        <v>-174</v>
      </c>
      <c r="AD21">
        <f>-Z21</f>
        <v>-256</v>
      </c>
    </row>
    <row r="22" spans="1:32" ht="21" customHeight="1" x14ac:dyDescent="0.3">
      <c r="A22" s="33" t="s">
        <v>109</v>
      </c>
      <c r="L22" s="27">
        <v>1</v>
      </c>
      <c r="M22" s="22">
        <v>-1</v>
      </c>
      <c r="N22" s="22">
        <v>4</v>
      </c>
      <c r="O22" s="22">
        <v>3</v>
      </c>
      <c r="P22" s="22">
        <f t="shared" si="7"/>
        <v>-87</v>
      </c>
      <c r="Q22" s="22">
        <f t="shared" si="8"/>
        <v>-188</v>
      </c>
      <c r="R22" s="28">
        <f t="shared" si="9"/>
        <v>57</v>
      </c>
      <c r="S22" s="28">
        <f t="shared" si="10"/>
        <v>-332</v>
      </c>
      <c r="T22" s="28">
        <f t="shared" si="13"/>
        <v>-520</v>
      </c>
      <c r="U22" s="29">
        <f t="shared" si="14"/>
        <v>-131</v>
      </c>
      <c r="V22" s="28"/>
      <c r="W22" s="28">
        <f t="shared" si="15"/>
        <v>-188</v>
      </c>
      <c r="Z22">
        <f t="shared" si="11"/>
        <v>57</v>
      </c>
      <c r="AA22">
        <f t="shared" si="12"/>
        <v>-332</v>
      </c>
    </row>
    <row r="23" spans="1:32" ht="14.55" x14ac:dyDescent="0.35">
      <c r="L23" s="27">
        <v>1</v>
      </c>
      <c r="M23" s="22">
        <v>-1</v>
      </c>
      <c r="N23" s="22">
        <v>5</v>
      </c>
      <c r="O23" s="22">
        <v>3</v>
      </c>
      <c r="P23" s="22">
        <f t="shared" si="7"/>
        <v>57</v>
      </c>
      <c r="Q23" s="22">
        <f t="shared" si="8"/>
        <v>-12</v>
      </c>
      <c r="R23" s="28">
        <f t="shared" si="9"/>
        <v>233</v>
      </c>
      <c r="S23" s="28">
        <f t="shared" si="10"/>
        <v>-188</v>
      </c>
      <c r="T23" s="28">
        <f t="shared" si="13"/>
        <v>-200</v>
      </c>
      <c r="U23" s="29">
        <f t="shared" si="14"/>
        <v>221</v>
      </c>
      <c r="V23" s="28"/>
      <c r="W23" s="28">
        <f t="shared" si="15"/>
        <v>-12</v>
      </c>
      <c r="Z23">
        <f t="shared" si="11"/>
        <v>233</v>
      </c>
      <c r="AA23">
        <f t="shared" si="12"/>
        <v>-188</v>
      </c>
    </row>
    <row r="24" spans="1:32" ht="22.8" customHeight="1" x14ac:dyDescent="0.3">
      <c r="A24" s="33" t="s">
        <v>110</v>
      </c>
      <c r="L24" s="27">
        <v>1</v>
      </c>
      <c r="M24" s="22">
        <v>-1</v>
      </c>
      <c r="N24" s="22">
        <v>6</v>
      </c>
      <c r="O24" s="22">
        <v>2</v>
      </c>
      <c r="P24" s="22">
        <f t="shared" si="7"/>
        <v>-12</v>
      </c>
      <c r="Q24" s="22">
        <f t="shared" si="8"/>
        <v>49</v>
      </c>
      <c r="R24" s="28">
        <f t="shared" si="9"/>
        <v>196</v>
      </c>
      <c r="S24" s="28">
        <f t="shared" si="10"/>
        <v>-159</v>
      </c>
      <c r="T24" s="28">
        <f t="shared" si="13"/>
        <v>-110</v>
      </c>
      <c r="U24" s="29">
        <f t="shared" si="14"/>
        <v>245</v>
      </c>
      <c r="V24" s="28"/>
      <c r="W24" s="28">
        <f t="shared" si="15"/>
        <v>49</v>
      </c>
      <c r="Z24">
        <f t="shared" si="11"/>
        <v>196</v>
      </c>
      <c r="AA24">
        <f t="shared" si="12"/>
        <v>-159</v>
      </c>
    </row>
    <row r="25" spans="1:32" ht="14.55" x14ac:dyDescent="0.35">
      <c r="L25" s="27">
        <v>1</v>
      </c>
      <c r="M25" s="22">
        <v>-1</v>
      </c>
      <c r="N25" s="22">
        <v>7</v>
      </c>
      <c r="O25" s="22">
        <v>1</v>
      </c>
      <c r="P25" s="22">
        <f t="shared" si="7"/>
        <v>49</v>
      </c>
      <c r="Q25" s="22">
        <f t="shared" si="8"/>
        <v>240</v>
      </c>
      <c r="R25" s="28">
        <f t="shared" si="9"/>
        <v>289</v>
      </c>
      <c r="S25" s="28">
        <f t="shared" si="10"/>
        <v>0</v>
      </c>
      <c r="T25" s="28">
        <f t="shared" si="13"/>
        <v>240</v>
      </c>
      <c r="U25" s="29">
        <f t="shared" si="14"/>
        <v>529</v>
      </c>
      <c r="V25" s="28"/>
      <c r="W25" s="28">
        <f t="shared" si="15"/>
        <v>240</v>
      </c>
      <c r="Z25">
        <f t="shared" si="11"/>
        <v>289</v>
      </c>
      <c r="AA25">
        <f t="shared" si="12"/>
        <v>0</v>
      </c>
    </row>
    <row r="26" spans="1:32" ht="14.55" x14ac:dyDescent="0.35">
      <c r="L26" s="27">
        <v>1</v>
      </c>
      <c r="M26" s="22">
        <v>-1</v>
      </c>
      <c r="N26" s="22">
        <v>7</v>
      </c>
      <c r="O26" s="22">
        <v>0</v>
      </c>
      <c r="P26" s="22">
        <f t="shared" si="7"/>
        <v>0</v>
      </c>
      <c r="Q26" s="22">
        <f t="shared" si="8"/>
        <v>289</v>
      </c>
      <c r="R26" s="28">
        <f t="shared" si="9"/>
        <v>240</v>
      </c>
      <c r="S26" s="28">
        <f t="shared" si="10"/>
        <v>49</v>
      </c>
      <c r="T26" s="28">
        <f t="shared" si="13"/>
        <v>338</v>
      </c>
      <c r="U26" s="29">
        <f t="shared" si="14"/>
        <v>529</v>
      </c>
      <c r="V26" s="28"/>
      <c r="W26" s="28">
        <f t="shared" si="15"/>
        <v>289</v>
      </c>
      <c r="Z26">
        <f t="shared" si="11"/>
        <v>240</v>
      </c>
      <c r="AA26">
        <f t="shared" si="12"/>
        <v>49</v>
      </c>
    </row>
    <row r="27" spans="1:32" ht="14.55" x14ac:dyDescent="0.35">
      <c r="F27" t="s">
        <v>111</v>
      </c>
      <c r="L27" s="31"/>
      <c r="M27" s="28"/>
      <c r="N27" s="28"/>
      <c r="O27" s="28"/>
      <c r="P27" s="28"/>
      <c r="Q27" s="28"/>
      <c r="R27" s="28"/>
      <c r="S27" s="28"/>
      <c r="T27" s="28"/>
      <c r="U27" s="29"/>
      <c r="V27" s="28"/>
      <c r="W27" s="28"/>
    </row>
    <row r="28" spans="1:32" ht="14.55" x14ac:dyDescent="0.35">
      <c r="L28" s="31"/>
      <c r="M28" s="28"/>
      <c r="N28" s="28"/>
      <c r="O28" s="28"/>
      <c r="P28" s="28"/>
      <c r="Q28" s="28"/>
      <c r="R28" s="28"/>
      <c r="S28" s="28"/>
      <c r="T28" s="28"/>
      <c r="U28" s="29"/>
      <c r="V28" s="28"/>
      <c r="W28" s="28"/>
    </row>
    <row r="29" spans="1:32" x14ac:dyDescent="0.3">
      <c r="F29" t="s">
        <v>112</v>
      </c>
      <c r="I29" t="s">
        <v>113</v>
      </c>
      <c r="L29" s="31" t="s">
        <v>114</v>
      </c>
      <c r="M29" s="28"/>
      <c r="N29" s="28"/>
      <c r="O29" s="28"/>
      <c r="P29" s="28"/>
      <c r="Q29" s="28"/>
      <c r="R29" s="28"/>
      <c r="S29" s="28"/>
      <c r="T29" s="28"/>
      <c r="U29" s="29"/>
      <c r="V29" s="28"/>
      <c r="W29" s="28"/>
      <c r="AA29" t="s">
        <v>115</v>
      </c>
    </row>
    <row r="30" spans="1:32" x14ac:dyDescent="0.3">
      <c r="F30" t="s">
        <v>116</v>
      </c>
      <c r="L30" s="27" t="s">
        <v>85</v>
      </c>
      <c r="M30" s="22" t="s">
        <v>86</v>
      </c>
      <c r="N30" s="22" t="s">
        <v>80</v>
      </c>
      <c r="O30" s="22" t="s">
        <v>87</v>
      </c>
      <c r="P30" s="22" t="s">
        <v>88</v>
      </c>
      <c r="Q30" s="22" t="s">
        <v>89</v>
      </c>
      <c r="R30" s="22" t="s">
        <v>117</v>
      </c>
      <c r="S30" s="22" t="s">
        <v>91</v>
      </c>
      <c r="T30" s="22" t="s">
        <v>118</v>
      </c>
      <c r="U30" s="32" t="s">
        <v>119</v>
      </c>
      <c r="V30" s="22"/>
      <c r="W30" s="22"/>
      <c r="Z30" t="s">
        <v>120</v>
      </c>
      <c r="AA30" t="s">
        <v>121</v>
      </c>
    </row>
    <row r="31" spans="1:32" x14ac:dyDescent="0.3">
      <c r="L31" s="27">
        <v>-1</v>
      </c>
      <c r="M31" s="22">
        <v>-1</v>
      </c>
      <c r="N31" s="22">
        <v>7</v>
      </c>
      <c r="O31" s="22">
        <v>0</v>
      </c>
      <c r="P31" s="22">
        <f t="shared" ref="P31:P39" si="16">(N31)*(N31)*$T$2+(O31)*(O31)*$T$1-$U$1</f>
        <v>0</v>
      </c>
      <c r="Q31" s="22">
        <f t="shared" ref="Q31:Q39" si="17">(N31+L31)*(N31+L31)*$T$2+(O31+M31)*(O31+M31)*$T$1-$U$1</f>
        <v>-159</v>
      </c>
      <c r="R31" s="28">
        <f t="shared" ref="R31:R39" si="18">(N31+L31)*(N31+L31)*$T$2+O31*O31*$T$1-$U$1</f>
        <v>-208</v>
      </c>
      <c r="S31" s="28">
        <f t="shared" ref="S31:S39" si="19">N31*N31*$T$2+(O31+M31)*(O31+M31)*$T$1-$U$1</f>
        <v>49</v>
      </c>
      <c r="T31" s="28">
        <f>Q31+S31</f>
        <v>-110</v>
      </c>
      <c r="U31" s="29">
        <f>Q31+R31</f>
        <v>-367</v>
      </c>
      <c r="V31" s="28"/>
      <c r="W31" s="28">
        <f t="shared" ref="W31:W39" si="20">P31-(2*N31-1)*$T$2-(2*O31-1)*$T$1</f>
        <v>-159</v>
      </c>
      <c r="AA31" s="30" t="s">
        <v>122</v>
      </c>
      <c r="AD31" t="s">
        <v>123</v>
      </c>
    </row>
    <row r="32" spans="1:32" x14ac:dyDescent="0.3">
      <c r="J32" t="s">
        <v>124</v>
      </c>
      <c r="K32" t="s">
        <v>124</v>
      </c>
      <c r="L32" s="27">
        <v>-1</v>
      </c>
      <c r="M32" s="22">
        <v>-1</v>
      </c>
      <c r="N32" s="22">
        <v>7</v>
      </c>
      <c r="O32" s="22">
        <v>-1</v>
      </c>
      <c r="P32" s="22">
        <f t="shared" si="16"/>
        <v>49</v>
      </c>
      <c r="Q32" s="22">
        <f t="shared" si="17"/>
        <v>-12</v>
      </c>
      <c r="R32" s="28">
        <f t="shared" si="18"/>
        <v>-159</v>
      </c>
      <c r="S32" s="28">
        <f t="shared" si="19"/>
        <v>196</v>
      </c>
      <c r="T32" s="28">
        <f>Q32+S32</f>
        <v>184</v>
      </c>
      <c r="U32" s="29">
        <f>Q32+R32</f>
        <v>-171</v>
      </c>
      <c r="V32" s="28"/>
      <c r="W32" s="28">
        <f t="shared" si="20"/>
        <v>-12</v>
      </c>
      <c r="AA32" t="s">
        <v>125</v>
      </c>
    </row>
    <row r="33" spans="6:27" x14ac:dyDescent="0.3">
      <c r="F33" t="s">
        <v>126</v>
      </c>
      <c r="J33" t="s">
        <v>97</v>
      </c>
      <c r="K33" t="s">
        <v>84</v>
      </c>
      <c r="L33" s="27">
        <v>-1</v>
      </c>
      <c r="M33" s="22">
        <v>-1</v>
      </c>
      <c r="N33" s="22">
        <v>6</v>
      </c>
      <c r="O33" s="22">
        <v>-2</v>
      </c>
      <c r="P33" s="22">
        <f t="shared" si="16"/>
        <v>-12</v>
      </c>
      <c r="Q33" s="22">
        <f t="shared" si="17"/>
        <v>57</v>
      </c>
      <c r="R33" s="28">
        <f t="shared" si="18"/>
        <v>-188</v>
      </c>
      <c r="S33" s="28">
        <f t="shared" si="19"/>
        <v>233</v>
      </c>
      <c r="T33" s="28">
        <f t="shared" ref="T33:T39" si="21">Q33+S33</f>
        <v>290</v>
      </c>
      <c r="U33" s="29">
        <f t="shared" ref="U33:U39" si="22">Q33+R33</f>
        <v>-131</v>
      </c>
      <c r="V33" s="28"/>
      <c r="W33" s="28">
        <f t="shared" si="20"/>
        <v>57</v>
      </c>
      <c r="AA33" s="30" t="s">
        <v>127</v>
      </c>
    </row>
    <row r="34" spans="6:27" x14ac:dyDescent="0.3">
      <c r="I34" t="s">
        <v>128</v>
      </c>
      <c r="K34" s="34" t="s">
        <v>129</v>
      </c>
      <c r="L34" s="27">
        <v>-1</v>
      </c>
      <c r="M34" s="22">
        <v>-1</v>
      </c>
      <c r="N34" s="22">
        <v>5</v>
      </c>
      <c r="O34" s="22">
        <v>-3</v>
      </c>
      <c r="P34" s="22">
        <f t="shared" si="16"/>
        <v>57</v>
      </c>
      <c r="Q34" s="22">
        <f t="shared" si="17"/>
        <v>256</v>
      </c>
      <c r="R34" s="28">
        <f t="shared" si="18"/>
        <v>-87</v>
      </c>
      <c r="S34" s="28">
        <f t="shared" si="19"/>
        <v>400</v>
      </c>
      <c r="T34" s="28">
        <f t="shared" si="21"/>
        <v>656</v>
      </c>
      <c r="U34" s="29">
        <f t="shared" si="22"/>
        <v>169</v>
      </c>
      <c r="V34" s="28"/>
      <c r="W34" s="28">
        <f t="shared" si="20"/>
        <v>256</v>
      </c>
    </row>
    <row r="35" spans="6:27" x14ac:dyDescent="0.3">
      <c r="I35" s="34" t="s">
        <v>130</v>
      </c>
      <c r="K35" t="s">
        <v>131</v>
      </c>
      <c r="L35" s="27">
        <v>-1</v>
      </c>
      <c r="M35" s="22">
        <v>-1</v>
      </c>
      <c r="N35" s="22">
        <v>4</v>
      </c>
      <c r="O35" s="22">
        <v>-3</v>
      </c>
      <c r="P35" s="22">
        <f t="shared" si="16"/>
        <v>-87</v>
      </c>
      <c r="Q35" s="22">
        <f t="shared" si="17"/>
        <v>144</v>
      </c>
      <c r="R35" s="28">
        <f t="shared" si="18"/>
        <v>-199</v>
      </c>
      <c r="S35" s="28">
        <f t="shared" si="19"/>
        <v>256</v>
      </c>
      <c r="T35" s="28">
        <f t="shared" si="21"/>
        <v>400</v>
      </c>
      <c r="U35" s="29">
        <f t="shared" si="22"/>
        <v>-55</v>
      </c>
      <c r="V35" s="28"/>
      <c r="W35" s="28">
        <f t="shared" si="20"/>
        <v>144</v>
      </c>
    </row>
    <row r="36" spans="6:27" x14ac:dyDescent="0.3">
      <c r="I36" t="s">
        <v>132</v>
      </c>
      <c r="L36" s="27">
        <v>-1</v>
      </c>
      <c r="M36" s="22">
        <v>-1</v>
      </c>
      <c r="N36" s="22">
        <v>3</v>
      </c>
      <c r="O36" s="22">
        <v>-4</v>
      </c>
      <c r="P36" s="22">
        <f t="shared" si="16"/>
        <v>144</v>
      </c>
      <c r="Q36" s="22">
        <f t="shared" si="17"/>
        <v>505</v>
      </c>
      <c r="R36" s="28">
        <f t="shared" si="18"/>
        <v>64</v>
      </c>
      <c r="S36" s="28">
        <f t="shared" si="19"/>
        <v>585</v>
      </c>
      <c r="T36" s="28">
        <f t="shared" si="21"/>
        <v>1090</v>
      </c>
      <c r="U36" s="29">
        <f t="shared" si="22"/>
        <v>569</v>
      </c>
      <c r="V36" s="28"/>
      <c r="W36" s="28">
        <f t="shared" si="20"/>
        <v>505</v>
      </c>
    </row>
    <row r="37" spans="6:27" x14ac:dyDescent="0.3">
      <c r="I37" s="34" t="s">
        <v>133</v>
      </c>
      <c r="L37" s="27">
        <v>-1</v>
      </c>
      <c r="M37" s="22">
        <v>-1</v>
      </c>
      <c r="N37" s="22">
        <v>2</v>
      </c>
      <c r="O37" s="22">
        <v>-4</v>
      </c>
      <c r="P37" s="22">
        <f t="shared" si="16"/>
        <v>64</v>
      </c>
      <c r="Q37" s="22">
        <f t="shared" si="17"/>
        <v>457</v>
      </c>
      <c r="R37" s="28">
        <f t="shared" si="18"/>
        <v>16</v>
      </c>
      <c r="S37" s="28">
        <f t="shared" si="19"/>
        <v>505</v>
      </c>
      <c r="T37" s="28">
        <f t="shared" si="21"/>
        <v>962</v>
      </c>
      <c r="U37" s="29">
        <f t="shared" si="22"/>
        <v>473</v>
      </c>
      <c r="V37" s="28"/>
      <c r="W37" s="28">
        <f t="shared" si="20"/>
        <v>457</v>
      </c>
    </row>
    <row r="38" spans="6:27" x14ac:dyDescent="0.3">
      <c r="L38" s="27">
        <v>-1</v>
      </c>
      <c r="M38" s="22">
        <v>-1</v>
      </c>
      <c r="N38" s="22">
        <v>1</v>
      </c>
      <c r="O38" s="22">
        <v>-4</v>
      </c>
      <c r="P38" s="22">
        <f t="shared" si="16"/>
        <v>16</v>
      </c>
      <c r="Q38" s="22">
        <f t="shared" si="17"/>
        <v>441</v>
      </c>
      <c r="R38" s="28">
        <f t="shared" si="18"/>
        <v>0</v>
      </c>
      <c r="S38" s="28">
        <f t="shared" si="19"/>
        <v>457</v>
      </c>
      <c r="T38" s="28">
        <f t="shared" si="21"/>
        <v>898</v>
      </c>
      <c r="U38" s="29">
        <f t="shared" si="22"/>
        <v>441</v>
      </c>
      <c r="V38" s="28"/>
      <c r="W38" s="28">
        <f t="shared" si="20"/>
        <v>441</v>
      </c>
    </row>
    <row r="39" spans="6:27" x14ac:dyDescent="0.3">
      <c r="G39" t="s">
        <v>134</v>
      </c>
      <c r="J39" t="s">
        <v>135</v>
      </c>
      <c r="L39" s="27">
        <v>-1</v>
      </c>
      <c r="M39" s="22">
        <v>-1</v>
      </c>
      <c r="N39" s="22">
        <v>0</v>
      </c>
      <c r="O39" s="22">
        <v>-4</v>
      </c>
      <c r="P39" s="22">
        <f t="shared" si="16"/>
        <v>0</v>
      </c>
      <c r="Q39" s="22">
        <f t="shared" si="17"/>
        <v>457</v>
      </c>
      <c r="R39" s="28">
        <f t="shared" si="18"/>
        <v>16</v>
      </c>
      <c r="S39" s="28">
        <f t="shared" si="19"/>
        <v>441</v>
      </c>
      <c r="T39" s="28">
        <f t="shared" si="21"/>
        <v>898</v>
      </c>
      <c r="U39" s="29">
        <f t="shared" si="22"/>
        <v>473</v>
      </c>
      <c r="V39" s="28"/>
      <c r="W39" s="28">
        <f t="shared" si="20"/>
        <v>457</v>
      </c>
    </row>
    <row r="40" spans="6:27" x14ac:dyDescent="0.3">
      <c r="G40" t="s">
        <v>136</v>
      </c>
      <c r="L40" s="31" t="s">
        <v>137</v>
      </c>
      <c r="M40" s="28"/>
      <c r="N40" s="28"/>
      <c r="O40" s="28"/>
      <c r="P40" s="28"/>
      <c r="Q40" s="28"/>
      <c r="R40" s="28"/>
      <c r="S40" s="28"/>
      <c r="T40" s="28"/>
      <c r="U40" s="29"/>
      <c r="V40" s="28"/>
      <c r="W40" s="28"/>
      <c r="Z40" t="s">
        <v>137</v>
      </c>
      <c r="AA40" t="s">
        <v>115</v>
      </c>
    </row>
    <row r="41" spans="6:27" x14ac:dyDescent="0.3">
      <c r="G41" t="s">
        <v>138</v>
      </c>
      <c r="L41" s="27" t="s">
        <v>85</v>
      </c>
      <c r="M41" s="22" t="s">
        <v>86</v>
      </c>
      <c r="N41" s="22" t="s">
        <v>80</v>
      </c>
      <c r="O41" s="22" t="s">
        <v>87</v>
      </c>
      <c r="P41" s="22" t="s">
        <v>88</v>
      </c>
      <c r="Q41" s="22" t="s">
        <v>89</v>
      </c>
      <c r="R41" s="22" t="s">
        <v>117</v>
      </c>
      <c r="S41" s="22" t="s">
        <v>91</v>
      </c>
      <c r="T41" s="22" t="s">
        <v>139</v>
      </c>
      <c r="U41" s="32" t="s">
        <v>140</v>
      </c>
      <c r="V41" s="22"/>
      <c r="W41" s="22"/>
      <c r="AA41" t="s">
        <v>141</v>
      </c>
    </row>
    <row r="42" spans="6:27" x14ac:dyDescent="0.3">
      <c r="L42" s="27">
        <v>-1</v>
      </c>
      <c r="M42" s="22">
        <v>1</v>
      </c>
      <c r="N42" s="22">
        <v>0</v>
      </c>
      <c r="O42" s="22">
        <v>-4</v>
      </c>
      <c r="P42" s="22">
        <f t="shared" ref="P42:P50" si="23">(N42)*(N42)*$T$2+(O42)*(O42)*$T$1-$U$1</f>
        <v>0</v>
      </c>
      <c r="Q42" s="22">
        <f t="shared" ref="Q42:Q50" si="24">(N42+L42)*(N42+L42)*$T$2+(O42+M42)*(O42+M42)*$T$1-$U$1</f>
        <v>-327</v>
      </c>
      <c r="R42" s="28">
        <f t="shared" ref="R42:R50" si="25">(N42+L42)*(N42+L42)*$T$2+O42*O42*$T$1-$U$1</f>
        <v>16</v>
      </c>
      <c r="S42" s="28">
        <f t="shared" ref="S42:S50" si="26">N42*N42*$T$2+(O42+M42)*(O42+M42)*$T$1-$U$1</f>
        <v>-343</v>
      </c>
      <c r="T42" s="28">
        <f>Q42+S42</f>
        <v>-670</v>
      </c>
      <c r="U42" s="29">
        <f>Q42+R42</f>
        <v>-311</v>
      </c>
      <c r="V42" s="28"/>
      <c r="W42" s="28">
        <f>P42-(2*N42-1)*$T$2+(2*O42+1)*$T$1</f>
        <v>-327</v>
      </c>
      <c r="AA42" t="s">
        <v>142</v>
      </c>
    </row>
    <row r="43" spans="6:27" x14ac:dyDescent="0.3">
      <c r="L43" s="27">
        <v>-1</v>
      </c>
      <c r="M43" s="22">
        <v>1</v>
      </c>
      <c r="N43" s="22">
        <v>-1</v>
      </c>
      <c r="O43" s="22">
        <v>-4</v>
      </c>
      <c r="P43" s="22">
        <f t="shared" si="23"/>
        <v>16</v>
      </c>
      <c r="Q43" s="22">
        <f t="shared" si="24"/>
        <v>-279</v>
      </c>
      <c r="R43" s="28">
        <f t="shared" si="25"/>
        <v>64</v>
      </c>
      <c r="S43" s="28">
        <f t="shared" si="26"/>
        <v>-327</v>
      </c>
      <c r="T43" s="28">
        <f>Q43+S43</f>
        <v>-606</v>
      </c>
      <c r="U43" s="29">
        <f>Q43+R43</f>
        <v>-215</v>
      </c>
      <c r="V43" s="28"/>
      <c r="W43" s="28">
        <f t="shared" ref="W43:W50" si="27">P43-(2*N43-1)*$T$2+(2*O43+1)*$T$1</f>
        <v>-279</v>
      </c>
      <c r="AA43" t="s">
        <v>143</v>
      </c>
    </row>
    <row r="44" spans="6:27" x14ac:dyDescent="0.3">
      <c r="L44" s="27">
        <v>-1</v>
      </c>
      <c r="M44" s="22">
        <v>1</v>
      </c>
      <c r="N44" s="22">
        <v>-2</v>
      </c>
      <c r="O44" s="22">
        <v>-4</v>
      </c>
      <c r="P44" s="22">
        <f t="shared" si="23"/>
        <v>64</v>
      </c>
      <c r="Q44" s="22">
        <f t="shared" si="24"/>
        <v>-199</v>
      </c>
      <c r="R44" s="28">
        <f t="shared" si="25"/>
        <v>144</v>
      </c>
      <c r="S44" s="28">
        <f t="shared" si="26"/>
        <v>-279</v>
      </c>
      <c r="T44" s="28">
        <f t="shared" ref="T44:T50" si="28">Q44+S44</f>
        <v>-478</v>
      </c>
      <c r="U44" s="29">
        <f t="shared" ref="U44:U50" si="29">Q44+R44</f>
        <v>-55</v>
      </c>
      <c r="V44" s="28"/>
      <c r="W44" s="28">
        <f t="shared" si="27"/>
        <v>-199</v>
      </c>
      <c r="AA44" s="30" t="s">
        <v>144</v>
      </c>
    </row>
    <row r="45" spans="6:27" x14ac:dyDescent="0.3">
      <c r="L45" s="27">
        <v>-1</v>
      </c>
      <c r="M45" s="22">
        <v>1</v>
      </c>
      <c r="N45" s="22">
        <v>-3</v>
      </c>
      <c r="O45" s="22">
        <v>-4</v>
      </c>
      <c r="P45" s="22">
        <f t="shared" si="23"/>
        <v>144</v>
      </c>
      <c r="Q45" s="22">
        <f t="shared" si="24"/>
        <v>-87</v>
      </c>
      <c r="R45" s="28">
        <f t="shared" si="25"/>
        <v>256</v>
      </c>
      <c r="S45" s="28">
        <f t="shared" si="26"/>
        <v>-199</v>
      </c>
      <c r="T45" s="28">
        <f t="shared" si="28"/>
        <v>-286</v>
      </c>
      <c r="U45" s="29">
        <f t="shared" si="29"/>
        <v>169</v>
      </c>
      <c r="V45" s="28"/>
      <c r="W45" s="28">
        <f t="shared" si="27"/>
        <v>-87</v>
      </c>
    </row>
    <row r="46" spans="6:27" x14ac:dyDescent="0.3">
      <c r="L46" s="27">
        <v>-1</v>
      </c>
      <c r="M46" s="22">
        <v>1</v>
      </c>
      <c r="N46" s="22">
        <v>-4</v>
      </c>
      <c r="O46" s="22">
        <v>-3</v>
      </c>
      <c r="P46" s="22">
        <f t="shared" si="23"/>
        <v>-87</v>
      </c>
      <c r="Q46" s="22">
        <f t="shared" si="24"/>
        <v>-188</v>
      </c>
      <c r="R46" s="28">
        <f t="shared" si="25"/>
        <v>57</v>
      </c>
      <c r="S46" s="28">
        <f t="shared" si="26"/>
        <v>-332</v>
      </c>
      <c r="T46" s="28">
        <f t="shared" si="28"/>
        <v>-520</v>
      </c>
      <c r="U46" s="29">
        <f t="shared" si="29"/>
        <v>-131</v>
      </c>
      <c r="V46" s="28"/>
      <c r="W46" s="28">
        <f t="shared" si="27"/>
        <v>-188</v>
      </c>
    </row>
    <row r="47" spans="6:27" x14ac:dyDescent="0.3">
      <c r="L47" s="27">
        <v>-1</v>
      </c>
      <c r="M47" s="22">
        <v>1</v>
      </c>
      <c r="N47" s="22">
        <v>-5</v>
      </c>
      <c r="O47" s="22">
        <v>-3</v>
      </c>
      <c r="P47" s="22">
        <f t="shared" si="23"/>
        <v>57</v>
      </c>
      <c r="Q47" s="22">
        <f t="shared" si="24"/>
        <v>-12</v>
      </c>
      <c r="R47" s="28">
        <f t="shared" si="25"/>
        <v>233</v>
      </c>
      <c r="S47" s="28">
        <f t="shared" si="26"/>
        <v>-188</v>
      </c>
      <c r="T47" s="28">
        <f t="shared" si="28"/>
        <v>-200</v>
      </c>
      <c r="U47" s="29">
        <f t="shared" si="29"/>
        <v>221</v>
      </c>
      <c r="V47" s="28"/>
      <c r="W47" s="28">
        <f t="shared" si="27"/>
        <v>-12</v>
      </c>
    </row>
    <row r="48" spans="6:27" x14ac:dyDescent="0.3">
      <c r="L48" s="27">
        <v>-1</v>
      </c>
      <c r="M48" s="22">
        <v>1</v>
      </c>
      <c r="N48" s="22">
        <v>-6</v>
      </c>
      <c r="O48" s="22">
        <v>-2</v>
      </c>
      <c r="P48" s="22">
        <f t="shared" si="23"/>
        <v>-12</v>
      </c>
      <c r="Q48" s="22">
        <f t="shared" si="24"/>
        <v>49</v>
      </c>
      <c r="R48" s="28">
        <f t="shared" si="25"/>
        <v>196</v>
      </c>
      <c r="S48" s="28">
        <f t="shared" si="26"/>
        <v>-159</v>
      </c>
      <c r="T48" s="28">
        <f t="shared" si="28"/>
        <v>-110</v>
      </c>
      <c r="U48" s="29">
        <f t="shared" si="29"/>
        <v>245</v>
      </c>
      <c r="V48" s="28"/>
      <c r="W48" s="28">
        <f t="shared" si="27"/>
        <v>49</v>
      </c>
    </row>
    <row r="49" spans="12:23" x14ac:dyDescent="0.3">
      <c r="L49" s="27">
        <v>-1</v>
      </c>
      <c r="M49" s="22">
        <v>1</v>
      </c>
      <c r="N49" s="22">
        <v>-7</v>
      </c>
      <c r="O49" s="22">
        <v>-1</v>
      </c>
      <c r="P49" s="22">
        <f t="shared" si="23"/>
        <v>49</v>
      </c>
      <c r="Q49" s="22">
        <f t="shared" si="24"/>
        <v>240</v>
      </c>
      <c r="R49" s="28">
        <f t="shared" si="25"/>
        <v>289</v>
      </c>
      <c r="S49" s="28">
        <f t="shared" si="26"/>
        <v>0</v>
      </c>
      <c r="T49" s="28">
        <f t="shared" si="28"/>
        <v>240</v>
      </c>
      <c r="U49" s="29">
        <f t="shared" si="29"/>
        <v>529</v>
      </c>
      <c r="V49" s="28"/>
      <c r="W49" s="28">
        <f t="shared" si="27"/>
        <v>240</v>
      </c>
    </row>
    <row r="50" spans="12:23" ht="15" thickBot="1" x14ac:dyDescent="0.35">
      <c r="L50" s="35">
        <v>-1</v>
      </c>
      <c r="M50" s="36">
        <v>1</v>
      </c>
      <c r="N50" s="36">
        <v>-7</v>
      </c>
      <c r="O50" s="36">
        <v>0</v>
      </c>
      <c r="P50" s="36">
        <f t="shared" si="23"/>
        <v>0</v>
      </c>
      <c r="Q50" s="36">
        <f t="shared" si="24"/>
        <v>289</v>
      </c>
      <c r="R50" s="37">
        <f t="shared" si="25"/>
        <v>240</v>
      </c>
      <c r="S50" s="37">
        <f t="shared" si="26"/>
        <v>49</v>
      </c>
      <c r="T50" s="37">
        <f t="shared" si="28"/>
        <v>338</v>
      </c>
      <c r="U50" s="38">
        <f t="shared" si="29"/>
        <v>529</v>
      </c>
      <c r="V50" s="28"/>
      <c r="W50" s="28">
        <f t="shared" si="27"/>
        <v>289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arc</vt:lpstr>
      <vt:lpstr>ellipse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Пользователь Windows</cp:lastModifiedBy>
  <dcterms:created xsi:type="dcterms:W3CDTF">2018-12-04T08:21:19Z</dcterms:created>
  <dcterms:modified xsi:type="dcterms:W3CDTF">2020-04-20T20:18:05Z</dcterms:modified>
</cp:coreProperties>
</file>