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20" windowWidth="17955" windowHeight="8430"/>
  </bookViews>
  <sheets>
    <sheet name="ParkingTestCases" sheetId="5" r:id="rId1"/>
    <sheet name="calcs" sheetId="7" r:id="rId2"/>
  </sheets>
  <externalReferences>
    <externalReference r:id="rId3"/>
  </externalReferences>
  <definedNames>
    <definedName name="clist">'[1]Validation lists'!$A$1:$A$2</definedName>
  </definedNames>
  <calcPr calcId="145621"/>
</workbook>
</file>

<file path=xl/calcChain.xml><?xml version="1.0" encoding="utf-8"?>
<calcChain xmlns="http://schemas.openxmlformats.org/spreadsheetml/2006/main">
  <c r="G30" i="7" l="1"/>
  <c r="G29" i="7"/>
  <c r="G28" i="7"/>
  <c r="G27" i="7"/>
  <c r="I26" i="7"/>
  <c r="I29" i="7" s="1"/>
  <c r="H26" i="7"/>
  <c r="J26" i="7" s="1"/>
  <c r="G26" i="7"/>
  <c r="G25" i="7"/>
  <c r="G24" i="7"/>
  <c r="I23" i="7"/>
  <c r="I24" i="7" s="1"/>
  <c r="H23" i="7"/>
  <c r="J23" i="7" s="1"/>
  <c r="G23" i="7"/>
  <c r="L22" i="7"/>
  <c r="L30" i="7" s="1"/>
  <c r="K22" i="7"/>
  <c r="M22" i="7" s="1"/>
  <c r="G22" i="7"/>
  <c r="I21" i="7"/>
  <c r="H21" i="7"/>
  <c r="J21" i="7" s="1"/>
  <c r="G21" i="7"/>
  <c r="L20" i="7"/>
  <c r="K20" i="7"/>
  <c r="M20" i="7" s="1"/>
  <c r="G20" i="7"/>
  <c r="J19" i="7"/>
  <c r="P19" i="7" s="1"/>
  <c r="I19" i="7"/>
  <c r="H19" i="7"/>
  <c r="N19" i="7" s="1"/>
  <c r="G19" i="7"/>
  <c r="M13" i="7"/>
  <c r="Q13" i="7" s="1"/>
  <c r="L13" i="7"/>
  <c r="K13" i="7"/>
  <c r="O13" i="7" s="1"/>
  <c r="N12" i="7"/>
  <c r="L12" i="7"/>
  <c r="M12" i="7" s="1"/>
  <c r="K12" i="7"/>
  <c r="O12" i="7" s="1"/>
  <c r="L11" i="7"/>
  <c r="K11" i="7"/>
  <c r="N11" i="7" s="1"/>
  <c r="N10" i="7"/>
  <c r="L10" i="7"/>
  <c r="M10" i="7" s="1"/>
  <c r="K10" i="7"/>
  <c r="O10" i="7" s="1"/>
  <c r="J9" i="7"/>
  <c r="I9" i="7"/>
  <c r="H9" i="7"/>
  <c r="I8" i="7"/>
  <c r="J8" i="7" s="1"/>
  <c r="H8" i="7"/>
  <c r="J7" i="7"/>
  <c r="I6" i="7"/>
  <c r="J6" i="7" s="1"/>
  <c r="H6" i="7"/>
  <c r="I5" i="7"/>
  <c r="H5" i="7"/>
  <c r="J5" i="7" s="1"/>
  <c r="I4" i="7"/>
  <c r="J4" i="7" s="1"/>
  <c r="H4" i="7"/>
  <c r="J3" i="7"/>
  <c r="Q21" i="7" l="1"/>
  <c r="P21" i="7"/>
  <c r="M30" i="7"/>
  <c r="J29" i="7"/>
  <c r="U20" i="7"/>
  <c r="T20" i="7"/>
  <c r="Q10" i="7"/>
  <c r="P10" i="7"/>
  <c r="Q23" i="7"/>
  <c r="P23" i="7"/>
  <c r="Q12" i="7"/>
  <c r="P12" i="7"/>
  <c r="U22" i="7"/>
  <c r="T22" i="7"/>
  <c r="I25" i="7"/>
  <c r="Q26" i="7"/>
  <c r="P26" i="7"/>
  <c r="O11" i="7"/>
  <c r="M11" i="7"/>
  <c r="P13" i="7"/>
  <c r="R20" i="7"/>
  <c r="N21" i="7"/>
  <c r="R22" i="7"/>
  <c r="N23" i="7"/>
  <c r="N26" i="7"/>
  <c r="K27" i="7"/>
  <c r="H28" i="7"/>
  <c r="H29" i="7"/>
  <c r="K30" i="7"/>
  <c r="S20" i="7"/>
  <c r="O21" i="7"/>
  <c r="S22" i="7"/>
  <c r="O23" i="7"/>
  <c r="H24" i="7"/>
  <c r="O26" i="7"/>
  <c r="N13" i="7"/>
  <c r="L27" i="7"/>
  <c r="I28" i="7"/>
  <c r="P11" i="7" l="1"/>
  <c r="Q11" i="7"/>
  <c r="P29" i="7"/>
  <c r="U30" i="7"/>
  <c r="T30" i="7"/>
  <c r="M27" i="7"/>
  <c r="S30" i="7"/>
  <c r="R30" i="7"/>
  <c r="O28" i="7"/>
  <c r="N28" i="7"/>
  <c r="J25" i="7"/>
  <c r="J28" i="7"/>
  <c r="H25" i="7"/>
  <c r="O24" i="7"/>
  <c r="N24" i="7"/>
  <c r="S27" i="7"/>
  <c r="R27" i="7"/>
  <c r="J24" i="7"/>
  <c r="O29" i="7"/>
  <c r="N29" i="7"/>
  <c r="U27" i="7" l="1"/>
  <c r="T27" i="7"/>
  <c r="Q29" i="7"/>
  <c r="O25" i="7"/>
  <c r="N25" i="7"/>
  <c r="Q25" i="7"/>
  <c r="P25" i="7"/>
  <c r="Q24" i="7"/>
  <c r="P24" i="7"/>
  <c r="Q28" i="7"/>
  <c r="P28" i="7"/>
</calcChain>
</file>

<file path=xl/sharedStrings.xml><?xml version="1.0" encoding="utf-8"?>
<sst xmlns="http://schemas.openxmlformats.org/spreadsheetml/2006/main" count="344" uniqueCount="185">
  <si>
    <t>Test Case #</t>
  </si>
  <si>
    <t>Story #</t>
  </si>
  <si>
    <t>Core</t>
  </si>
  <si>
    <t>High Level Test Area</t>
  </si>
  <si>
    <t>Low Level Test Area</t>
  </si>
  <si>
    <t>Test Objective</t>
  </si>
  <si>
    <t>Test Action</t>
  </si>
  <si>
    <t>Expected Result</t>
  </si>
  <si>
    <t>Pass/Fail</t>
  </si>
  <si>
    <t>Issue #</t>
  </si>
  <si>
    <t>Notes</t>
  </si>
  <si>
    <t>SCBV-88</t>
  </si>
  <si>
    <t>Verify that Parking alert is not generated when there is no Entity opposite side trade activity</t>
  </si>
  <si>
    <t>Entity</t>
  </si>
  <si>
    <t>Sym</t>
  </si>
  <si>
    <t>Sym, TraderID</t>
  </si>
  <si>
    <t>Verify that Parking alert is generated at a basic level</t>
  </si>
  <si>
    <t>Filter</t>
  </si>
  <si>
    <t>Venue = NYSE</t>
  </si>
  <si>
    <t>Venue = GCBOT</t>
  </si>
  <si>
    <t>Verify that Parking alert is triggered when filtered for a Venue that is present in the data</t>
  </si>
  <si>
    <t>Verify that Parking alert is not generated when filtering for a venue that is not present</t>
  </si>
  <si>
    <t>Trade Quantity Diff Percentage Threshold</t>
  </si>
  <si>
    <t>Trade VWAP Difference Percentage Threshold</t>
  </si>
  <si>
    <t>Boundary Test</t>
  </si>
  <si>
    <t>Verify that Parking alert is not generated when Trade VWAP Difference Percentage Threshold is not breached</t>
  </si>
  <si>
    <t>Verify that Parking alert is not generated when Trade Quantity Diff Percentage Threshold is not breached</t>
  </si>
  <si>
    <t>Benchmarking</t>
  </si>
  <si>
    <t>Verify that no Parking alert is triggered when parkingDateInterval = 2</t>
  </si>
  <si>
    <t>Verify that Parking alert is triggered when parkingDateInterval = 3</t>
  </si>
  <si>
    <t>System Navigation</t>
  </si>
  <si>
    <t>Dashboard</t>
  </si>
  <si>
    <t>Verify that the Alert Administartion dash is functioning correctly</t>
  </si>
  <si>
    <t xml:space="preserve">1. Log in to the system and navigate to the Alert Administraton dash. 
</t>
  </si>
  <si>
    <t>Dash must load without errors.</t>
  </si>
  <si>
    <t>FD</t>
  </si>
  <si>
    <t>Alert Administration</t>
  </si>
  <si>
    <t>Verify that the parameters for the alert test cases are correct</t>
  </si>
  <si>
    <t>Records save without errors.</t>
  </si>
  <si>
    <t>ReportRunManagement</t>
  </si>
  <si>
    <t>AlertBatchReport</t>
  </si>
  <si>
    <t>To create and run a report to test for the following test cases.</t>
  </si>
  <si>
    <t>Report runs without error.</t>
  </si>
  <si>
    <t>ActionTracker</t>
  </si>
  <si>
    <t>AlertsGenerated</t>
  </si>
  <si>
    <t>Verify that the report has generated the correct alert instances.</t>
  </si>
  <si>
    <t>4.Navigate to ActionTracker</t>
  </si>
  <si>
    <t>Alerts should have generated as per the following test cases.</t>
  </si>
  <si>
    <t>Parking</t>
  </si>
  <si>
    <t>2.Navigate to Parking and ensure alert instance records are created and saved with the values seen in the test cases below - from TestCases.</t>
  </si>
  <si>
    <t>Asset Class - COMM_EXCH</t>
  </si>
  <si>
    <t>Verify that only one Parking alert is triggered when assetClass=FI_EXCH</t>
  </si>
  <si>
    <r>
      <t xml:space="preserve">
</t>
    </r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parkingTest1: Basic alert scenario triggers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</si>
  <si>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parkingTest2: Alert triggers with mixed entity level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</si>
  <si>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parkingTest3: Alert triggers for multiple filters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</si>
  <si>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parkingTest4: Negative test for filters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</si>
  <si>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parkingTest5: VWAP threshold not breached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</si>
  <si>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parkingTest6: Trade QTY not breached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</si>
  <si>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parkingTest7: Alert triggered for counterparty filter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</si>
  <si>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parkingTest8: Alert triggers for parking date inteval of 2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</si>
  <si>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parkingTest9: No alert triggers for parking date interval of 1
</t>
    </r>
  </si>
  <si>
    <t>transactTime</t>
  </si>
  <si>
    <t>tradeID</t>
  </si>
  <si>
    <t>transType</t>
  </si>
  <si>
    <t>side</t>
  </si>
  <si>
    <t>qty</t>
  </si>
  <si>
    <t>val</t>
  </si>
  <si>
    <t>estimatePrice</t>
  </si>
  <si>
    <t>revisedBQtySoFar</t>
  </si>
  <si>
    <t>revisedBValSoFar</t>
  </si>
  <si>
    <t>bVWAPsoFar</t>
  </si>
  <si>
    <t>revisedSQtySoFar</t>
  </si>
  <si>
    <t>revisedSValSoFar</t>
  </si>
  <si>
    <t>sVWAPsoFar</t>
  </si>
  <si>
    <t>diffBetweenHistBqty</t>
  </si>
  <si>
    <t>diffBetweenTodayBqty</t>
  </si>
  <si>
    <t>diffBetweenHistBvwap</t>
  </si>
  <si>
    <t>diffBetweenTodayBvwap</t>
  </si>
  <si>
    <t>2015.04.30D06:54:01.000000000</t>
  </si>
  <si>
    <t>BTS-2015.04.30-300049</t>
  </si>
  <si>
    <t>cancelled</t>
  </si>
  <si>
    <t>B</t>
  </si>
  <si>
    <t>2015.04.30D06:55:10.000000000</t>
  </si>
  <si>
    <t>BTS-2015.04.30-300050</t>
  </si>
  <si>
    <t>new</t>
  </si>
  <si>
    <t>2015.04.30D06:56:10.000000000</t>
  </si>
  <si>
    <t>BTS-2015.04.30-300051</t>
  </si>
  <si>
    <t>2015.04.30D06:57:01.000000000</t>
  </si>
  <si>
    <t>2015.04.30D06:58:01.000000000</t>
  </si>
  <si>
    <t>2015.04.30D06:59:10.000000000</t>
  </si>
  <si>
    <t>BTS-2015.04.30-300052</t>
  </si>
  <si>
    <t>2015.04.30D07:00:01.000000000</t>
  </si>
  <si>
    <t>replaced</t>
  </si>
  <si>
    <t>2015.04.30D07:01:10.000000000</t>
  </si>
  <si>
    <t>BTS-2015.04.30-300053</t>
  </si>
  <si>
    <t>S</t>
  </si>
  <si>
    <t>2015.04.30D07:02:10.000000000</t>
  </si>
  <si>
    <t>BTS-2015.04.30-300054</t>
  </si>
  <si>
    <t>2015.04.30D07:03:01.000000000</t>
  </si>
  <si>
    <t>2015.04.30D07:04:01.000000000</t>
  </si>
  <si>
    <t>diffBetweenHistSqty</t>
  </si>
  <si>
    <t>diffBetweenTodaySqty</t>
  </si>
  <si>
    <t>diffBetweenHistSvwap</t>
  </si>
  <si>
    <t>diffBetweenTodaySvwap</t>
  </si>
  <si>
    <t>2015.04.30D08:00:10.000000000</t>
  </si>
  <si>
    <t>BTS-2015.04.30-300055</t>
  </si>
  <si>
    <t>2015.04.30D08:01:10.000000000</t>
  </si>
  <si>
    <t>BTS-2015.04.30-300056</t>
  </si>
  <si>
    <t>2015.04.30D08:02:10.000000000</t>
  </si>
  <si>
    <t>BTS-2015.04.30-300057</t>
  </si>
  <si>
    <t>2015.04.30D08:03:01.000000000</t>
  </si>
  <si>
    <t>2015.04.30D08:04:01.000000000</t>
  </si>
  <si>
    <t>2015.04.30D08:05:10.000000000</t>
  </si>
  <si>
    <t>BTS-2015.04.30-300058</t>
  </si>
  <si>
    <t>2015.04.30D08:06:10.000000000</t>
  </si>
  <si>
    <t>BTS-2015.04.30-300059</t>
  </si>
  <si>
    <t>2015.04.30D08:07:01.000000000</t>
  </si>
  <si>
    <t>2015.04.30D08:08:10.000000000</t>
  </si>
  <si>
    <t>BTS-2015.04.30-300060</t>
  </si>
  <si>
    <t>2015.04.30D08:09:10.000000000</t>
  </si>
  <si>
    <t>BTS-2015.04.30-300061</t>
  </si>
  <si>
    <t>2015.04.30D08:10:01.000000000</t>
  </si>
  <si>
    <t>2015.04.30D08:11:01.000000000</t>
  </si>
  <si>
    <t>sym=FIXEDINCOME1</t>
  </si>
  <si>
    <t>sym=FIXEDINCOME2</t>
  </si>
  <si>
    <t>Cancelled trades not included in Benchmarking Routine</t>
  </si>
  <si>
    <t>Ensure that cancelled trade is not counted in historical benchmark results and that replaced and cancelled trade messages prompt a revision of Trade Qty So Far Today in alert logic</t>
  </si>
  <si>
    <t>Verify that Parking alert is triggered on message where revised Qty So Far Today is within threshold of historical qty on other side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</si>
  <si>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PK10A:  historically cancelled trade not counted
</t>
    </r>
  </si>
  <si>
    <t xml:space="preserve">Cancelled and replaced trades intermixed on both sides are considered in historical benchmarks and in alert logic </t>
  </si>
  <si>
    <t>Ensure that cancelled and replaced trades intermixed with each other in historical and alert data prompt correct revision of trade qty so far on each side</t>
  </si>
  <si>
    <t>transType in filters</t>
  </si>
  <si>
    <t>Ensure that transType in filters is applied and that different alerts than previous test case trigger inappropriately</t>
  </si>
  <si>
    <t>Verify that Parking alert is triggered on new trade message only.</t>
  </si>
  <si>
    <r>
      <t xml:space="preserve">Instance = </t>
    </r>
    <r>
      <rPr>
        <sz val="11"/>
        <rFont val="Calibri"/>
        <family val="2"/>
        <scheme val="minor"/>
      </rPr>
      <t>PK10B: transType in filters produced extra inappropriate alert</t>
    </r>
  </si>
  <si>
    <r>
      <t xml:space="preserve">Instance = </t>
    </r>
    <r>
      <rPr>
        <sz val="11"/>
        <rFont val="Calibri"/>
        <family val="2"/>
        <scheme val="minor"/>
      </rPr>
      <t>PK11:  alert triggers on a replaced trade message</t>
    </r>
  </si>
  <si>
    <t>foreign columns required in filters and entityLevel</t>
  </si>
  <si>
    <t>Ensure foreign columns required in filters and entityLevel and picked up correctly</t>
  </si>
  <si>
    <t>Verify that Parking alert is triggered on same test data as PK10A and foreign columns are brought in correctly</t>
  </si>
  <si>
    <r>
      <rPr>
        <b/>
        <sz val="11"/>
        <rFont val="Calibri"/>
        <family val="2"/>
        <scheme val="minor"/>
      </rPr>
      <t xml:space="preserve">Instance = </t>
    </r>
    <r>
      <rPr>
        <sz val="11"/>
        <rFont val="Calibri"/>
        <family val="2"/>
        <scheme val="minor"/>
      </rPr>
      <t>PK12: alert triggers on a cancelled trade message</t>
    </r>
  </si>
  <si>
    <r>
      <rPr>
        <b/>
        <sz val="11"/>
        <rFont val="Calibri"/>
        <family val="2"/>
        <scheme val="minor"/>
      </rPr>
      <t>Instance =</t>
    </r>
    <r>
      <rPr>
        <sz val="11"/>
        <rFont val="Calibri"/>
        <family val="2"/>
        <scheme val="minor"/>
      </rPr>
      <t xml:space="preserve"> PK13: Foreign column from dxBTS in filters and entityLevel</t>
    </r>
  </si>
  <si>
    <r>
      <rPr>
        <b/>
        <sz val="11"/>
        <rFont val="Calibri"/>
        <family val="2"/>
        <scheme val="minor"/>
      </rPr>
      <t xml:space="preserve">Instance = </t>
    </r>
    <r>
      <rPr>
        <sz val="11"/>
        <rFont val="Calibri"/>
        <family val="2"/>
        <scheme val="minor"/>
      </rPr>
      <t xml:space="preserve">PK14: Seperate designed test scenarios considered together </t>
    </r>
  </si>
  <si>
    <t>triggers on cancels</t>
  </si>
  <si>
    <t>Ensure alert triggers on cancels</t>
  </si>
  <si>
    <t>Verify that Parking alert triggered on cancelled trade message where revised qty matches historical qty</t>
  </si>
  <si>
    <t>robust</t>
  </si>
  <si>
    <t>Ensure scenario data combined generates alerts as expected</t>
  </si>
  <si>
    <t>*There is an equal difference between todaysOppSideQty=1490000 and historicalOppSideQty on 2015.04.28=1500000</t>
  </si>
  <si>
    <t>*However, the tradeQtyDiff% is smaller for HistBqty on 2015.04.28 and this is the date that triggers alert.  The nex two least diff%s are referenced on action tracker along with the dates.</t>
  </si>
  <si>
    <r>
      <rPr>
        <b/>
        <sz val="11"/>
        <color theme="1"/>
        <rFont val="Calibri"/>
        <family val="2"/>
        <scheme val="minor"/>
      </rPr>
      <t xml:space="preserve">Instance = </t>
    </r>
    <r>
      <rPr>
        <sz val="11"/>
        <color theme="1"/>
        <rFont val="Calibri"/>
        <family val="2"/>
        <scheme val="minor"/>
      </rPr>
      <t>PK15: Opposite Side Qty in Null in last two days (triggered on null in 1.6)</t>
    </r>
  </si>
  <si>
    <r>
      <rPr>
        <b/>
        <sz val="11"/>
        <color theme="1"/>
        <rFont val="Calibri"/>
        <family val="2"/>
        <scheme val="minor"/>
      </rPr>
      <t xml:space="preserve">Instance = </t>
    </r>
    <r>
      <rPr>
        <sz val="11"/>
        <color theme="1"/>
        <rFont val="Calibri"/>
        <family val="2"/>
        <scheme val="minor"/>
      </rPr>
      <t>PK16: Opposite Side Qty in Null in last two days (triggers on valid vwap from 2 days ago)</t>
    </r>
  </si>
  <si>
    <t>Ensure Alert does not trigger on null oppSideVWAP whenever more than 1 historical record in benchmark report</t>
  </si>
  <si>
    <t>Ensure Alert triggers on correct oppSideVWAP whenever more than 1 historical record in benchmark report where one is null VWAP</t>
  </si>
  <si>
    <t>Ensure VWAP computed correctly depending on whether val column entry is null</t>
  </si>
  <si>
    <r>
      <rPr>
        <b/>
        <sz val="11"/>
        <color theme="1"/>
        <rFont val="Calibri"/>
        <family val="2"/>
        <scheme val="minor"/>
      </rPr>
      <t xml:space="preserve">Instance = </t>
    </r>
    <r>
      <rPr>
        <sz val="11"/>
        <color theme="1"/>
        <rFont val="Calibri"/>
        <family val="2"/>
        <scheme val="minor"/>
      </rPr>
      <t>PK17:  Value computed as price*qty when val entry is null (positive)</t>
    </r>
  </si>
  <si>
    <r>
      <t xml:space="preserve">3.Navigate to Run Report Management dash 
1) Create two new reports based on template SURV_RUN_BENCHMARK with any desired unique report names.  Set both with </t>
    </r>
    <r>
      <rPr>
        <b/>
        <sz val="11"/>
        <rFont val="Calibri"/>
        <family val="2"/>
        <scheme val="minor"/>
      </rPr>
      <t>alert</t>
    </r>
    <r>
      <rPr>
        <sz val="11"/>
        <rFont val="Calibri"/>
        <family val="2"/>
        <scheme val="minor"/>
      </rPr>
      <t xml:space="preserve">=parking and with </t>
    </r>
    <r>
      <rPr>
        <b/>
        <sz val="11"/>
        <rFont val="Calibri"/>
        <family val="2"/>
        <scheme val="minor"/>
      </rPr>
      <t xml:space="preserve">startDate = </t>
    </r>
    <r>
      <rPr>
        <sz val="11"/>
        <rFont val="Calibri"/>
        <family val="2"/>
        <scheme val="minor"/>
      </rPr>
      <t xml:space="preserve">2015.04.30 and 2015.04.28 respectively.  Save and Run both in any order without the need to wait until one is finished.,
2) Create two new reports based on template SURV_ALERT_BATCH with any desired unique report names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MF_Parking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 2015/04/28[Data loaded into system prior to running this report] and 2015.05.05 on the second one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MFParking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parking.
Save and Run reports in any order.
</t>
    </r>
  </si>
  <si>
    <t>One alert should be triggered for this instance on  2015.04.30</t>
  </si>
  <si>
    <t>One Alert should be triggered on  2015.04.30</t>
  </si>
  <si>
    <t>An Alert should NOT be triggered on  2015.04.30</t>
  </si>
  <si>
    <t>No Alert triggered on  2015.04.30</t>
  </si>
  <si>
    <t>minTradeQty Threshold</t>
  </si>
  <si>
    <t>minTradeVal Threshold</t>
  </si>
  <si>
    <t>minTradeQty and minTradeVal Threshold</t>
  </si>
  <si>
    <t>Alert Parameters</t>
  </si>
  <si>
    <t>Ensure alert triggers if minTradeQty alone is breached</t>
  </si>
  <si>
    <t>Ensure alert triggers if minTradeVal alone is breached</t>
  </si>
  <si>
    <t>Ensure alert triggers if both minTradeQty and minTradeVal are not breached</t>
  </si>
  <si>
    <t>Ensure alert does not trigger if both minTradeQty and  minTradeVal are not breached</t>
  </si>
  <si>
    <t>Ensure alert does not trigger if minTradeQty alone is not breached</t>
  </si>
  <si>
    <t>Ensure alert does not trigger if minTradeVal alone is not breached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</si>
  <si>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PK18A:  minTradeQty positive test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</si>
  <si>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PK19A:  minTradeVal positive test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</si>
  <si>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PK18B:  minTradeQty negative test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</si>
  <si>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PK19B:  minTradeVal negative test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</si>
  <si>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PK20A:  minTradeQty and minTradeVal positive test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</si>
  <si>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1"/>
        <color theme="1"/>
        <rFont val="Calibri"/>
        <family val="2"/>
        <scheme val="minor"/>
      </rPr>
      <t>= PK20B:  minTradeQty and minTradeVal negative test</t>
    </r>
  </si>
  <si>
    <t>Parent Child Prioritisation</t>
  </si>
  <si>
    <t>Ensure alert triggers on parent instance</t>
  </si>
  <si>
    <t>Ensure alert triggers on child instance with higher priority</t>
  </si>
  <si>
    <r>
      <t xml:space="preserve">Instance = </t>
    </r>
    <r>
      <rPr>
        <sz val="11"/>
        <color theme="1"/>
        <rFont val="Calibri"/>
        <family val="2"/>
        <scheme val="minor"/>
      </rPr>
      <t>PK21: Parent Child Prioritisation Test 1 - Parent - triggers on parent</t>
    </r>
  </si>
  <si>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PK22: Parent Child Prioritisation Test 2 - Child1 - triggers on child</t>
    </r>
  </si>
  <si>
    <t>Two Alerts should be triggered on  2015.04.30</t>
  </si>
  <si>
    <t xml:space="preserve">One alert should be triggered on 2015.05.05 </t>
  </si>
  <si>
    <r>
      <rPr>
        <b/>
        <sz val="11"/>
        <color theme="1"/>
        <rFont val="Calibri"/>
        <family val="2"/>
        <scheme val="minor"/>
      </rPr>
      <t xml:space="preserve">Instance = </t>
    </r>
    <r>
      <rPr>
        <sz val="11"/>
        <color theme="1"/>
        <rFont val="Calibri"/>
        <family val="2"/>
        <scheme val="minor"/>
      </rPr>
      <t>PK17:  Value computed as price*qty when val entry is null (negative)</t>
    </r>
  </si>
  <si>
    <t>Ensure VWAP computed correctly depending on whether val column entry is null with EOD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</si>
</sst>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/>
    <xf numFmtId="0" fontId="0" fillId="0" borderId="0" xfId="0" applyBorder="1"/>
    <xf numFmtId="0" fontId="2" fillId="0" borderId="1" xfId="0" applyFont="1" applyFill="1" applyBorder="1" applyAlignment="1">
      <alignment horizontal="left" vertical="top" wrapText="1"/>
    </xf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horizontal="left" vertical="top" wrapText="1"/>
    </xf>
    <xf numFmtId="0" fontId="18" fillId="0" borderId="0" xfId="0" applyFont="1"/>
    <xf numFmtId="0" fontId="20" fillId="0" borderId="0" xfId="0" applyFont="1"/>
    <xf numFmtId="0" fontId="2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1" fillId="0" borderId="0" xfId="0" applyFont="1"/>
    <xf numFmtId="0" fontId="22" fillId="0" borderId="0" xfId="0" applyFont="1"/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18" fillId="0" borderId="1" xfId="0" applyFont="1" applyFill="1" applyBorder="1"/>
    <xf numFmtId="0" fontId="0" fillId="0" borderId="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rns1/Downloads/OxO%20Regression%20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 Revision"/>
      <sheetName val="Validation lists"/>
      <sheetName val="Details"/>
      <sheetName val="Test Cases"/>
      <sheetName val="Totals"/>
      <sheetName val="Writing Guide"/>
    </sheetNames>
    <sheetDataSet>
      <sheetData sheetId="0"/>
      <sheetData sheetId="1">
        <row r="1">
          <cell r="A1" t="str">
            <v>Core</v>
          </cell>
        </row>
        <row r="2">
          <cell r="A2" t="str">
            <v>Core 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70" zoomScaleNormal="70" workbookViewId="0">
      <pane ySplit="1" topLeftCell="A8" activePane="bottomLeft" state="frozen"/>
      <selection pane="bottomLeft" activeCell="G29" sqref="G29"/>
    </sheetView>
  </sheetViews>
  <sheetFormatPr defaultRowHeight="15" x14ac:dyDescent="0.25"/>
  <cols>
    <col min="2" max="2" width="12.7109375" customWidth="1"/>
    <col min="4" max="4" width="15.85546875" customWidth="1"/>
    <col min="5" max="5" width="27.7109375" customWidth="1"/>
    <col min="6" max="6" width="42.5703125" customWidth="1"/>
    <col min="7" max="7" width="116.28515625" bestFit="1" customWidth="1"/>
    <col min="8" max="8" width="31.85546875" customWidth="1"/>
    <col min="9" max="9" width="14" customWidth="1"/>
    <col min="10" max="10" width="15.7109375" customWidth="1"/>
  </cols>
  <sheetData>
    <row r="1" spans="1:11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 s="8" customFormat="1" ht="60" x14ac:dyDescent="0.25">
      <c r="A2" s="2">
        <v>1</v>
      </c>
      <c r="B2" s="4" t="s">
        <v>11</v>
      </c>
      <c r="C2" s="9"/>
      <c r="D2" s="11" t="s">
        <v>30</v>
      </c>
      <c r="E2" s="11" t="s">
        <v>31</v>
      </c>
      <c r="F2" s="11" t="s">
        <v>32</v>
      </c>
      <c r="G2" s="11" t="s">
        <v>33</v>
      </c>
      <c r="H2" s="11" t="s">
        <v>34</v>
      </c>
      <c r="I2" s="11" t="s">
        <v>35</v>
      </c>
      <c r="J2" s="10"/>
      <c r="K2" s="10"/>
    </row>
    <row r="3" spans="1:11" s="8" customFormat="1" ht="45" x14ac:dyDescent="0.25">
      <c r="A3" s="2">
        <v>2</v>
      </c>
      <c r="B3" s="4" t="s">
        <v>11</v>
      </c>
      <c r="C3" s="9"/>
      <c r="D3" s="11" t="s">
        <v>36</v>
      </c>
      <c r="E3" s="11" t="s">
        <v>48</v>
      </c>
      <c r="F3" s="11" t="s">
        <v>37</v>
      </c>
      <c r="G3" s="3" t="s">
        <v>49</v>
      </c>
      <c r="H3" s="11" t="s">
        <v>38</v>
      </c>
      <c r="I3" s="11" t="s">
        <v>35</v>
      </c>
      <c r="J3" s="10"/>
      <c r="K3" s="10"/>
    </row>
    <row r="4" spans="1:11" s="8" customFormat="1" ht="270" x14ac:dyDescent="0.25">
      <c r="A4" s="2">
        <v>3</v>
      </c>
      <c r="B4" s="4" t="s">
        <v>11</v>
      </c>
      <c r="C4" s="9"/>
      <c r="D4" s="11" t="s">
        <v>39</v>
      </c>
      <c r="E4" s="11" t="s">
        <v>40</v>
      </c>
      <c r="F4" s="11" t="s">
        <v>41</v>
      </c>
      <c r="G4" s="3" t="s">
        <v>155</v>
      </c>
      <c r="H4" s="11" t="s">
        <v>42</v>
      </c>
      <c r="I4" s="11" t="s">
        <v>35</v>
      </c>
      <c r="J4" s="10"/>
      <c r="K4" s="10"/>
    </row>
    <row r="5" spans="1:11" s="8" customFormat="1" ht="30" x14ac:dyDescent="0.25">
      <c r="A5" s="2">
        <v>4</v>
      </c>
      <c r="B5" s="4" t="s">
        <v>11</v>
      </c>
      <c r="C5" s="9"/>
      <c r="D5" s="11" t="s">
        <v>43</v>
      </c>
      <c r="E5" s="11" t="s">
        <v>44</v>
      </c>
      <c r="F5" s="11" t="s">
        <v>45</v>
      </c>
      <c r="G5" s="3" t="s">
        <v>46</v>
      </c>
      <c r="H5" s="11" t="s">
        <v>47</v>
      </c>
      <c r="I5" s="11" t="s">
        <v>35</v>
      </c>
      <c r="J5" s="10"/>
      <c r="K5" s="10"/>
    </row>
    <row r="6" spans="1:11" s="5" customFormat="1" ht="30" x14ac:dyDescent="0.25">
      <c r="A6" s="2">
        <v>5</v>
      </c>
      <c r="B6" s="4" t="s">
        <v>11</v>
      </c>
      <c r="C6" s="2"/>
      <c r="D6" s="2" t="s">
        <v>13</v>
      </c>
      <c r="E6" s="2" t="s">
        <v>14</v>
      </c>
      <c r="F6" s="3" t="s">
        <v>16</v>
      </c>
      <c r="G6" s="3" t="s">
        <v>52</v>
      </c>
      <c r="H6" s="12" t="s">
        <v>156</v>
      </c>
      <c r="I6" s="11" t="s">
        <v>35</v>
      </c>
      <c r="J6" s="7"/>
      <c r="K6" s="7"/>
    </row>
    <row r="7" spans="1:11" s="5" customFormat="1" ht="45" x14ac:dyDescent="0.25">
      <c r="A7" s="2">
        <v>6</v>
      </c>
      <c r="B7" s="4" t="s">
        <v>11</v>
      </c>
      <c r="C7" s="2"/>
      <c r="D7" s="2" t="s">
        <v>13</v>
      </c>
      <c r="E7" s="3" t="s">
        <v>15</v>
      </c>
      <c r="F7" s="3" t="s">
        <v>12</v>
      </c>
      <c r="G7" s="3" t="s">
        <v>53</v>
      </c>
      <c r="H7" s="12" t="s">
        <v>156</v>
      </c>
      <c r="I7" s="11" t="s">
        <v>35</v>
      </c>
      <c r="J7" s="3"/>
      <c r="K7" s="2"/>
    </row>
    <row r="8" spans="1:11" ht="30" x14ac:dyDescent="0.25">
      <c r="A8" s="2">
        <v>7</v>
      </c>
      <c r="B8" s="1" t="s">
        <v>11</v>
      </c>
      <c r="C8" s="2"/>
      <c r="D8" s="3" t="s">
        <v>17</v>
      </c>
      <c r="E8" s="3" t="s">
        <v>19</v>
      </c>
      <c r="F8" s="3" t="s">
        <v>20</v>
      </c>
      <c r="G8" s="3" t="s">
        <v>54</v>
      </c>
      <c r="H8" s="12" t="s">
        <v>157</v>
      </c>
      <c r="I8" s="11" t="s">
        <v>35</v>
      </c>
      <c r="J8" s="3"/>
      <c r="K8" s="2"/>
    </row>
    <row r="9" spans="1:11" ht="30" x14ac:dyDescent="0.25">
      <c r="A9" s="2">
        <v>8</v>
      </c>
      <c r="B9" s="1" t="s">
        <v>11</v>
      </c>
      <c r="C9" s="2"/>
      <c r="D9" s="3" t="s">
        <v>17</v>
      </c>
      <c r="E9" s="3" t="s">
        <v>18</v>
      </c>
      <c r="F9" s="3" t="s">
        <v>21</v>
      </c>
      <c r="G9" s="3" t="s">
        <v>55</v>
      </c>
      <c r="H9" s="7" t="s">
        <v>158</v>
      </c>
      <c r="I9" s="11" t="s">
        <v>35</v>
      </c>
      <c r="J9" s="3"/>
      <c r="K9" s="2"/>
    </row>
    <row r="10" spans="1:11" ht="60" x14ac:dyDescent="0.25">
      <c r="A10" s="2">
        <v>9</v>
      </c>
      <c r="B10" s="1" t="s">
        <v>11</v>
      </c>
      <c r="C10" s="2"/>
      <c r="D10" s="3" t="s">
        <v>23</v>
      </c>
      <c r="E10" s="3" t="s">
        <v>24</v>
      </c>
      <c r="F10" s="3" t="s">
        <v>25</v>
      </c>
      <c r="G10" s="3" t="s">
        <v>56</v>
      </c>
      <c r="H10" s="7" t="s">
        <v>158</v>
      </c>
      <c r="I10" s="11" t="s">
        <v>35</v>
      </c>
      <c r="J10" s="3"/>
      <c r="K10" s="2"/>
    </row>
    <row r="11" spans="1:11" ht="45" x14ac:dyDescent="0.25">
      <c r="A11" s="2">
        <v>10</v>
      </c>
      <c r="B11" s="1" t="s">
        <v>11</v>
      </c>
      <c r="C11" s="2"/>
      <c r="D11" s="3" t="s">
        <v>22</v>
      </c>
      <c r="E11" s="3" t="s">
        <v>24</v>
      </c>
      <c r="F11" s="3" t="s">
        <v>26</v>
      </c>
      <c r="G11" s="3" t="s">
        <v>57</v>
      </c>
      <c r="H11" s="7" t="s">
        <v>158</v>
      </c>
      <c r="I11" s="11" t="s">
        <v>35</v>
      </c>
      <c r="J11" s="3"/>
      <c r="K11" s="2"/>
    </row>
    <row r="12" spans="1:11" s="6" customFormat="1" ht="30" x14ac:dyDescent="0.25">
      <c r="A12" s="2">
        <v>11</v>
      </c>
      <c r="B12" s="1" t="s">
        <v>11</v>
      </c>
      <c r="C12" s="2"/>
      <c r="D12" s="3" t="s">
        <v>50</v>
      </c>
      <c r="E12" s="3"/>
      <c r="F12" s="3" t="s">
        <v>51</v>
      </c>
      <c r="G12" s="3" t="s">
        <v>58</v>
      </c>
      <c r="H12" s="12" t="s">
        <v>157</v>
      </c>
      <c r="I12" s="11" t="s">
        <v>35</v>
      </c>
      <c r="J12" s="3"/>
      <c r="K12" s="2"/>
    </row>
    <row r="13" spans="1:11" s="6" customFormat="1" ht="30" x14ac:dyDescent="0.25">
      <c r="A13" s="2">
        <v>12</v>
      </c>
      <c r="B13" s="1" t="s">
        <v>11</v>
      </c>
      <c r="C13" s="2"/>
      <c r="D13" s="3" t="s">
        <v>27</v>
      </c>
      <c r="E13" s="3"/>
      <c r="F13" s="3" t="s">
        <v>29</v>
      </c>
      <c r="G13" s="3" t="s">
        <v>59</v>
      </c>
      <c r="H13" s="12" t="s">
        <v>157</v>
      </c>
      <c r="I13" s="11" t="s">
        <v>35</v>
      </c>
      <c r="J13" s="3"/>
      <c r="K13" s="2"/>
    </row>
    <row r="14" spans="1:11" s="6" customFormat="1" ht="30" x14ac:dyDescent="0.25">
      <c r="A14" s="2">
        <v>13</v>
      </c>
      <c r="B14" s="1" t="s">
        <v>11</v>
      </c>
      <c r="C14" s="2"/>
      <c r="D14" s="3" t="s">
        <v>27</v>
      </c>
      <c r="E14" s="3" t="s">
        <v>24</v>
      </c>
      <c r="F14" s="3" t="s">
        <v>28</v>
      </c>
      <c r="G14" s="3" t="s">
        <v>60</v>
      </c>
      <c r="H14" s="7" t="s">
        <v>159</v>
      </c>
      <c r="I14" s="11" t="s">
        <v>35</v>
      </c>
      <c r="J14" s="3"/>
      <c r="K14" s="2"/>
    </row>
    <row r="15" spans="1:11" ht="105" x14ac:dyDescent="0.25">
      <c r="A15" s="2">
        <v>14</v>
      </c>
      <c r="B15" s="1" t="s">
        <v>11</v>
      </c>
      <c r="C15" s="2"/>
      <c r="D15" s="3" t="s">
        <v>125</v>
      </c>
      <c r="E15" s="3" t="s">
        <v>126</v>
      </c>
      <c r="F15" s="3" t="s">
        <v>127</v>
      </c>
      <c r="G15" s="3" t="s">
        <v>128</v>
      </c>
      <c r="H15" s="12" t="s">
        <v>157</v>
      </c>
      <c r="I15" s="11" t="s">
        <v>35</v>
      </c>
      <c r="J15" s="3"/>
      <c r="K15" s="2"/>
    </row>
    <row r="16" spans="1:11" ht="75" x14ac:dyDescent="0.25">
      <c r="A16" s="2">
        <v>15</v>
      </c>
      <c r="B16" s="1" t="s">
        <v>11</v>
      </c>
      <c r="C16" s="2"/>
      <c r="D16" s="15" t="s">
        <v>131</v>
      </c>
      <c r="E16" s="15" t="s">
        <v>132</v>
      </c>
      <c r="F16" s="3" t="s">
        <v>133</v>
      </c>
      <c r="G16" s="16" t="s">
        <v>134</v>
      </c>
      <c r="H16" s="7" t="s">
        <v>158</v>
      </c>
      <c r="I16" s="11" t="s">
        <v>35</v>
      </c>
      <c r="J16" s="3"/>
      <c r="K16" s="2"/>
    </row>
    <row r="17" spans="1:11" ht="120" x14ac:dyDescent="0.25">
      <c r="A17" s="2">
        <v>16</v>
      </c>
      <c r="B17" s="1" t="s">
        <v>11</v>
      </c>
      <c r="C17" s="2"/>
      <c r="D17" s="3" t="s">
        <v>129</v>
      </c>
      <c r="E17" s="3" t="s">
        <v>130</v>
      </c>
      <c r="F17" s="3" t="s">
        <v>127</v>
      </c>
      <c r="G17" s="16" t="s">
        <v>135</v>
      </c>
      <c r="H17" s="12" t="s">
        <v>157</v>
      </c>
      <c r="I17" s="11"/>
      <c r="J17" s="3"/>
      <c r="K17" s="2"/>
    </row>
    <row r="18" spans="1:11" ht="45" x14ac:dyDescent="0.25">
      <c r="A18" s="2">
        <v>17</v>
      </c>
      <c r="B18" s="1" t="s">
        <v>11</v>
      </c>
      <c r="C18" s="2"/>
      <c r="D18" s="15" t="s">
        <v>142</v>
      </c>
      <c r="E18" s="15" t="s">
        <v>143</v>
      </c>
      <c r="F18" s="15" t="s">
        <v>144</v>
      </c>
      <c r="G18" s="3" t="s">
        <v>139</v>
      </c>
      <c r="H18" s="12" t="s">
        <v>157</v>
      </c>
      <c r="I18" s="11"/>
      <c r="J18" s="3"/>
      <c r="K18" s="2"/>
    </row>
    <row r="19" spans="1:11" ht="60" x14ac:dyDescent="0.25">
      <c r="A19" s="2">
        <v>18</v>
      </c>
      <c r="B19" s="1" t="s">
        <v>11</v>
      </c>
      <c r="C19" s="2"/>
      <c r="D19" s="3" t="s">
        <v>136</v>
      </c>
      <c r="E19" s="3" t="s">
        <v>137</v>
      </c>
      <c r="F19" s="3" t="s">
        <v>138</v>
      </c>
      <c r="G19" s="3" t="s">
        <v>140</v>
      </c>
      <c r="H19" s="12" t="s">
        <v>157</v>
      </c>
      <c r="I19" s="11"/>
      <c r="J19" s="3"/>
      <c r="K19" s="2"/>
    </row>
    <row r="20" spans="1:11" ht="45" x14ac:dyDescent="0.25">
      <c r="A20" s="2">
        <v>19</v>
      </c>
      <c r="B20" s="1" t="s">
        <v>11</v>
      </c>
      <c r="C20" s="2"/>
      <c r="D20" s="3" t="s">
        <v>145</v>
      </c>
      <c r="E20" s="3" t="s">
        <v>146</v>
      </c>
      <c r="F20" s="3" t="s">
        <v>146</v>
      </c>
      <c r="G20" s="3" t="s">
        <v>141</v>
      </c>
      <c r="H20" s="12" t="s">
        <v>181</v>
      </c>
      <c r="I20" s="11"/>
      <c r="J20" s="3"/>
      <c r="K20" s="2"/>
    </row>
    <row r="21" spans="1:11" ht="75" x14ac:dyDescent="0.25">
      <c r="A21" s="2">
        <v>19</v>
      </c>
      <c r="B21" s="1" t="s">
        <v>11</v>
      </c>
      <c r="C21" s="2"/>
      <c r="D21" s="3" t="s">
        <v>145</v>
      </c>
      <c r="E21" s="3" t="s">
        <v>151</v>
      </c>
      <c r="F21" s="3" t="s">
        <v>146</v>
      </c>
      <c r="G21" s="8" t="s">
        <v>149</v>
      </c>
      <c r="H21" s="7" t="s">
        <v>159</v>
      </c>
      <c r="I21" s="11"/>
      <c r="J21" s="3"/>
      <c r="K21" s="2"/>
    </row>
    <row r="22" spans="1:11" ht="90" x14ac:dyDescent="0.25">
      <c r="A22" s="2">
        <v>19</v>
      </c>
      <c r="B22" s="1" t="s">
        <v>11</v>
      </c>
      <c r="C22" s="2"/>
      <c r="D22" s="3" t="s">
        <v>145</v>
      </c>
      <c r="E22" s="3" t="s">
        <v>152</v>
      </c>
      <c r="F22" s="3" t="s">
        <v>146</v>
      </c>
      <c r="G22" s="8" t="s">
        <v>150</v>
      </c>
      <c r="H22" s="12" t="s">
        <v>157</v>
      </c>
      <c r="I22" s="11"/>
      <c r="J22" s="3"/>
      <c r="K22" s="2"/>
    </row>
    <row r="23" spans="1:11" ht="60" x14ac:dyDescent="0.25">
      <c r="A23" s="2">
        <v>20</v>
      </c>
      <c r="B23" s="1" t="s">
        <v>11</v>
      </c>
      <c r="C23" s="2"/>
      <c r="D23" s="3" t="s">
        <v>145</v>
      </c>
      <c r="E23" s="3" t="s">
        <v>153</v>
      </c>
      <c r="F23" s="3" t="s">
        <v>153</v>
      </c>
      <c r="G23" s="8" t="s">
        <v>154</v>
      </c>
      <c r="H23" s="12" t="s">
        <v>182</v>
      </c>
      <c r="I23" s="11"/>
      <c r="J23" s="3"/>
      <c r="K23" s="2"/>
    </row>
    <row r="24" spans="1:11" s="8" customFormat="1" ht="60" x14ac:dyDescent="0.25">
      <c r="A24" s="2">
        <v>20</v>
      </c>
      <c r="B24" s="1" t="s">
        <v>11</v>
      </c>
      <c r="C24" s="2"/>
      <c r="D24" s="3" t="s">
        <v>145</v>
      </c>
      <c r="E24" s="3" t="s">
        <v>153</v>
      </c>
      <c r="F24" s="3" t="s">
        <v>184</v>
      </c>
      <c r="G24" s="8" t="s">
        <v>183</v>
      </c>
      <c r="H24" s="12" t="s">
        <v>182</v>
      </c>
      <c r="I24" s="11"/>
      <c r="J24" s="3"/>
      <c r="K24" s="2"/>
    </row>
    <row r="25" spans="1:11" ht="30" x14ac:dyDescent="0.25">
      <c r="A25" s="2">
        <v>21</v>
      </c>
      <c r="B25" s="1" t="s">
        <v>11</v>
      </c>
      <c r="C25" s="2"/>
      <c r="D25" s="3" t="s">
        <v>163</v>
      </c>
      <c r="E25" s="3" t="s">
        <v>160</v>
      </c>
      <c r="F25" s="3" t="s">
        <v>164</v>
      </c>
      <c r="G25" s="19" t="s">
        <v>170</v>
      </c>
      <c r="H25" s="12" t="s">
        <v>156</v>
      </c>
      <c r="I25" s="11"/>
      <c r="J25" s="3"/>
      <c r="K25" s="2"/>
    </row>
    <row r="26" spans="1:11" s="8" customFormat="1" ht="30" x14ac:dyDescent="0.25">
      <c r="A26" s="2">
        <v>22</v>
      </c>
      <c r="B26" s="1" t="s">
        <v>11</v>
      </c>
      <c r="C26" s="2"/>
      <c r="D26" s="3" t="s">
        <v>163</v>
      </c>
      <c r="E26" s="3" t="s">
        <v>160</v>
      </c>
      <c r="F26" s="3" t="s">
        <v>168</v>
      </c>
      <c r="G26" s="19" t="s">
        <v>172</v>
      </c>
      <c r="H26" s="12" t="s">
        <v>156</v>
      </c>
      <c r="I26" s="11"/>
      <c r="J26" s="3"/>
      <c r="K26" s="2"/>
    </row>
    <row r="27" spans="1:11" s="8" customFormat="1" ht="30" x14ac:dyDescent="0.25">
      <c r="A27" s="2">
        <v>23</v>
      </c>
      <c r="B27" s="1" t="s">
        <v>11</v>
      </c>
      <c r="C27" s="2"/>
      <c r="D27" s="3" t="s">
        <v>163</v>
      </c>
      <c r="E27" s="3" t="s">
        <v>161</v>
      </c>
      <c r="F27" s="3" t="s">
        <v>165</v>
      </c>
      <c r="G27" s="19" t="s">
        <v>171</v>
      </c>
      <c r="H27" s="12" t="s">
        <v>156</v>
      </c>
      <c r="I27" s="11"/>
      <c r="J27" s="3"/>
      <c r="K27" s="2"/>
    </row>
    <row r="28" spans="1:11" s="8" customFormat="1" ht="30" x14ac:dyDescent="0.25">
      <c r="A28" s="2">
        <v>24</v>
      </c>
      <c r="B28" s="1" t="s">
        <v>11</v>
      </c>
      <c r="C28" s="2"/>
      <c r="D28" s="3" t="s">
        <v>163</v>
      </c>
      <c r="E28" s="3" t="s">
        <v>161</v>
      </c>
      <c r="F28" s="3" t="s">
        <v>169</v>
      </c>
      <c r="G28" s="19" t="s">
        <v>173</v>
      </c>
      <c r="H28" s="7" t="s">
        <v>159</v>
      </c>
      <c r="I28" s="11"/>
      <c r="J28" s="3"/>
      <c r="K28" s="2"/>
    </row>
    <row r="29" spans="1:11" s="8" customFormat="1" ht="30" x14ac:dyDescent="0.25">
      <c r="A29" s="2">
        <v>25</v>
      </c>
      <c r="B29" s="1" t="s">
        <v>11</v>
      </c>
      <c r="C29" s="2"/>
      <c r="D29" s="3" t="s">
        <v>163</v>
      </c>
      <c r="E29" s="3" t="s">
        <v>162</v>
      </c>
      <c r="F29" s="3" t="s">
        <v>166</v>
      </c>
      <c r="G29" s="19" t="s">
        <v>174</v>
      </c>
      <c r="H29" s="12" t="s">
        <v>156</v>
      </c>
      <c r="I29" s="11"/>
      <c r="J29" s="3"/>
      <c r="K29" s="2"/>
    </row>
    <row r="30" spans="1:11" s="8" customFormat="1" ht="45" x14ac:dyDescent="0.25">
      <c r="A30" s="2">
        <v>26</v>
      </c>
      <c r="B30" s="1" t="s">
        <v>11</v>
      </c>
      <c r="C30" s="2"/>
      <c r="D30" s="3" t="s">
        <v>163</v>
      </c>
      <c r="E30" s="3" t="s">
        <v>162</v>
      </c>
      <c r="F30" s="3" t="s">
        <v>167</v>
      </c>
      <c r="G30" s="19" t="s">
        <v>175</v>
      </c>
      <c r="H30" s="7" t="s">
        <v>159</v>
      </c>
      <c r="I30" s="11"/>
      <c r="J30" s="3"/>
      <c r="K30" s="2"/>
    </row>
    <row r="31" spans="1:11" ht="30" x14ac:dyDescent="0.25">
      <c r="A31" s="7">
        <v>27</v>
      </c>
      <c r="B31" s="20" t="s">
        <v>11</v>
      </c>
      <c r="C31" s="19"/>
      <c r="D31" s="3" t="s">
        <v>163</v>
      </c>
      <c r="E31" s="3" t="s">
        <v>176</v>
      </c>
      <c r="F31" s="3" t="s">
        <v>177</v>
      </c>
      <c r="G31" s="21" t="s">
        <v>179</v>
      </c>
      <c r="H31" s="12" t="s">
        <v>156</v>
      </c>
      <c r="I31" s="19"/>
      <c r="J31" s="19"/>
      <c r="K31" s="19"/>
    </row>
    <row r="32" spans="1:11" ht="30" x14ac:dyDescent="0.25">
      <c r="A32" s="7">
        <v>28</v>
      </c>
      <c r="B32" s="20" t="s">
        <v>11</v>
      </c>
      <c r="C32" s="19"/>
      <c r="D32" s="3" t="s">
        <v>163</v>
      </c>
      <c r="E32" s="3" t="s">
        <v>176</v>
      </c>
      <c r="F32" s="3" t="s">
        <v>178</v>
      </c>
      <c r="G32" s="22" t="s">
        <v>180</v>
      </c>
      <c r="H32" s="12" t="s">
        <v>156</v>
      </c>
      <c r="I32" s="19"/>
      <c r="J32" s="19"/>
      <c r="K32" s="19"/>
    </row>
  </sheetData>
  <dataValidations count="1">
    <dataValidation type="list" allowBlank="1" showInputMessage="1" showErrorMessage="1" sqref="C7:C30">
      <formula1>clist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F1" workbookViewId="0">
      <selection activeCell="O16" sqref="O16"/>
    </sheetView>
  </sheetViews>
  <sheetFormatPr defaultRowHeight="15" x14ac:dyDescent="0.25"/>
  <cols>
    <col min="1" max="1" width="28.7109375" style="8" bestFit="1" customWidth="1"/>
    <col min="2" max="2" width="21" style="8" bestFit="1" customWidth="1"/>
    <col min="3" max="3" width="9.7109375" style="8" bestFit="1" customWidth="1"/>
    <col min="4" max="6" width="9.140625" style="8"/>
    <col min="7" max="7" width="13.42578125" style="8" bestFit="1" customWidth="1"/>
    <col min="8" max="8" width="16.85546875" style="8" bestFit="1" customWidth="1"/>
    <col min="9" max="9" width="16.85546875" style="8" customWidth="1"/>
    <col min="10" max="10" width="12.5703125" style="8" bestFit="1" customWidth="1"/>
    <col min="11" max="11" width="16.7109375" style="8" bestFit="1" customWidth="1"/>
    <col min="12" max="12" width="16.42578125" style="8" bestFit="1" customWidth="1"/>
    <col min="13" max="13" width="12.28515625" style="8" bestFit="1" customWidth="1"/>
    <col min="14" max="14" width="19.85546875" style="8" bestFit="1" customWidth="1"/>
    <col min="15" max="15" width="21.85546875" style="8" bestFit="1" customWidth="1"/>
    <col min="16" max="16" width="19.85546875" style="8" bestFit="1" customWidth="1"/>
    <col min="17" max="17" width="21.85546875" style="8" bestFit="1" customWidth="1"/>
    <col min="18" max="18" width="19.7109375" style="8" bestFit="1" customWidth="1"/>
    <col min="19" max="20" width="21.7109375" style="8" bestFit="1" customWidth="1"/>
    <col min="21" max="16384" width="9.140625" style="8"/>
  </cols>
  <sheetData>
    <row r="1" spans="1:17" x14ac:dyDescent="0.25">
      <c r="A1" s="13" t="s">
        <v>123</v>
      </c>
    </row>
    <row r="2" spans="1:17" x14ac:dyDescent="0.25">
      <c r="A2" s="13" t="s">
        <v>61</v>
      </c>
      <c r="B2" s="13" t="s">
        <v>62</v>
      </c>
      <c r="C2" s="13" t="s">
        <v>63</v>
      </c>
      <c r="D2" s="13" t="s">
        <v>64</v>
      </c>
      <c r="E2" s="13" t="s">
        <v>65</v>
      </c>
      <c r="F2" s="13" t="s">
        <v>66</v>
      </c>
      <c r="G2" s="13" t="s">
        <v>67</v>
      </c>
      <c r="H2" s="13" t="s">
        <v>68</v>
      </c>
      <c r="I2" s="13" t="s">
        <v>69</v>
      </c>
      <c r="J2" s="13" t="s">
        <v>70</v>
      </c>
      <c r="K2" s="13" t="s">
        <v>71</v>
      </c>
      <c r="L2" s="13" t="s">
        <v>72</v>
      </c>
      <c r="M2" s="13" t="s">
        <v>73</v>
      </c>
      <c r="N2" s="13" t="s">
        <v>74</v>
      </c>
      <c r="O2" s="13" t="s">
        <v>75</v>
      </c>
      <c r="P2" s="13" t="s">
        <v>76</v>
      </c>
      <c r="Q2" s="13" t="s">
        <v>77</v>
      </c>
    </row>
    <row r="3" spans="1:17" x14ac:dyDescent="0.25">
      <c r="A3" s="8" t="s">
        <v>78</v>
      </c>
      <c r="B3" s="8" t="s">
        <v>79</v>
      </c>
      <c r="C3" s="8" t="s">
        <v>80</v>
      </c>
      <c r="D3" s="8" t="s">
        <v>81</v>
      </c>
      <c r="E3" s="8">
        <v>1740000</v>
      </c>
      <c r="F3" s="8">
        <v>1845270</v>
      </c>
      <c r="G3" s="8">
        <v>1.0605</v>
      </c>
      <c r="H3" s="8">
        <v>0</v>
      </c>
      <c r="I3" s="8">
        <v>0</v>
      </c>
      <c r="J3" s="8" t="e">
        <f>I3/H3</f>
        <v>#DIV/0!</v>
      </c>
    </row>
    <row r="4" spans="1:17" x14ac:dyDescent="0.25">
      <c r="A4" s="8" t="s">
        <v>82</v>
      </c>
      <c r="B4" s="8" t="s">
        <v>83</v>
      </c>
      <c r="C4" s="8" t="s">
        <v>84</v>
      </c>
      <c r="D4" s="8" t="s">
        <v>81</v>
      </c>
      <c r="E4" s="8">
        <v>1740000</v>
      </c>
      <c r="F4" s="8">
        <v>1845270</v>
      </c>
      <c r="G4" s="8">
        <v>1.0605</v>
      </c>
      <c r="H4" s="8">
        <f>E4</f>
        <v>1740000</v>
      </c>
      <c r="I4" s="8">
        <f>F4</f>
        <v>1845270</v>
      </c>
      <c r="J4" s="8">
        <f t="shared" ref="J4:J9" si="0">I4/H4</f>
        <v>1.0605</v>
      </c>
    </row>
    <row r="5" spans="1:17" x14ac:dyDescent="0.25">
      <c r="A5" s="8" t="s">
        <v>85</v>
      </c>
      <c r="B5" s="8" t="s">
        <v>86</v>
      </c>
      <c r="C5" s="8" t="s">
        <v>84</v>
      </c>
      <c r="D5" s="8" t="s">
        <v>81</v>
      </c>
      <c r="E5" s="8">
        <v>1740000</v>
      </c>
      <c r="F5" s="8">
        <v>1845270</v>
      </c>
      <c r="G5" s="8">
        <v>1.0605</v>
      </c>
      <c r="H5" s="8">
        <f>SUM(E4:E5)</f>
        <v>3480000</v>
      </c>
      <c r="I5" s="8">
        <f>SUM(F4:F5)</f>
        <v>3690540</v>
      </c>
      <c r="J5" s="8">
        <f t="shared" si="0"/>
        <v>1.0605</v>
      </c>
    </row>
    <row r="6" spans="1:17" x14ac:dyDescent="0.25">
      <c r="A6" s="8" t="s">
        <v>87</v>
      </c>
      <c r="B6" s="8" t="s">
        <v>83</v>
      </c>
      <c r="C6" s="8" t="s">
        <v>80</v>
      </c>
      <c r="D6" s="8" t="s">
        <v>81</v>
      </c>
      <c r="E6" s="8">
        <v>1740000</v>
      </c>
      <c r="F6" s="8">
        <v>1845270</v>
      </c>
      <c r="G6" s="8">
        <v>1.0605</v>
      </c>
      <c r="H6" s="8">
        <f>E6</f>
        <v>1740000</v>
      </c>
      <c r="I6" s="8">
        <f>F6</f>
        <v>1845270</v>
      </c>
      <c r="J6" s="8">
        <f t="shared" si="0"/>
        <v>1.0605</v>
      </c>
    </row>
    <row r="7" spans="1:17" x14ac:dyDescent="0.25">
      <c r="A7" s="8" t="s">
        <v>88</v>
      </c>
      <c r="B7" s="8" t="s">
        <v>86</v>
      </c>
      <c r="C7" s="8" t="s">
        <v>80</v>
      </c>
      <c r="D7" s="8" t="s">
        <v>81</v>
      </c>
      <c r="E7" s="8">
        <v>1740000</v>
      </c>
      <c r="F7" s="8">
        <v>1845270</v>
      </c>
      <c r="G7" s="8">
        <v>1.0605</v>
      </c>
      <c r="H7" s="8">
        <v>0</v>
      </c>
      <c r="I7" s="8">
        <v>0</v>
      </c>
      <c r="J7" s="8" t="e">
        <f t="shared" si="0"/>
        <v>#DIV/0!</v>
      </c>
    </row>
    <row r="8" spans="1:17" x14ac:dyDescent="0.25">
      <c r="A8" s="8" t="s">
        <v>89</v>
      </c>
      <c r="B8" s="8" t="s">
        <v>90</v>
      </c>
      <c r="C8" s="8" t="s">
        <v>84</v>
      </c>
      <c r="D8" s="8" t="s">
        <v>81</v>
      </c>
      <c r="E8" s="8">
        <v>1480000</v>
      </c>
      <c r="F8" s="8">
        <v>1569540</v>
      </c>
      <c r="G8" s="8">
        <v>1.0605</v>
      </c>
      <c r="H8" s="8">
        <f>E8</f>
        <v>1480000</v>
      </c>
      <c r="I8" s="8">
        <f>F8</f>
        <v>1569540</v>
      </c>
      <c r="J8" s="8">
        <f t="shared" si="0"/>
        <v>1.0605</v>
      </c>
    </row>
    <row r="9" spans="1:17" x14ac:dyDescent="0.25">
      <c r="A9" s="8" t="s">
        <v>91</v>
      </c>
      <c r="B9" s="8" t="s">
        <v>90</v>
      </c>
      <c r="C9" s="8" t="s">
        <v>92</v>
      </c>
      <c r="D9" s="8" t="s">
        <v>81</v>
      </c>
      <c r="E9" s="8">
        <v>1490000</v>
      </c>
      <c r="F9" s="8">
        <v>1580145</v>
      </c>
      <c r="G9" s="8">
        <v>1.0605</v>
      </c>
      <c r="H9" s="8">
        <f>E9</f>
        <v>1490000</v>
      </c>
      <c r="I9" s="8">
        <f>F9</f>
        <v>1580145</v>
      </c>
      <c r="J9" s="8">
        <f t="shared" si="0"/>
        <v>1.0605</v>
      </c>
    </row>
    <row r="10" spans="1:17" x14ac:dyDescent="0.25">
      <c r="A10" s="8" t="s">
        <v>93</v>
      </c>
      <c r="B10" s="8" t="s">
        <v>94</v>
      </c>
      <c r="C10" s="8" t="s">
        <v>84</v>
      </c>
      <c r="D10" s="8" t="s">
        <v>95</v>
      </c>
      <c r="E10" s="8">
        <v>1000000</v>
      </c>
      <c r="F10" s="8">
        <v>1060000</v>
      </c>
      <c r="G10" s="8">
        <v>1.06</v>
      </c>
      <c r="K10" s="8">
        <f>E10</f>
        <v>1000000</v>
      </c>
      <c r="L10" s="8">
        <f>F10</f>
        <v>1060000</v>
      </c>
      <c r="M10" s="8">
        <f>L10/K10</f>
        <v>1.06</v>
      </c>
      <c r="N10" s="8">
        <f>100*ABS(K10-1500000)/MAX(K10,1500000)</f>
        <v>33.333333333333336</v>
      </c>
      <c r="O10" s="8">
        <f>100*ABS(K10-$H$9)/MAX(K10,$H$9)</f>
        <v>32.885906040268459</v>
      </c>
      <c r="P10" s="8">
        <f>100*ABS(M10-1.0605)/MAX(M10,1.0605)</f>
        <v>4.7147571900041957E-2</v>
      </c>
      <c r="Q10" s="8">
        <f>100*ABS(M10-$J$9)/MAX(M10,$J$9)</f>
        <v>4.7147571900041957E-2</v>
      </c>
    </row>
    <row r="11" spans="1:17" x14ac:dyDescent="0.25">
      <c r="A11" s="8" t="s">
        <v>96</v>
      </c>
      <c r="B11" s="8" t="s">
        <v>97</v>
      </c>
      <c r="C11" s="8" t="s">
        <v>84</v>
      </c>
      <c r="D11" s="8" t="s">
        <v>95</v>
      </c>
      <c r="E11" s="8">
        <v>2000000</v>
      </c>
      <c r="F11" s="8">
        <v>2140000</v>
      </c>
      <c r="G11" s="8">
        <v>1.07</v>
      </c>
      <c r="K11" s="8">
        <f t="shared" ref="K11:L13" si="1">SUM(E10:E11)</f>
        <v>3000000</v>
      </c>
      <c r="L11" s="8">
        <f t="shared" si="1"/>
        <v>3200000</v>
      </c>
      <c r="M11" s="8">
        <f t="shared" ref="M11:M13" si="2">L11/K11</f>
        <v>1.0666666666666667</v>
      </c>
      <c r="N11" s="8">
        <f t="shared" ref="N11:N13" si="3">100*ABS(K11-1500000)/MAX(K11,1500000)</f>
        <v>50</v>
      </c>
      <c r="O11" s="8">
        <f t="shared" ref="O11:O13" si="4">100*ABS(K11-$H$9)/MAX(K11,$H$9)</f>
        <v>50.333333333333336</v>
      </c>
      <c r="P11" s="8">
        <f t="shared" ref="P11:P13" si="5">100*ABS(M11-1.0605)/MAX(M11,1.0605)</f>
        <v>0.57812499999999878</v>
      </c>
      <c r="Q11" s="8">
        <f t="shared" ref="Q11:Q13" si="6">100*ABS(M11-$J$9)/MAX(M11,$J$9)</f>
        <v>0.57812499999999878</v>
      </c>
    </row>
    <row r="12" spans="1:17" x14ac:dyDescent="0.25">
      <c r="A12" s="8" t="s">
        <v>98</v>
      </c>
      <c r="B12" s="8" t="s">
        <v>94</v>
      </c>
      <c r="C12" s="8" t="s">
        <v>92</v>
      </c>
      <c r="D12" s="8" t="s">
        <v>95</v>
      </c>
      <c r="E12" s="8">
        <v>495000</v>
      </c>
      <c r="F12" s="8">
        <v>522225</v>
      </c>
      <c r="G12" s="8">
        <v>1.0549999999999999</v>
      </c>
      <c r="K12" s="8">
        <f t="shared" si="1"/>
        <v>2495000</v>
      </c>
      <c r="L12" s="8">
        <f t="shared" si="1"/>
        <v>2662225</v>
      </c>
      <c r="M12" s="8">
        <f t="shared" si="2"/>
        <v>1.0670240480961923</v>
      </c>
      <c r="N12" s="8">
        <f t="shared" si="3"/>
        <v>39.879759519038075</v>
      </c>
      <c r="O12" s="8">
        <f t="shared" si="4"/>
        <v>40.280561122244492</v>
      </c>
      <c r="P12" s="8">
        <f t="shared" si="5"/>
        <v>0.6114246541896301</v>
      </c>
      <c r="Q12" s="8">
        <f t="shared" si="6"/>
        <v>0.6114246541896301</v>
      </c>
    </row>
    <row r="13" spans="1:17" x14ac:dyDescent="0.25">
      <c r="A13" s="8" t="s">
        <v>99</v>
      </c>
      <c r="B13" s="8" t="s">
        <v>97</v>
      </c>
      <c r="C13" s="8" t="s">
        <v>92</v>
      </c>
      <c r="D13" s="8" t="s">
        <v>95</v>
      </c>
      <c r="E13" s="8">
        <v>1000000</v>
      </c>
      <c r="F13" s="8">
        <v>1060500</v>
      </c>
      <c r="G13" s="8">
        <v>0.53249999999999997</v>
      </c>
      <c r="K13" s="8">
        <f t="shared" si="1"/>
        <v>1495000</v>
      </c>
      <c r="L13" s="8">
        <f t="shared" si="1"/>
        <v>1582725</v>
      </c>
      <c r="M13" s="8">
        <f t="shared" si="2"/>
        <v>1.0586789297658863</v>
      </c>
      <c r="N13" s="14">
        <f t="shared" si="3"/>
        <v>0.33333333333333331</v>
      </c>
      <c r="O13" s="17">
        <f t="shared" si="4"/>
        <v>0.33444816053511706</v>
      </c>
      <c r="P13" s="14">
        <f t="shared" si="5"/>
        <v>0.17171807959582353</v>
      </c>
      <c r="Q13" s="8">
        <f t="shared" si="6"/>
        <v>0.17171807959582353</v>
      </c>
    </row>
    <row r="14" spans="1:17" x14ac:dyDescent="0.25">
      <c r="O14" s="18" t="s">
        <v>147</v>
      </c>
    </row>
    <row r="15" spans="1:17" x14ac:dyDescent="0.25">
      <c r="O15" s="18" t="s">
        <v>148</v>
      </c>
    </row>
    <row r="17" spans="1:21" x14ac:dyDescent="0.25">
      <c r="A17" s="13" t="s">
        <v>124</v>
      </c>
    </row>
    <row r="18" spans="1:21" x14ac:dyDescent="0.25">
      <c r="A18" s="13" t="s">
        <v>61</v>
      </c>
      <c r="B18" s="13" t="s">
        <v>62</v>
      </c>
      <c r="C18" s="13" t="s">
        <v>63</v>
      </c>
      <c r="D18" s="13" t="s">
        <v>64</v>
      </c>
      <c r="E18" s="13" t="s">
        <v>65</v>
      </c>
      <c r="F18" s="13" t="s">
        <v>66</v>
      </c>
      <c r="G18" s="13" t="s">
        <v>67</v>
      </c>
      <c r="H18" s="13" t="s">
        <v>68</v>
      </c>
      <c r="I18" s="13" t="s">
        <v>69</v>
      </c>
      <c r="J18" s="13" t="s">
        <v>70</v>
      </c>
      <c r="K18" s="13" t="s">
        <v>71</v>
      </c>
      <c r="L18" s="13" t="s">
        <v>72</v>
      </c>
      <c r="M18" s="13" t="s">
        <v>73</v>
      </c>
      <c r="N18" s="13" t="s">
        <v>100</v>
      </c>
      <c r="O18" s="13" t="s">
        <v>101</v>
      </c>
      <c r="P18" s="13" t="s">
        <v>102</v>
      </c>
      <c r="Q18" s="13" t="s">
        <v>103</v>
      </c>
      <c r="R18" s="13" t="s">
        <v>74</v>
      </c>
      <c r="S18" s="13" t="s">
        <v>75</v>
      </c>
      <c r="T18" s="13" t="s">
        <v>76</v>
      </c>
      <c r="U18" s="13" t="s">
        <v>77</v>
      </c>
    </row>
    <row r="19" spans="1:21" x14ac:dyDescent="0.25">
      <c r="A19" s="8" t="s">
        <v>104</v>
      </c>
      <c r="B19" s="8" t="s">
        <v>105</v>
      </c>
      <c r="C19" s="8" t="s">
        <v>84</v>
      </c>
      <c r="D19" s="8" t="s">
        <v>81</v>
      </c>
      <c r="E19" s="8">
        <v>5000000</v>
      </c>
      <c r="F19" s="8">
        <v>5250000</v>
      </c>
      <c r="G19" s="8">
        <f>F19/E19</f>
        <v>1.05</v>
      </c>
      <c r="H19" s="8">
        <f>E19</f>
        <v>5000000</v>
      </c>
      <c r="I19" s="8">
        <f>F19</f>
        <v>5250000</v>
      </c>
      <c r="J19" s="8">
        <f>I19/H19</f>
        <v>1.05</v>
      </c>
      <c r="N19" s="5">
        <f>100*ABS(H19-4240000)/MAX(H19,4240000)</f>
        <v>15.2</v>
      </c>
      <c r="P19" s="5">
        <f>100*ABS(J19-1.0719976)/MAX(J19,1.0719976)</f>
        <v>2.0520195194466808</v>
      </c>
      <c r="R19" s="5"/>
    </row>
    <row r="20" spans="1:21" x14ac:dyDescent="0.25">
      <c r="A20" s="8" t="s">
        <v>106</v>
      </c>
      <c r="B20" s="8" t="s">
        <v>107</v>
      </c>
      <c r="C20" s="8" t="s">
        <v>84</v>
      </c>
      <c r="D20" s="8" t="s">
        <v>95</v>
      </c>
      <c r="E20" s="8">
        <v>1000000</v>
      </c>
      <c r="F20" s="8">
        <v>1050000</v>
      </c>
      <c r="G20" s="8">
        <f t="shared" ref="G20:G30" si="7">F20/E20</f>
        <v>1.05</v>
      </c>
      <c r="K20" s="8">
        <f>E20</f>
        <v>1000000</v>
      </c>
      <c r="L20" s="8">
        <f>F20</f>
        <v>1050000</v>
      </c>
      <c r="M20" s="8">
        <f>L20/K20</f>
        <v>1.05</v>
      </c>
      <c r="N20" s="5"/>
      <c r="R20" s="5">
        <f>100*ABS(K20-1500000)/MAX(K20,1500000)</f>
        <v>33.333333333333336</v>
      </c>
      <c r="S20" s="8">
        <f>100*ABS(K20-I19)/MAX(K20,I19)</f>
        <v>80.952380952380949</v>
      </c>
      <c r="T20" s="5">
        <f>100*ABS(M20-1.02)/MAX(M20,1.02)</f>
        <v>2.8571428571428594</v>
      </c>
      <c r="U20" s="8">
        <f>100*ABS(M20-J19)/MAX(M20,J19)</f>
        <v>0</v>
      </c>
    </row>
    <row r="21" spans="1:21" x14ac:dyDescent="0.25">
      <c r="A21" s="8" t="s">
        <v>108</v>
      </c>
      <c r="B21" s="8" t="s">
        <v>109</v>
      </c>
      <c r="C21" s="8" t="s">
        <v>84</v>
      </c>
      <c r="D21" s="8" t="s">
        <v>81</v>
      </c>
      <c r="E21" s="8">
        <v>2250000</v>
      </c>
      <c r="F21" s="8">
        <v>2362500</v>
      </c>
      <c r="G21" s="8">
        <f t="shared" si="7"/>
        <v>1.05</v>
      </c>
      <c r="H21" s="8">
        <f>E21+E19</f>
        <v>7250000</v>
      </c>
      <c r="I21" s="8">
        <f>F21+F19</f>
        <v>7612500</v>
      </c>
      <c r="J21" s="8">
        <f>I21/H21</f>
        <v>1.05</v>
      </c>
      <c r="N21" s="5">
        <f>100*ABS(H21-4240000)/MAX(H21,4240000)</f>
        <v>41.517241379310342</v>
      </c>
      <c r="O21" s="8">
        <f>100*ABS(H21-K20)/MAX(H21,K20)</f>
        <v>86.206896551724142</v>
      </c>
      <c r="P21" s="5">
        <f>100*ABS(J21-1.0719976)/MAX(J21,1.0719976)</f>
        <v>2.0520195194466808</v>
      </c>
      <c r="Q21" s="8">
        <f>100*ABS(J21-M20)/MAX(J21,M20)</f>
        <v>0</v>
      </c>
    </row>
    <row r="22" spans="1:21" x14ac:dyDescent="0.25">
      <c r="A22" s="8" t="s">
        <v>110</v>
      </c>
      <c r="B22" s="8" t="s">
        <v>107</v>
      </c>
      <c r="C22" s="8" t="s">
        <v>92</v>
      </c>
      <c r="D22" s="8" t="s">
        <v>95</v>
      </c>
      <c r="E22" s="8">
        <v>500000</v>
      </c>
      <c r="F22" s="8">
        <v>525000</v>
      </c>
      <c r="G22" s="8">
        <f t="shared" si="7"/>
        <v>1.05</v>
      </c>
      <c r="K22" s="8">
        <f>E22</f>
        <v>500000</v>
      </c>
      <c r="L22" s="8">
        <f>F22</f>
        <v>525000</v>
      </c>
      <c r="M22" s="8">
        <f>L22/K22</f>
        <v>1.05</v>
      </c>
      <c r="N22" s="5"/>
      <c r="R22" s="5">
        <f>100*ABS(K22-1500000)/MAX(K22,1500000)</f>
        <v>66.666666666666671</v>
      </c>
      <c r="S22" s="8">
        <f>100*ABS(K22-$H$21)/MAX(K22,$H$21)</f>
        <v>93.103448275862064</v>
      </c>
      <c r="T22" s="5">
        <f>100*ABS(M22-1.02)/MAX(M22,1.02)</f>
        <v>2.8571428571428594</v>
      </c>
      <c r="U22" s="8">
        <f>100*ABS(M22-$J$21)/MAX(M22,$J$21)</f>
        <v>0</v>
      </c>
    </row>
    <row r="23" spans="1:21" x14ac:dyDescent="0.25">
      <c r="A23" s="8" t="s">
        <v>111</v>
      </c>
      <c r="B23" s="8" t="s">
        <v>105</v>
      </c>
      <c r="C23" s="8" t="s">
        <v>92</v>
      </c>
      <c r="D23" s="8" t="s">
        <v>81</v>
      </c>
      <c r="E23" s="8">
        <v>1000000</v>
      </c>
      <c r="F23" s="8">
        <v>1050000</v>
      </c>
      <c r="G23" s="8">
        <f t="shared" si="7"/>
        <v>1.05</v>
      </c>
      <c r="H23" s="8">
        <f>E23+E21</f>
        <v>3250000</v>
      </c>
      <c r="I23" s="8">
        <f>F23+F21</f>
        <v>3412500</v>
      </c>
      <c r="J23" s="8">
        <f>I23/H23</f>
        <v>1.05</v>
      </c>
      <c r="N23" s="5">
        <f>100*ABS(H23-4240000)/MAX(H23,4240000)</f>
        <v>23.349056603773583</v>
      </c>
      <c r="O23" s="8">
        <f>100*ABS(H23-$K$22)/MAX(H23,$K$22)</f>
        <v>84.615384615384613</v>
      </c>
      <c r="P23" s="5">
        <f t="shared" ref="P23:P26" si="8">100*ABS(J23-1.0719976)/MAX(J23,1.0719976)</f>
        <v>2.0520195194466808</v>
      </c>
      <c r="Q23" s="8">
        <f>100*ABS(J23-$M$22)/MAX(J23,$M$22)</f>
        <v>0</v>
      </c>
    </row>
    <row r="24" spans="1:21" x14ac:dyDescent="0.25">
      <c r="A24" s="8" t="s">
        <v>112</v>
      </c>
      <c r="B24" s="8" t="s">
        <v>113</v>
      </c>
      <c r="C24" s="8" t="s">
        <v>84</v>
      </c>
      <c r="D24" s="8" t="s">
        <v>81</v>
      </c>
      <c r="E24" s="8">
        <v>1500000</v>
      </c>
      <c r="F24" s="8">
        <v>1575000</v>
      </c>
      <c r="G24" s="8">
        <f t="shared" si="7"/>
        <v>1.05</v>
      </c>
      <c r="H24" s="8">
        <f>H23+E24</f>
        <v>4750000</v>
      </c>
      <c r="I24" s="8">
        <f>I23+F24</f>
        <v>4987500</v>
      </c>
      <c r="J24" s="8">
        <f>I24/H24</f>
        <v>1.05</v>
      </c>
      <c r="N24" s="5">
        <f>100*ABS(H24-4240000)/MAX(H24,4240000)</f>
        <v>10.736842105263158</v>
      </c>
      <c r="O24" s="8">
        <f t="shared" ref="O24:O26" si="9">100*ABS(H24-$K$22)/MAX(H24,$K$22)</f>
        <v>89.473684210526315</v>
      </c>
      <c r="P24" s="5">
        <f t="shared" si="8"/>
        <v>2.0520195194466808</v>
      </c>
      <c r="Q24" s="8">
        <f t="shared" ref="Q24:Q26" si="10">100*ABS(J24-$M$22)/MAX(J24,$M$22)</f>
        <v>0</v>
      </c>
    </row>
    <row r="25" spans="1:21" x14ac:dyDescent="0.25">
      <c r="A25" s="8" t="s">
        <v>114</v>
      </c>
      <c r="B25" s="8" t="s">
        <v>115</v>
      </c>
      <c r="C25" s="8" t="s">
        <v>84</v>
      </c>
      <c r="D25" s="8" t="s">
        <v>81</v>
      </c>
      <c r="E25" s="8">
        <v>500000</v>
      </c>
      <c r="F25" s="8">
        <v>525000</v>
      </c>
      <c r="G25" s="8">
        <f t="shared" si="7"/>
        <v>1.05</v>
      </c>
      <c r="H25" s="8">
        <f>H24+E25</f>
        <v>5250000</v>
      </c>
      <c r="I25" s="8">
        <f>I24+F25</f>
        <v>5512500</v>
      </c>
      <c r="J25" s="8">
        <f>I25/H25</f>
        <v>1.05</v>
      </c>
      <c r="N25" s="5">
        <f>100*ABS(H25-4240000)/MAX(H25,4240000)</f>
        <v>19.238095238095237</v>
      </c>
      <c r="O25" s="8">
        <f t="shared" si="9"/>
        <v>90.476190476190482</v>
      </c>
      <c r="P25" s="5">
        <f t="shared" si="8"/>
        <v>2.0520195194466808</v>
      </c>
      <c r="Q25" s="8">
        <f t="shared" si="10"/>
        <v>0</v>
      </c>
    </row>
    <row r="26" spans="1:21" x14ac:dyDescent="0.25">
      <c r="A26" s="8" t="s">
        <v>116</v>
      </c>
      <c r="B26" s="8" t="s">
        <v>113</v>
      </c>
      <c r="C26" s="8" t="s">
        <v>80</v>
      </c>
      <c r="D26" s="8" t="s">
        <v>81</v>
      </c>
      <c r="E26" s="8">
        <v>1500000</v>
      </c>
      <c r="F26" s="8">
        <v>1575000</v>
      </c>
      <c r="G26" s="8">
        <f t="shared" si="7"/>
        <v>1.05</v>
      </c>
      <c r="H26" s="8">
        <f>E25+E23+E21</f>
        <v>3750000</v>
      </c>
      <c r="I26" s="8">
        <f>F25+F23+F21</f>
        <v>3937500</v>
      </c>
      <c r="J26" s="8">
        <f>I26/H26</f>
        <v>1.05</v>
      </c>
      <c r="N26" s="5">
        <f>100*ABS(H26-4240000)/MAX(H26,4240000)</f>
        <v>11.556603773584905</v>
      </c>
      <c r="O26" s="8">
        <f t="shared" si="9"/>
        <v>86.666666666666671</v>
      </c>
      <c r="P26" s="5">
        <f t="shared" si="8"/>
        <v>2.0520195194466808</v>
      </c>
      <c r="Q26" s="8">
        <f t="shared" si="10"/>
        <v>0</v>
      </c>
    </row>
    <row r="27" spans="1:21" x14ac:dyDescent="0.25">
      <c r="A27" s="8" t="s">
        <v>117</v>
      </c>
      <c r="B27" s="8" t="s">
        <v>118</v>
      </c>
      <c r="C27" s="8" t="s">
        <v>84</v>
      </c>
      <c r="D27" s="8" t="s">
        <v>95</v>
      </c>
      <c r="E27" s="8">
        <v>2200000</v>
      </c>
      <c r="F27" s="8">
        <v>2310000</v>
      </c>
      <c r="G27" s="8">
        <f t="shared" si="7"/>
        <v>1.05</v>
      </c>
      <c r="K27" s="8">
        <f>K22+E27</f>
        <v>2700000</v>
      </c>
      <c r="L27" s="8">
        <f>L22+F27</f>
        <v>2835000</v>
      </c>
      <c r="M27" s="8">
        <f>L27/K27</f>
        <v>1.05</v>
      </c>
      <c r="N27" s="5"/>
      <c r="R27" s="5">
        <f>100*ABS(K27-1500000)/MAX(K27,1500000)</f>
        <v>44.444444444444443</v>
      </c>
      <c r="S27" s="8">
        <f>100*ABS(K27-$H$26)/MAX(K27,$H$26)</f>
        <v>28</v>
      </c>
      <c r="T27" s="5">
        <f>100*ABS(M27-1.02)/MAX(M27,1.02)</f>
        <v>2.8571428571428594</v>
      </c>
      <c r="U27" s="8">
        <f>100*ABS(M27-$J$26)/MAX(M27,$J$26)</f>
        <v>0</v>
      </c>
    </row>
    <row r="28" spans="1:21" x14ac:dyDescent="0.25">
      <c r="A28" s="8" t="s">
        <v>119</v>
      </c>
      <c r="B28" s="8" t="s">
        <v>120</v>
      </c>
      <c r="C28" s="8" t="s">
        <v>84</v>
      </c>
      <c r="D28" s="8" t="s">
        <v>81</v>
      </c>
      <c r="E28" s="8">
        <v>1000000</v>
      </c>
      <c r="F28" s="8">
        <v>1050000</v>
      </c>
      <c r="G28" s="8">
        <f t="shared" si="7"/>
        <v>1.05</v>
      </c>
      <c r="H28" s="8">
        <f>H26+E28</f>
        <v>4750000</v>
      </c>
      <c r="I28" s="8">
        <f>I26+F28</f>
        <v>4987500</v>
      </c>
      <c r="J28" s="8">
        <f>I28/H28</f>
        <v>1.05</v>
      </c>
      <c r="N28" s="5">
        <f>100*ABS(H28-4240000)/MAX(H28,4240000)</f>
        <v>10.736842105263158</v>
      </c>
      <c r="O28" s="8">
        <f>100*ABS(H28-K27)/MAX(H28,K27)</f>
        <v>43.157894736842103</v>
      </c>
      <c r="P28" s="5">
        <f t="shared" ref="P28:P29" si="11">100*ABS(J28-1.0719976)/MAX(J28,1.0719976)</f>
        <v>2.0520195194466808</v>
      </c>
      <c r="Q28" s="8">
        <f>100*ABS(J28-M27)/MAX(J28,M27)</f>
        <v>0</v>
      </c>
    </row>
    <row r="29" spans="1:21" x14ac:dyDescent="0.25">
      <c r="A29" s="8" t="s">
        <v>121</v>
      </c>
      <c r="B29" s="8" t="s">
        <v>120</v>
      </c>
      <c r="C29" s="8" t="s">
        <v>92</v>
      </c>
      <c r="D29" s="8" t="s">
        <v>81</v>
      </c>
      <c r="E29" s="8">
        <v>500000</v>
      </c>
      <c r="F29" s="8">
        <v>525000</v>
      </c>
      <c r="G29" s="8">
        <f t="shared" si="7"/>
        <v>1.05</v>
      </c>
      <c r="H29" s="8">
        <f>H26+E29</f>
        <v>4250000</v>
      </c>
      <c r="I29" s="8">
        <f>I26+F29</f>
        <v>4462500</v>
      </c>
      <c r="J29" s="8">
        <f>I29/H29</f>
        <v>1.05</v>
      </c>
      <c r="N29" s="14">
        <f>100*ABS(H29-4240000)/MAX(H29,4240000)</f>
        <v>0.23529411764705882</v>
      </c>
      <c r="O29" s="8">
        <f>100*ABS(H29-K27)/MAX(H29,K27)</f>
        <v>36.470588235294116</v>
      </c>
      <c r="P29" s="14">
        <f t="shared" si="11"/>
        <v>2.0520195194466808</v>
      </c>
      <c r="Q29" s="8">
        <f>100*ABS(J29-M27)/MAX(J29,M27)</f>
        <v>0</v>
      </c>
    </row>
    <row r="30" spans="1:21" x14ac:dyDescent="0.25">
      <c r="A30" s="8" t="s">
        <v>122</v>
      </c>
      <c r="B30" s="8" t="s">
        <v>118</v>
      </c>
      <c r="C30" s="8" t="s">
        <v>80</v>
      </c>
      <c r="D30" s="8" t="s">
        <v>95</v>
      </c>
      <c r="E30" s="8">
        <v>2200000</v>
      </c>
      <c r="F30" s="8">
        <v>2310000</v>
      </c>
      <c r="G30" s="8">
        <f t="shared" si="7"/>
        <v>1.05</v>
      </c>
      <c r="K30" s="8">
        <f>K22</f>
        <v>500000</v>
      </c>
      <c r="L30" s="8">
        <f>L22</f>
        <v>525000</v>
      </c>
      <c r="M30" s="8">
        <f>L30/K30</f>
        <v>1.05</v>
      </c>
      <c r="N30" s="5"/>
      <c r="R30" s="5">
        <f>100*ABS(K30-1500000)/MAX(K30,1500000)</f>
        <v>66.666666666666671</v>
      </c>
      <c r="S30" s="8">
        <f>100*ABS(K30-$H$29)/MAX(K30,$H$29)</f>
        <v>88.235294117647058</v>
      </c>
      <c r="T30" s="5">
        <f>100*ABS(M30-1.02)/MAX(M30,1.02)</f>
        <v>2.8571428571428594</v>
      </c>
      <c r="U30" s="8">
        <f>100*ABS(M30-$J$29)/MAX(M30,$J$29)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ParkingTestCases</vt:lpstr>
      <vt:lpstr>calcs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Burns</dc:creator>
  <cp:lastModifiedBy>Conor King</cp:lastModifiedBy>
  <dcterms:created xsi:type="dcterms:W3CDTF">2016-05-18T13:34:58Z</dcterms:created>
  <dcterms:modified xsi:type="dcterms:W3CDTF">2018-05-25T04:45:54Z</dcterms:modified>
</cp:coreProperties>
</file>