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m_quesada_valverde_accenture_com/Documents/PA 2024/Clases Exel/Cuarto Grupo/Cuarto Grupo/Estudiantes/jorge.h.rojas/"/>
    </mc:Choice>
  </mc:AlternateContent>
  <xr:revisionPtr revIDLastSave="138" documentId="6_{DB4F5273-9BB0-B348-8E0A-17F8A03668EB}" xr6:coauthVersionLast="47" xr6:coauthVersionMax="47" xr10:uidLastSave="{AF676C44-DFCD-A248-A9CA-376CA0BF4C45}"/>
  <bookViews>
    <workbookView xWindow="0" yWindow="500" windowWidth="28800" windowHeight="15820" activeTab="5" xr2:uid="{E201C184-610B-4A2F-AAAF-F65C4C16259B}"/>
  </bookViews>
  <sheets>
    <sheet name="Operaciones y Funciones Basicas" sheetId="4" r:id="rId1"/>
    <sheet name="Practica 1" sheetId="1" r:id="rId2"/>
    <sheet name="Practica 2" sheetId="2" r:id="rId3"/>
    <sheet name="Practica 3" sheetId="3" r:id="rId4"/>
    <sheet name="Practica 4" sheetId="5" r:id="rId5"/>
    <sheet name="Practica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6" l="1"/>
  <c r="F27" i="6"/>
  <c r="F26" i="6"/>
  <c r="F25" i="6"/>
  <c r="F24" i="6"/>
  <c r="F23" i="6"/>
  <c r="M10" i="6"/>
  <c r="M11" i="6"/>
  <c r="M12" i="6"/>
  <c r="M13" i="6"/>
  <c r="M14" i="6"/>
  <c r="M15" i="6"/>
  <c r="M16" i="6"/>
  <c r="M17" i="6"/>
  <c r="M18" i="6"/>
  <c r="M19" i="6"/>
  <c r="M9" i="6"/>
  <c r="L10" i="6"/>
  <c r="L11" i="6"/>
  <c r="L12" i="6"/>
  <c r="L13" i="6"/>
  <c r="L14" i="6"/>
  <c r="L15" i="6"/>
  <c r="L16" i="6"/>
  <c r="L17" i="6"/>
  <c r="L18" i="6"/>
  <c r="L19" i="6"/>
  <c r="L9" i="6"/>
  <c r="K10" i="6"/>
  <c r="K11" i="6"/>
  <c r="K12" i="6"/>
  <c r="K13" i="6"/>
  <c r="K14" i="6"/>
  <c r="K15" i="6"/>
  <c r="K16" i="6"/>
  <c r="K17" i="6"/>
  <c r="K18" i="6"/>
  <c r="K19" i="6"/>
  <c r="K9" i="6"/>
  <c r="J10" i="6"/>
  <c r="J11" i="6"/>
  <c r="J12" i="6"/>
  <c r="J13" i="6"/>
  <c r="J14" i="6"/>
  <c r="J15" i="6"/>
  <c r="J16" i="6"/>
  <c r="J17" i="6"/>
  <c r="J18" i="6"/>
  <c r="J19" i="6"/>
  <c r="J9" i="6"/>
  <c r="I10" i="6"/>
  <c r="I11" i="6"/>
  <c r="I12" i="6"/>
  <c r="I13" i="6"/>
  <c r="I14" i="6"/>
  <c r="I15" i="6"/>
  <c r="I16" i="6"/>
  <c r="I17" i="6"/>
  <c r="I18" i="6"/>
  <c r="I19" i="6"/>
  <c r="I9" i="6"/>
  <c r="H10" i="6"/>
  <c r="H11" i="6"/>
  <c r="H12" i="6"/>
  <c r="H13" i="6"/>
  <c r="H14" i="6"/>
  <c r="H15" i="6"/>
  <c r="H16" i="6"/>
  <c r="H17" i="6"/>
  <c r="H18" i="6"/>
  <c r="H19" i="6"/>
  <c r="H9" i="6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5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5" i="5"/>
  <c r="K12" i="3"/>
  <c r="K11" i="3"/>
  <c r="K10" i="3"/>
  <c r="K8" i="3"/>
  <c r="K7" i="3"/>
  <c r="K3" i="3"/>
  <c r="K2" i="3"/>
  <c r="K1" i="3"/>
  <c r="J5" i="2"/>
  <c r="J4" i="2"/>
  <c r="J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E2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2" i="2"/>
  <c r="M9" i="1"/>
  <c r="M11" i="1"/>
  <c r="M8" i="1"/>
  <c r="M7" i="1"/>
  <c r="M6" i="1"/>
  <c r="M5" i="1"/>
  <c r="M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2" i="1"/>
  <c r="H48" i="4"/>
  <c r="H49" i="4"/>
  <c r="H50" i="4"/>
  <c r="H47" i="4"/>
  <c r="H42" i="4"/>
  <c r="H44" i="4"/>
  <c r="H45" i="4"/>
  <c r="H43" i="4"/>
  <c r="H36" i="4"/>
  <c r="H37" i="4"/>
  <c r="H38" i="4"/>
  <c r="H35" i="4"/>
  <c r="H31" i="4"/>
  <c r="H30" i="4"/>
  <c r="H32" i="4"/>
  <c r="H33" i="4"/>
  <c r="L20" i="4" a="1"/>
  <c r="L20" i="4" s="1"/>
  <c r="L22" i="4"/>
  <c r="L2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AdminSec</author>
  </authors>
  <commentList>
    <comment ref="D4" authorId="0" shapeId="0" xr:uid="{093EAAA7-CEE0-4EAB-A3E4-E7A7E4072752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Salario * aumento en celda fija
</t>
        </r>
      </text>
    </comment>
    <comment ref="E4" authorId="0" shapeId="0" xr:uid="{24E86BD8-8070-40B4-80B1-61CF2E3A9604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Salario+Aumento
</t>
        </r>
      </text>
    </comment>
    <comment ref="F4" authorId="0" shapeId="0" xr:uid="{5F7AF3C7-8141-4A6E-8185-6F2486012C02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Nuevo Salario/30</t>
        </r>
      </text>
    </comment>
    <comment ref="G4" authorId="0" shapeId="0" xr:uid="{7F2539B2-5F00-4EB4-9FF2-1C7A866FEDB4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del día/8</t>
        </r>
      </text>
    </comment>
    <comment ref="H4" authorId="0" shapeId="0" xr:uid="{69505510-28E1-4F8B-BF29-A758637479BE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Hora Diurna Ordinaria * HDE (Celda Fija)
</t>
        </r>
      </text>
    </comment>
    <comment ref="I4" authorId="0" shapeId="0" xr:uid="{1D6FBB32-32ED-4C7A-849C-5523DA451613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Hora Diurna Ordinaria * HDFO
</t>
        </r>
      </text>
    </comment>
    <comment ref="J4" authorId="0" shapeId="0" xr:uid="{3F387A05-F2FE-43D8-8B2F-76CD17A5C375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Hora Diurna Ordinaria * HDFE
</t>
        </r>
      </text>
    </comment>
    <comment ref="K4" authorId="0" shapeId="0" xr:uid="{DFC94ADB-B8A0-4B32-B338-A2D2A5B11973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Hora Diurna Ordinaria * HNO
</t>
        </r>
      </text>
    </comment>
    <comment ref="L4" authorId="0" shapeId="0" xr:uid="{50E861D9-F86A-4A42-AA63-3F2C7BB75608}">
      <text>
        <r>
          <rPr>
            <b/>
            <sz val="9"/>
            <color rgb="FF000000"/>
            <rFont val="Tahoma"/>
            <family val="2"/>
          </rPr>
          <t>AdminSec: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Hora Nocturna Ordinaria * HNE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M4" authorId="0" shapeId="0" xr:uid="{E7D82AD8-DB87-4562-8436-4F430185F200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Nocturna Ordinaria * HNFO
</t>
        </r>
      </text>
    </comment>
    <comment ref="N4" authorId="0" shapeId="0" xr:uid="{737FD3DE-07AF-44BF-8207-D4A1E4BFD50A}">
      <text>
        <r>
          <rPr>
            <b/>
            <sz val="9"/>
            <color indexed="81"/>
            <rFont val="Tahoma"/>
            <family val="2"/>
          </rPr>
          <t>AdminSec:</t>
        </r>
        <r>
          <rPr>
            <sz val="9"/>
            <color indexed="81"/>
            <rFont val="Tahoma"/>
            <family val="2"/>
          </rPr>
          <t xml:space="preserve">
Hora Nocturna Ordinaria * HNFE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<sst xmlns="http://schemas.openxmlformats.org/spreadsheetml/2006/main" count="475" uniqueCount="337">
  <si>
    <t>Operaciones basicas</t>
  </si>
  <si>
    <t>Operador Matematico</t>
  </si>
  <si>
    <t>Suma</t>
  </si>
  <si>
    <t>+</t>
  </si>
  <si>
    <t>Resta</t>
  </si>
  <si>
    <t>-</t>
  </si>
  <si>
    <t>Division</t>
  </si>
  <si>
    <t>/</t>
  </si>
  <si>
    <t>Multiplicacion</t>
  </si>
  <si>
    <t>*</t>
  </si>
  <si>
    <t>Funciones Basicas</t>
  </si>
  <si>
    <t xml:space="preserve">   =   </t>
  </si>
  <si>
    <t>Sum()</t>
  </si>
  <si>
    <t>Promedio</t>
  </si>
  <si>
    <t>Average()</t>
  </si>
  <si>
    <t>Maximo</t>
  </si>
  <si>
    <t>Max()</t>
  </si>
  <si>
    <t>Minimo</t>
  </si>
  <si>
    <t>Min()</t>
  </si>
  <si>
    <t>Contar</t>
  </si>
  <si>
    <t>Count()</t>
  </si>
  <si>
    <t>Contar valores numericos en un rango de celdas</t>
  </si>
  <si>
    <t>ContarA</t>
  </si>
  <si>
    <t>CountA()</t>
  </si>
  <si>
    <t>Contar valores numericos,texto o simbolos</t>
  </si>
  <si>
    <t>Moda</t>
  </si>
  <si>
    <t>Mod()</t>
  </si>
  <si>
    <t>Estadistica, devuelve el valor que mas se repite en un rango de datos</t>
  </si>
  <si>
    <t>Mod</t>
  </si>
  <si>
    <t>Count</t>
  </si>
  <si>
    <t>CountA</t>
  </si>
  <si>
    <t>Referencias</t>
  </si>
  <si>
    <t>Relativa</t>
  </si>
  <si>
    <t>La referencia cambia cuando se pega la formula de una celda a otra</t>
  </si>
  <si>
    <t>A45+A46</t>
  </si>
  <si>
    <t>Absolutas</t>
  </si>
  <si>
    <t>La referencia siempre sera constante en uno de los
 operadores y la formula no cambiara</t>
  </si>
  <si>
    <t>$A$45+A46</t>
  </si>
  <si>
    <t>Departamento</t>
  </si>
  <si>
    <t>Articulo</t>
  </si>
  <si>
    <t>Unidades Vendidas</t>
  </si>
  <si>
    <t>Precio Unitario</t>
  </si>
  <si>
    <t>Impuesto de Venta 13% (Usando Referencia Relativa)</t>
  </si>
  <si>
    <t>Impuesto de Venta (Usando Referencia absoluta)</t>
  </si>
  <si>
    <t>Precio unitario mas Impuesto</t>
  </si>
  <si>
    <t>Total de Venta</t>
  </si>
  <si>
    <t>Impuesto</t>
  </si>
  <si>
    <t>Celular</t>
  </si>
  <si>
    <t>Computadora</t>
  </si>
  <si>
    <t>Resumen General</t>
  </si>
  <si>
    <t>Pantalla</t>
  </si>
  <si>
    <t>Promedio de venta</t>
  </si>
  <si>
    <t>DVD</t>
  </si>
  <si>
    <t>Venta Maxima</t>
  </si>
  <si>
    <t>Secadora</t>
  </si>
  <si>
    <t>Venta Minima</t>
  </si>
  <si>
    <t>Parlante</t>
  </si>
  <si>
    <t>Unidades maximas vendidas</t>
  </si>
  <si>
    <t>Impresora</t>
  </si>
  <si>
    <t>Unidades minimas vendidas</t>
  </si>
  <si>
    <t>Cuaderno</t>
  </si>
  <si>
    <t>Departamento con mas ventas</t>
  </si>
  <si>
    <t>Bulto</t>
  </si>
  <si>
    <t>Lapiz</t>
  </si>
  <si>
    <t>Total General de Ventas</t>
  </si>
  <si>
    <t>Pizarra</t>
  </si>
  <si>
    <t>Libro</t>
  </si>
  <si>
    <t>Cocina</t>
  </si>
  <si>
    <t>Maletas</t>
  </si>
  <si>
    <t>Minicomponente</t>
  </si>
  <si>
    <t>Teclado</t>
  </si>
  <si>
    <t>Cartuchera</t>
  </si>
  <si>
    <t>Vajilla</t>
  </si>
  <si>
    <t>Cuna</t>
  </si>
  <si>
    <t>Juego de cama</t>
  </si>
  <si>
    <t>Mouse</t>
  </si>
  <si>
    <t>Audifonos</t>
  </si>
  <si>
    <t>Lapiz de color</t>
  </si>
  <si>
    <t>Arbol de navidad</t>
  </si>
  <si>
    <t>Peluche</t>
  </si>
  <si>
    <t>Freidora</t>
  </si>
  <si>
    <t>Tostador</t>
  </si>
  <si>
    <t>Carro de control remoto</t>
  </si>
  <si>
    <t>Luces de navidad</t>
  </si>
  <si>
    <t>Sarten electrico</t>
  </si>
  <si>
    <t>Juego de ollas</t>
  </si>
  <si>
    <t>Lavadora</t>
  </si>
  <si>
    <t>Barra de sonido</t>
  </si>
  <si>
    <t>Portafolio</t>
  </si>
  <si>
    <t>Mueble</t>
  </si>
  <si>
    <t>Perfume</t>
  </si>
  <si>
    <t>Chocolate</t>
  </si>
  <si>
    <t>Jornada Normal</t>
  </si>
  <si>
    <t>Horas extra</t>
  </si>
  <si>
    <t>Horas trabajadas Total</t>
  </si>
  <si>
    <t>Salario (Jornada Normal * j1)</t>
  </si>
  <si>
    <t>Salario Horas Extra (Horas Extra * 2350</t>
  </si>
  <si>
    <t>Salario Total</t>
  </si>
  <si>
    <t>Costo Jornada Normal</t>
  </si>
  <si>
    <t>La Hora</t>
  </si>
  <si>
    <t>Salario Maximo</t>
  </si>
  <si>
    <t>Salario Minimo</t>
  </si>
  <si>
    <t>Promedio de salario</t>
  </si>
  <si>
    <t>Provincia</t>
  </si>
  <si>
    <t>Sexo</t>
  </si>
  <si>
    <t>Nombre</t>
  </si>
  <si>
    <t>Edad</t>
  </si>
  <si>
    <t>Salario</t>
  </si>
  <si>
    <t>Dias Vacaciones</t>
  </si>
  <si>
    <t>Fecha ingreso</t>
  </si>
  <si>
    <t>Promedio de edades</t>
  </si>
  <si>
    <t>Alajuela</t>
  </si>
  <si>
    <t>H</t>
  </si>
  <si>
    <t>Juan Perez</t>
  </si>
  <si>
    <t>Promedio de edades M</t>
  </si>
  <si>
    <t>San Jose</t>
  </si>
  <si>
    <t>Luis Campos</t>
  </si>
  <si>
    <t>Promedio de edades H</t>
  </si>
  <si>
    <t>Heredia</t>
  </si>
  <si>
    <t>M</t>
  </si>
  <si>
    <t>Ana Salas</t>
  </si>
  <si>
    <t>Cartago</t>
  </si>
  <si>
    <t>Carlos Brenes</t>
  </si>
  <si>
    <t>Luisa Camacho</t>
  </si>
  <si>
    <t>Karla Hidalgo</t>
  </si>
  <si>
    <t>Promedio Salario H</t>
  </si>
  <si>
    <t>Limon</t>
  </si>
  <si>
    <t>Julio Iglesias</t>
  </si>
  <si>
    <t>Promedio de Salario M</t>
  </si>
  <si>
    <t>Marcos Ramirez</t>
  </si>
  <si>
    <t>Guanacaste</t>
  </si>
  <si>
    <t>Michell Castillo</t>
  </si>
  <si>
    <t>Salario General</t>
  </si>
  <si>
    <t>Pedro Perez</t>
  </si>
  <si>
    <t>Salario General H</t>
  </si>
  <si>
    <t>Peter Parquer</t>
  </si>
  <si>
    <t>Salario General M</t>
  </si>
  <si>
    <t>Steve Rogers</t>
  </si>
  <si>
    <t>Jack Daniels</t>
  </si>
  <si>
    <t>Daniela Sancho</t>
  </si>
  <si>
    <t>Gabriela Montero</t>
  </si>
  <si>
    <t>Silvia Ulloa</t>
  </si>
  <si>
    <t>Puntarenas</t>
  </si>
  <si>
    <t>Marcia Murillo</t>
  </si>
  <si>
    <t>Mateo Marin</t>
  </si>
  <si>
    <t>Armando Sillas</t>
  </si>
  <si>
    <t>Paula Alfaro</t>
  </si>
  <si>
    <t>Rosa Arias</t>
  </si>
  <si>
    <t>Fermin Vargas</t>
  </si>
  <si>
    <t>Ines Sanchez</t>
  </si>
  <si>
    <t>Jesus Alvarado</t>
  </si>
  <si>
    <t>Maria Morales</t>
  </si>
  <si>
    <t>Carlos Castro</t>
  </si>
  <si>
    <t>Ernesto Villalobos</t>
  </si>
  <si>
    <t>Katerine Martinez</t>
  </si>
  <si>
    <t>Adriana Abarca</t>
  </si>
  <si>
    <t>Nohelia Obando</t>
  </si>
  <si>
    <t>Josue Ramirez</t>
  </si>
  <si>
    <t>Diana Richmont</t>
  </si>
  <si>
    <t>Patricia Vega</t>
  </si>
  <si>
    <t>Emilia Ortiz</t>
  </si>
  <si>
    <t>Victor Chavez</t>
  </si>
  <si>
    <t>Luis Mendez</t>
  </si>
  <si>
    <t>Ana Ortega</t>
  </si>
  <si>
    <t>Kattia Bonilla</t>
  </si>
  <si>
    <t>Julia Anchia</t>
  </si>
  <si>
    <t>Juan Chnchilla</t>
  </si>
  <si>
    <t>Sara Mendieta</t>
  </si>
  <si>
    <t>Joaquin Gutierres</t>
  </si>
  <si>
    <t>Juan Mora</t>
  </si>
  <si>
    <t>Mauricio Montero</t>
  </si>
  <si>
    <t>Patty Chacon</t>
  </si>
  <si>
    <t>Lupita Velazco</t>
  </si>
  <si>
    <t>Maria de las Nieves</t>
  </si>
  <si>
    <t>Enrique Segoviano</t>
  </si>
  <si>
    <t>Florinda Meza</t>
  </si>
  <si>
    <t>Ramon Valdez</t>
  </si>
  <si>
    <t>Ruben Aguirre</t>
  </si>
  <si>
    <t>Roberto Gomez</t>
  </si>
  <si>
    <t>Maribel Guardia</t>
  </si>
  <si>
    <t>Jaime Reyes</t>
  </si>
  <si>
    <t>Erminia Campos</t>
  </si>
  <si>
    <t xml:space="preserve">Raul Padilla </t>
  </si>
  <si>
    <t>Guillermo Neira</t>
  </si>
  <si>
    <t>Chavela Vargas</t>
  </si>
  <si>
    <t>Teresa Fuscaldo</t>
  </si>
  <si>
    <t>Aquiles Bailo</t>
  </si>
  <si>
    <t>Hugo boss</t>
  </si>
  <si>
    <t>Sara Bustani</t>
  </si>
  <si>
    <t>Laura Bozo</t>
  </si>
  <si>
    <t>Aumento</t>
  </si>
  <si>
    <t xml:space="preserve">HDE </t>
  </si>
  <si>
    <t>HDFO</t>
  </si>
  <si>
    <t>HDFE</t>
  </si>
  <si>
    <t>HNO</t>
  </si>
  <si>
    <t>HNE</t>
  </si>
  <si>
    <t>HNFO</t>
  </si>
  <si>
    <t>HNFE</t>
  </si>
  <si>
    <t>Apellidos y Nombres</t>
  </si>
  <si>
    <t>Teléfono</t>
  </si>
  <si>
    <t>Nuevo salario</t>
  </si>
  <si>
    <t>Valor día laborado</t>
  </si>
  <si>
    <t>Hora Diurna Ordinaria</t>
  </si>
  <si>
    <t xml:space="preserve">Hora Diurna Extra </t>
  </si>
  <si>
    <t>Hora Diurna Festiva Ordinaria</t>
  </si>
  <si>
    <t>Hora Diurna Festiva Extra</t>
  </si>
  <si>
    <t>Hora Nocturna Ordinaria</t>
  </si>
  <si>
    <t>Hora Nocturna Extra</t>
  </si>
  <si>
    <t>Hora Nocturna Festiva Ordinaria</t>
  </si>
  <si>
    <t>Hora Nocturna Festiva Extra</t>
  </si>
  <si>
    <t>ABDALA A., JUAN</t>
  </si>
  <si>
    <t>ACEVEDO, SEBASTIÁN</t>
  </si>
  <si>
    <t>ACEVEDO, YESSICA</t>
  </si>
  <si>
    <t>AGUDELO, ANDRÉS FELIPE</t>
  </si>
  <si>
    <t>AGUIRRE, JOHANA M.</t>
  </si>
  <si>
    <t>ALVAREZ, ALEJANDRO</t>
  </si>
  <si>
    <t>ANGULO, DAVID</t>
  </si>
  <si>
    <t>ANGULO, MARÍA CELESTE</t>
  </si>
  <si>
    <t>ANGULO, MELISSA</t>
  </si>
  <si>
    <t>ARANGO GIL, JENNIFER</t>
  </si>
  <si>
    <t>ARROYAVE, MANUELA</t>
  </si>
  <si>
    <t>BEDOYA, JEFFERSON</t>
  </si>
  <si>
    <t>BEDOYA, KELLY</t>
  </si>
  <si>
    <t>BEDOYA, YURANY FAISURY</t>
  </si>
  <si>
    <t>CARDONA, ALEJANDRA</t>
  </si>
  <si>
    <t>CARDONA, ANA MARÍA</t>
  </si>
  <si>
    <t>CASAS FRANCO, VALENTINA</t>
  </si>
  <si>
    <t>CASTRO CARO, JULIETH</t>
  </si>
  <si>
    <t>CORTÉS, LUISA FERNANDA</t>
  </si>
  <si>
    <t>CORTÍNEZ, AURA MARÍA</t>
  </si>
  <si>
    <t>CUERVO, JOSÉ E.</t>
  </si>
  <si>
    <t>CUERVO, YULY ANDREA</t>
  </si>
  <si>
    <t>DAVID PADIERNA, MOISÉS</t>
  </si>
  <si>
    <t>DÍAZ ORTIZ, CAROLINA</t>
  </si>
  <si>
    <t>ECHAVARRÍA, SARA JIRLEY</t>
  </si>
  <si>
    <t>ECHEVERRI, ESTEFANÍA</t>
  </si>
  <si>
    <t>ECHEVERRY, SANDRA C.</t>
  </si>
  <si>
    <t>ESCOBAR, MARÍA CAMILA</t>
  </si>
  <si>
    <t>ESTRADA, SIRLEY</t>
  </si>
  <si>
    <t>FIGUEROA, JOHAN M.</t>
  </si>
  <si>
    <t>GARCÍA, ANA CAROLINA</t>
  </si>
  <si>
    <t>GARCÍA, JEFFERSON</t>
  </si>
  <si>
    <t>GARCÍA, JHANY DISNEY</t>
  </si>
  <si>
    <t>GARCÍA, JOHANNA ANDERA</t>
  </si>
  <si>
    <t>GARCÍA, MARLLY VERÓNICA</t>
  </si>
  <si>
    <t>GIL CORREA, CATALINA</t>
  </si>
  <si>
    <t>GIRALDO, ZORAIDA</t>
  </si>
  <si>
    <t>GODY, MANUELA</t>
  </si>
  <si>
    <t>GOEZ, DANIELA</t>
  </si>
  <si>
    <t>GÓMEZ, ALEJANDRA</t>
  </si>
  <si>
    <t>GONZÁLEZ, LEIDY TATIANA</t>
  </si>
  <si>
    <t>GUERRA ZAPATA, JHON ESNEIDER</t>
  </si>
  <si>
    <t>GUTIERREZ CARMONA, NATALIA</t>
  </si>
  <si>
    <t>HERRERA, DANIEL</t>
  </si>
  <si>
    <t>LEÓN GÓMEZ, DAMARIS</t>
  </si>
  <si>
    <t>LONDOÑO OQUENDO, KATHERYN</t>
  </si>
  <si>
    <t>LONDOÑO OQUENDO, STEVEN</t>
  </si>
  <si>
    <t>LONDOÑO, DEISY</t>
  </si>
  <si>
    <t>LONDOÑO, JHON FELIPE</t>
  </si>
  <si>
    <t>LOPERA, CRISTIAN CAMILO</t>
  </si>
  <si>
    <t>LÓPEZ, DANIELA</t>
  </si>
  <si>
    <t>MARTÍNEZ, YESICA</t>
  </si>
  <si>
    <t>MONSALVE, JUAN FERNANDO</t>
  </si>
  <si>
    <t>MORALES, JUAN DIEGO</t>
  </si>
  <si>
    <t>ORTIZ, DANIEL</t>
  </si>
  <si>
    <t>OSPINA LINARES, JEISSON</t>
  </si>
  <si>
    <t>PEDROSA, LISETH</t>
  </si>
  <si>
    <t>PINEDA, DANIELA</t>
  </si>
  <si>
    <t>PINO, DAYANA ALEXANDRA</t>
  </si>
  <si>
    <t>PUERTA, JOHANNA</t>
  </si>
  <si>
    <t>RAMÍREZ VELÁSQUEZ, FERNEY</t>
  </si>
  <si>
    <t>RAMÍREZ, SHIRLEY DANIRIS</t>
  </si>
  <si>
    <t>RENDÓN, LUZ MARINA</t>
  </si>
  <si>
    <t>RESTREPO, ANDERSON CAMILO</t>
  </si>
  <si>
    <t>RESTREPO, ANGIE PAOLA</t>
  </si>
  <si>
    <t>RESTREPO, CARLOS A.</t>
  </si>
  <si>
    <t>RESTREPO, JHON SEBASTIÁN</t>
  </si>
  <si>
    <t>RINCÓN, CRISTIAN DANILO</t>
  </si>
  <si>
    <t>RINCÓN, YONATHAN</t>
  </si>
  <si>
    <t>RIVAS, ANDREA</t>
  </si>
  <si>
    <t>SALAZAR, LUISA FERNANDA</t>
  </si>
  <si>
    <t>SÁNCHEZ, JUAN CAMILO</t>
  </si>
  <si>
    <t>SÁNCHEZ, YEISON</t>
  </si>
  <si>
    <t>SILVA, MARÍA PAULINA</t>
  </si>
  <si>
    <t>SILVA, SANTIAGO</t>
  </si>
  <si>
    <t>SUÁREZ, KELLY TATIANA</t>
  </si>
  <si>
    <t>SUÁREZ, LINDA VANESSA</t>
  </si>
  <si>
    <t>TABARES, DEISY CAROLINA</t>
  </si>
  <si>
    <t>TALERO, DANIELA</t>
  </si>
  <si>
    <t>TALERO, LILIANA</t>
  </si>
  <si>
    <t>TORRES, DANIELA</t>
  </si>
  <si>
    <t>ÚSUGA, DANIEL ESTEBAN</t>
  </si>
  <si>
    <t>VALENCIA MUÑETÓN, JULIANA</t>
  </si>
  <si>
    <t>ZAPATA, ANDRÉS FELIPE</t>
  </si>
  <si>
    <t>ZAPATA, CARLOS MAURO</t>
  </si>
  <si>
    <t>ZAPATA, JORGE A.</t>
  </si>
  <si>
    <t>ZULUAGA, ANA MARÍA</t>
  </si>
  <si>
    <t>TALLER DE ENDERESADO Y PINTURA</t>
  </si>
  <si>
    <t>MORA &amp; MORA</t>
  </si>
  <si>
    <t>NOMBRE DEL 
EMPEADO</t>
  </si>
  <si>
    <t>SALARIO 
POR HORA</t>
  </si>
  <si>
    <t>HORAS 
TRABAJADAS</t>
  </si>
  <si>
    <t>DEPA RTAM ENTO</t>
  </si>
  <si>
    <t>HORA EXTRAS</t>
  </si>
  <si>
    <t>SALARIO EXTRA</t>
  </si>
  <si>
    <t>SALARIO BASE</t>
  </si>
  <si>
    <t>SALARIO BRUTO</t>
  </si>
  <si>
    <t>C.C.S.S.</t>
  </si>
  <si>
    <t>BANCO POLULAR</t>
  </si>
  <si>
    <t>SALARIO NETO</t>
  </si>
  <si>
    <t>Luis  Porras</t>
  </si>
  <si>
    <t>Contabilidad</t>
  </si>
  <si>
    <t>Marta Méndez</t>
  </si>
  <si>
    <t>Secretaria</t>
  </si>
  <si>
    <t>Julio Castillo</t>
  </si>
  <si>
    <t>Mantenimiento</t>
  </si>
  <si>
    <t>Maritza Mora</t>
  </si>
  <si>
    <t>Administrativo</t>
  </si>
  <si>
    <t>Karla Brenes</t>
  </si>
  <si>
    <t>Juan Vidal</t>
  </si>
  <si>
    <t>Carmen Fonseca</t>
  </si>
  <si>
    <t>Xinia Trejos</t>
  </si>
  <si>
    <t>Domingo Ramos</t>
  </si>
  <si>
    <t>Ana Martínez</t>
  </si>
  <si>
    <t>Vannesa Salas</t>
  </si>
  <si>
    <t>a</t>
  </si>
  <si>
    <t>Cuente los empleados</t>
  </si>
  <si>
    <t>b</t>
  </si>
  <si>
    <t>Sume el total de los salarios netos</t>
  </si>
  <si>
    <t>c</t>
  </si>
  <si>
    <t>Saque el promedio de las horas trabajadas</t>
  </si>
  <si>
    <t>d</t>
  </si>
  <si>
    <t>Saque el salario mas bajo</t>
  </si>
  <si>
    <t>e</t>
  </si>
  <si>
    <t>Saque el salario mas alto</t>
  </si>
  <si>
    <t>f</t>
  </si>
  <si>
    <t>Suma total de los salarios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</si>
</sst>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[$$-240A]\ #,##0"/>
    <numFmt numFmtId="167" formatCode="_(&quot;$&quot;* #,##0_);_(&quot;$&quot;* \(#,##0\);_(&quot;$&quot;* &quot;-&quot;??_);_(@_)"/>
    <numFmt numFmtId="168" formatCode="[$$-240A]\ #,##0.00"/>
    <numFmt numFmtId="169" formatCode="[$₡-140A]#,##0.00"/>
    <numFmt numFmtId="170" formatCode="&quot;₡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2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  <xf numFmtId="165" fontId="0" fillId="0" borderId="0" xfId="0" applyNumberFormat="1"/>
    <xf numFmtId="0" fontId="5" fillId="0" borderId="0" xfId="2" applyProtection="1">
      <protection hidden="1"/>
    </xf>
    <xf numFmtId="0" fontId="6" fillId="0" borderId="2" xfId="2" applyFont="1" applyBorder="1" applyAlignment="1" applyProtection="1">
      <alignment horizontal="center"/>
      <protection hidden="1"/>
    </xf>
    <xf numFmtId="9" fontId="6" fillId="0" borderId="2" xfId="2" applyNumberFormat="1" applyFont="1" applyBorder="1" applyAlignment="1" applyProtection="1">
      <alignment horizontal="center"/>
      <protection hidden="1"/>
    </xf>
    <xf numFmtId="166" fontId="5" fillId="0" borderId="0" xfId="2" applyNumberFormat="1" applyAlignment="1" applyProtection="1">
      <alignment horizontal="center"/>
      <protection hidden="1"/>
    </xf>
    <xf numFmtId="166" fontId="5" fillId="0" borderId="0" xfId="3" applyNumberFormat="1" applyFont="1" applyAlignment="1" applyProtection="1">
      <alignment horizontal="center"/>
      <protection hidden="1"/>
    </xf>
    <xf numFmtId="0" fontId="5" fillId="0" borderId="3" xfId="2" applyBorder="1" applyAlignment="1" applyProtection="1">
      <alignment horizontal="center"/>
      <protection hidden="1"/>
    </xf>
    <xf numFmtId="166" fontId="5" fillId="0" borderId="4" xfId="2" applyNumberFormat="1" applyBorder="1" applyAlignment="1" applyProtection="1">
      <alignment horizontal="center"/>
      <protection hidden="1"/>
    </xf>
    <xf numFmtId="4" fontId="5" fillId="0" borderId="4" xfId="2" applyNumberFormat="1" applyBorder="1" applyAlignment="1" applyProtection="1">
      <alignment horizontal="center"/>
      <protection hidden="1"/>
    </xf>
    <xf numFmtId="166" fontId="5" fillId="0" borderId="5" xfId="2" applyNumberFormat="1" applyBorder="1" applyAlignment="1" applyProtection="1">
      <alignment horizontal="center"/>
      <protection hidden="1"/>
    </xf>
    <xf numFmtId="0" fontId="5" fillId="0" borderId="0" xfId="2" applyAlignment="1" applyProtection="1">
      <alignment horizontal="center"/>
      <protection hidden="1"/>
    </xf>
    <xf numFmtId="0" fontId="6" fillId="0" borderId="0" xfId="2" applyFont="1" applyAlignment="1" applyProtection="1">
      <alignment horizontal="center"/>
      <protection hidden="1"/>
    </xf>
    <xf numFmtId="167" fontId="6" fillId="0" borderId="0" xfId="3" applyNumberFormat="1" applyFont="1" applyAlignment="1" applyProtection="1">
      <alignment horizontal="center"/>
      <protection hidden="1"/>
    </xf>
    <xf numFmtId="2" fontId="5" fillId="0" borderId="0" xfId="3" applyNumberFormat="1" applyFont="1" applyAlignment="1" applyProtection="1">
      <alignment horizontal="center"/>
      <protection hidden="1"/>
    </xf>
    <xf numFmtId="2" fontId="5" fillId="0" borderId="6" xfId="2" applyNumberFormat="1" applyBorder="1" applyAlignment="1" applyProtection="1">
      <alignment horizontal="center"/>
      <protection hidden="1"/>
    </xf>
    <xf numFmtId="2" fontId="5" fillId="0" borderId="7" xfId="2" applyNumberFormat="1" applyBorder="1" applyAlignment="1" applyProtection="1">
      <alignment horizontal="center"/>
      <protection hidden="1"/>
    </xf>
    <xf numFmtId="2" fontId="5" fillId="0" borderId="8" xfId="2" applyNumberFormat="1" applyBorder="1" applyAlignment="1" applyProtection="1">
      <alignment horizontal="center"/>
      <protection hidden="1"/>
    </xf>
    <xf numFmtId="2" fontId="5" fillId="0" borderId="9" xfId="2" applyNumberFormat="1" applyBorder="1" applyAlignment="1" applyProtection="1">
      <alignment horizontal="center"/>
      <protection hidden="1"/>
    </xf>
    <xf numFmtId="0" fontId="8" fillId="2" borderId="3" xfId="4" applyFont="1" applyFill="1" applyBorder="1" applyAlignment="1">
      <alignment horizontal="center" vertical="center" wrapText="1"/>
    </xf>
    <xf numFmtId="0" fontId="8" fillId="2" borderId="4" xfId="4" applyFont="1" applyFill="1" applyBorder="1" applyAlignment="1">
      <alignment horizontal="center" vertical="center" wrapText="1"/>
    </xf>
    <xf numFmtId="166" fontId="8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6" fontId="9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6" fontId="8" fillId="2" borderId="4" xfId="3" applyNumberFormat="1" applyFont="1" applyFill="1" applyBorder="1" applyAlignment="1" applyProtection="1">
      <alignment horizontal="center" vertical="center" wrapText="1"/>
      <protection locked="0" hidden="1"/>
    </xf>
    <xf numFmtId="0" fontId="8" fillId="2" borderId="4" xfId="4" applyFont="1" applyFill="1" applyBorder="1" applyAlignment="1" applyProtection="1">
      <alignment horizontal="center" vertical="center" wrapText="1"/>
      <protection locked="0" hidden="1"/>
    </xf>
    <xf numFmtId="4" fontId="8" fillId="2" borderId="4" xfId="4" applyNumberFormat="1" applyFont="1" applyFill="1" applyBorder="1" applyAlignment="1" applyProtection="1">
      <alignment horizontal="center" vertical="center" wrapText="1"/>
      <protection locked="0" hidden="1"/>
    </xf>
    <xf numFmtId="166" fontId="8" fillId="2" borderId="5" xfId="4" applyNumberFormat="1" applyFont="1" applyFill="1" applyBorder="1" applyAlignment="1" applyProtection="1">
      <alignment horizontal="center" vertical="center" wrapText="1"/>
      <protection locked="0" hidden="1"/>
    </xf>
    <xf numFmtId="0" fontId="6" fillId="0" borderId="0" xfId="2" applyFont="1" applyAlignment="1" applyProtection="1">
      <alignment horizontal="center" wrapText="1"/>
      <protection locked="0" hidden="1"/>
    </xf>
    <xf numFmtId="0" fontId="7" fillId="0" borderId="10" xfId="4" applyBorder="1" applyAlignment="1">
      <alignment horizontal="left" wrapText="1"/>
    </xf>
    <xf numFmtId="0" fontId="7" fillId="0" borderId="2" xfId="4" applyBorder="1" applyAlignment="1">
      <alignment horizontal="center" wrapText="1"/>
    </xf>
    <xf numFmtId="166" fontId="5" fillId="0" borderId="2" xfId="3" applyNumberFormat="1" applyFont="1" applyBorder="1" applyAlignment="1" applyProtection="1">
      <alignment horizontal="center"/>
      <protection locked="0"/>
    </xf>
    <xf numFmtId="168" fontId="5" fillId="0" borderId="2" xfId="2" applyNumberFormat="1" applyBorder="1"/>
    <xf numFmtId="168" fontId="5" fillId="0" borderId="11" xfId="2" applyNumberFormat="1" applyBorder="1"/>
    <xf numFmtId="0" fontId="5" fillId="0" borderId="0" xfId="2"/>
    <xf numFmtId="0" fontId="7" fillId="0" borderId="7" xfId="4" applyBorder="1" applyAlignment="1">
      <alignment horizontal="left" wrapText="1"/>
    </xf>
    <xf numFmtId="0" fontId="7" fillId="0" borderId="7" xfId="4" applyBorder="1" applyAlignment="1">
      <alignment horizontal="center" wrapText="1"/>
    </xf>
    <xf numFmtId="167" fontId="5" fillId="0" borderId="0" xfId="3" applyNumberFormat="1" applyFont="1" applyAlignment="1" applyProtection="1">
      <alignment horizontal="center"/>
      <protection locked="0"/>
    </xf>
    <xf numFmtId="166" fontId="5" fillId="0" borderId="0" xfId="3" applyNumberFormat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0" fontId="2" fillId="3" borderId="2" xfId="0" applyNumberFormat="1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1" fillId="3" borderId="10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vertical="top" wrapText="1"/>
    </xf>
    <xf numFmtId="0" fontId="11" fillId="3" borderId="2" xfId="0" applyFont="1" applyFill="1" applyBorder="1" applyAlignment="1">
      <alignment horizontal="center" textRotation="255" wrapText="1"/>
    </xf>
    <xf numFmtId="0" fontId="11" fillId="3" borderId="2" xfId="0" applyFont="1" applyFill="1" applyBorder="1" applyAlignment="1">
      <alignment horizontal="center" vertical="center" textRotation="180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169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0" fontId="12" fillId="0" borderId="6" xfId="0" applyFont="1" applyBorder="1" applyAlignment="1">
      <alignment horizontal="center" vertical="center"/>
    </xf>
    <xf numFmtId="169" fontId="12" fillId="0" borderId="7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164" fontId="0" fillId="0" borderId="0" xfId="5" applyFont="1"/>
    <xf numFmtId="0" fontId="0" fillId="0" borderId="12" xfId="0" applyBorder="1"/>
    <xf numFmtId="164" fontId="0" fillId="0" borderId="13" xfId="0" applyNumberFormat="1" applyBorder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6">
    <cellStyle name="Currency" xfId="5" builtinId="4"/>
    <cellStyle name="Moneda 2" xfId="3" xr:uid="{061E55C2-1BF3-4FD1-9B46-882A009EB169}"/>
    <cellStyle name="Normal" xfId="0" builtinId="0"/>
    <cellStyle name="Normal 2" xfId="2" xr:uid="{808EF50E-57A6-46BC-A017-4347CC3305F5}"/>
    <cellStyle name="Normal_Hoja1" xfId="4" xr:uid="{B67AA683-7F3D-4566-A4CC-A06A7A50C9D4}"/>
    <cellStyle name="Percent" xfId="1" builtinId="5"/>
  </cellStyles>
  <dxfs count="0"/>
  <tableStyles count="1" defaultTableStyle="TableStyleMedium2" defaultPivotStyle="PivotStyleLight16">
    <tableStyle name="Invisible" pivot="0" table="0" count="0" xr9:uid="{7AD7791A-0D65-4DE4-B11E-C9AFAD2024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20</xdr:row>
      <xdr:rowOff>127000</xdr:rowOff>
    </xdr:from>
    <xdr:to>
      <xdr:col>12</xdr:col>
      <xdr:colOff>388322</xdr:colOff>
      <xdr:row>29</xdr:row>
      <xdr:rowOff>168522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672B71-65DB-4BF7-ACDC-E0BE54B60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4156075"/>
          <a:ext cx="6989147" cy="16893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BBCA-4CEF-4248-A674-F3DE2B58432F}">
  <dimension ref="C1:M50"/>
  <sheetViews>
    <sheetView workbookViewId="0">
      <selection activeCell="D25" sqref="D25"/>
    </sheetView>
  </sheetViews>
  <sheetFormatPr baseColWidth="10" defaultColWidth="8.83203125" defaultRowHeight="15" x14ac:dyDescent="0.2"/>
  <cols>
    <col min="3" max="3" width="19.1640625" bestFit="1" customWidth="1"/>
    <col min="4" max="4" width="61.33203125" bestFit="1" customWidth="1"/>
    <col min="6" max="6" width="63.5" bestFit="1" customWidth="1"/>
  </cols>
  <sheetData>
    <row r="1" spans="3:10" s="68" customFormat="1" x14ac:dyDescent="0.2"/>
    <row r="2" spans="3:10" x14ac:dyDescent="0.2">
      <c r="C2" t="s">
        <v>0</v>
      </c>
      <c r="D2" t="s">
        <v>1</v>
      </c>
    </row>
    <row r="4" spans="3:10" x14ac:dyDescent="0.2">
      <c r="C4" t="s">
        <v>2</v>
      </c>
      <c r="D4" t="s">
        <v>3</v>
      </c>
    </row>
    <row r="5" spans="3:10" x14ac:dyDescent="0.2">
      <c r="C5" t="s">
        <v>4</v>
      </c>
      <c r="D5" t="s">
        <v>5</v>
      </c>
    </row>
    <row r="6" spans="3:10" x14ac:dyDescent="0.2">
      <c r="C6" t="s">
        <v>6</v>
      </c>
      <c r="D6" t="s">
        <v>7</v>
      </c>
    </row>
    <row r="7" spans="3:10" x14ac:dyDescent="0.2">
      <c r="C7" t="s">
        <v>8</v>
      </c>
      <c r="D7" t="s">
        <v>9</v>
      </c>
    </row>
    <row r="9" spans="3:10" s="68" customFormat="1" x14ac:dyDescent="0.2"/>
    <row r="11" spans="3:10" x14ac:dyDescent="0.2">
      <c r="C11" t="s">
        <v>10</v>
      </c>
    </row>
    <row r="13" spans="3:10" x14ac:dyDescent="0.2">
      <c r="C13" t="s">
        <v>2</v>
      </c>
      <c r="D13" t="s">
        <v>11</v>
      </c>
      <c r="E13" t="s">
        <v>12</v>
      </c>
      <c r="J13">
        <v>2</v>
      </c>
    </row>
    <row r="14" spans="3:10" x14ac:dyDescent="0.2">
      <c r="C14" t="s">
        <v>13</v>
      </c>
      <c r="D14" t="s">
        <v>11</v>
      </c>
      <c r="E14" t="s">
        <v>14</v>
      </c>
      <c r="J14">
        <v>3</v>
      </c>
    </row>
    <row r="15" spans="3:10" x14ac:dyDescent="0.2">
      <c r="C15" t="s">
        <v>15</v>
      </c>
      <c r="D15" t="s">
        <v>11</v>
      </c>
      <c r="E15" t="s">
        <v>16</v>
      </c>
      <c r="J15">
        <v>2</v>
      </c>
    </row>
    <row r="16" spans="3:10" x14ac:dyDescent="0.2">
      <c r="C16" t="s">
        <v>17</v>
      </c>
      <c r="D16" t="s">
        <v>11</v>
      </c>
      <c r="E16" t="s">
        <v>18</v>
      </c>
      <c r="J16">
        <v>33</v>
      </c>
    </row>
    <row r="17" spans="3:13" x14ac:dyDescent="0.2">
      <c r="C17" t="s">
        <v>19</v>
      </c>
      <c r="D17" t="s">
        <v>11</v>
      </c>
      <c r="E17" t="s">
        <v>20</v>
      </c>
      <c r="F17" t="s">
        <v>21</v>
      </c>
      <c r="J17">
        <v>3</v>
      </c>
    </row>
    <row r="18" spans="3:13" x14ac:dyDescent="0.2">
      <c r="C18" t="s">
        <v>22</v>
      </c>
      <c r="D18" t="s">
        <v>11</v>
      </c>
      <c r="E18" t="s">
        <v>23</v>
      </c>
      <c r="F18" t="s">
        <v>24</v>
      </c>
      <c r="J18">
        <v>4</v>
      </c>
    </row>
    <row r="19" spans="3:13" x14ac:dyDescent="0.2">
      <c r="C19" t="s">
        <v>25</v>
      </c>
      <c r="D19" t="s">
        <v>11</v>
      </c>
      <c r="E19" t="s">
        <v>26</v>
      </c>
      <c r="F19" t="s">
        <v>27</v>
      </c>
      <c r="J19">
        <v>8</v>
      </c>
    </row>
    <row r="20" spans="3:13" x14ac:dyDescent="0.2">
      <c r="J20">
        <v>3</v>
      </c>
      <c r="L20" cm="1">
        <f t="array" ref="L20">_xlfn.MODE.MULT(J13:J21)</f>
        <v>3</v>
      </c>
      <c r="M20" t="s">
        <v>28</v>
      </c>
    </row>
    <row r="21" spans="3:13" x14ac:dyDescent="0.2">
      <c r="J21">
        <v>3</v>
      </c>
      <c r="L21">
        <f>COUNT(J13:J21)</f>
        <v>9</v>
      </c>
      <c r="M21" t="s">
        <v>29</v>
      </c>
    </row>
    <row r="22" spans="3:13" x14ac:dyDescent="0.2">
      <c r="L22">
        <f>COUNTA(J13:J21)</f>
        <v>9</v>
      </c>
      <c r="M22" t="s">
        <v>30</v>
      </c>
    </row>
    <row r="24" spans="3:13" s="68" customFormat="1" x14ac:dyDescent="0.2"/>
    <row r="27" spans="3:13" x14ac:dyDescent="0.2">
      <c r="C27" t="s">
        <v>31</v>
      </c>
    </row>
    <row r="29" spans="3:13" x14ac:dyDescent="0.2">
      <c r="C29" t="s">
        <v>32</v>
      </c>
      <c r="D29" t="s">
        <v>33</v>
      </c>
    </row>
    <row r="30" spans="3:13" x14ac:dyDescent="0.2">
      <c r="F30">
        <v>2</v>
      </c>
      <c r="G30">
        <v>3</v>
      </c>
      <c r="H30">
        <f>SUM(F30:G30)</f>
        <v>5</v>
      </c>
    </row>
    <row r="31" spans="3:13" x14ac:dyDescent="0.2">
      <c r="D31" t="s">
        <v>34</v>
      </c>
      <c r="F31">
        <v>3</v>
      </c>
      <c r="G31">
        <v>4</v>
      </c>
      <c r="H31">
        <f>SUM(F31:G31)</f>
        <v>7</v>
      </c>
    </row>
    <row r="32" spans="3:13" x14ac:dyDescent="0.2">
      <c r="F32">
        <v>2</v>
      </c>
      <c r="G32">
        <v>8</v>
      </c>
      <c r="H32">
        <f t="shared" ref="H32:H33" si="0">SUM(F32:G32)</f>
        <v>10</v>
      </c>
    </row>
    <row r="33" spans="3:11" x14ac:dyDescent="0.2">
      <c r="F33">
        <v>33</v>
      </c>
      <c r="G33">
        <v>3</v>
      </c>
      <c r="H33">
        <f t="shared" si="0"/>
        <v>36</v>
      </c>
    </row>
    <row r="35" spans="3:11" x14ac:dyDescent="0.2">
      <c r="F35">
        <v>2</v>
      </c>
      <c r="G35">
        <v>3</v>
      </c>
      <c r="H35">
        <f>F35*G35</f>
        <v>6</v>
      </c>
    </row>
    <row r="36" spans="3:11" x14ac:dyDescent="0.2">
      <c r="F36">
        <v>3</v>
      </c>
      <c r="G36">
        <v>4</v>
      </c>
      <c r="H36">
        <f>F36*G36</f>
        <v>12</v>
      </c>
    </row>
    <row r="37" spans="3:11" x14ac:dyDescent="0.2">
      <c r="F37">
        <v>2</v>
      </c>
      <c r="G37">
        <v>8</v>
      </c>
      <c r="H37">
        <f t="shared" ref="H37:H38" si="1">F37*G37</f>
        <v>16</v>
      </c>
    </row>
    <row r="38" spans="3:11" x14ac:dyDescent="0.2">
      <c r="F38">
        <v>33</v>
      </c>
      <c r="G38">
        <v>3</v>
      </c>
      <c r="H38">
        <f t="shared" si="1"/>
        <v>99</v>
      </c>
    </row>
    <row r="40" spans="3:11" ht="32" x14ac:dyDescent="0.2">
      <c r="C40" t="s">
        <v>35</v>
      </c>
      <c r="D40" s="69" t="s">
        <v>36</v>
      </c>
    </row>
    <row r="42" spans="3:11" x14ac:dyDescent="0.2">
      <c r="D42" t="s">
        <v>37</v>
      </c>
      <c r="F42">
        <v>2</v>
      </c>
      <c r="G42">
        <v>3</v>
      </c>
      <c r="H42">
        <f>F42+$K$42</f>
        <v>7</v>
      </c>
      <c r="K42">
        <v>5</v>
      </c>
    </row>
    <row r="43" spans="3:11" x14ac:dyDescent="0.2">
      <c r="F43">
        <v>3</v>
      </c>
      <c r="G43">
        <v>4</v>
      </c>
      <c r="H43">
        <f>F43+$K$42</f>
        <v>8</v>
      </c>
    </row>
    <row r="44" spans="3:11" x14ac:dyDescent="0.2">
      <c r="F44">
        <v>2</v>
      </c>
      <c r="G44">
        <v>8</v>
      </c>
      <c r="H44">
        <f>F44+$K$42</f>
        <v>7</v>
      </c>
    </row>
    <row r="45" spans="3:11" x14ac:dyDescent="0.2">
      <c r="F45">
        <v>33</v>
      </c>
      <c r="G45">
        <v>3</v>
      </c>
      <c r="H45">
        <f>F45+$K$42</f>
        <v>38</v>
      </c>
    </row>
    <row r="47" spans="3:11" x14ac:dyDescent="0.2">
      <c r="F47">
        <v>2</v>
      </c>
      <c r="G47">
        <v>3</v>
      </c>
      <c r="H47">
        <f>F47*$K$47</f>
        <v>10</v>
      </c>
      <c r="K47">
        <v>5</v>
      </c>
    </row>
    <row r="48" spans="3:11" x14ac:dyDescent="0.2">
      <c r="F48">
        <v>3</v>
      </c>
      <c r="G48">
        <v>4</v>
      </c>
      <c r="H48">
        <f t="shared" ref="H48:H50" si="2">F48*$K$47</f>
        <v>15</v>
      </c>
    </row>
    <row r="49" spans="6:8" x14ac:dyDescent="0.2">
      <c r="F49">
        <v>2</v>
      </c>
      <c r="G49">
        <v>8</v>
      </c>
      <c r="H49">
        <f t="shared" si="2"/>
        <v>10</v>
      </c>
    </row>
    <row r="50" spans="6:8" x14ac:dyDescent="0.2">
      <c r="F50">
        <v>33</v>
      </c>
      <c r="G50">
        <v>3</v>
      </c>
      <c r="H50">
        <f t="shared" si="2"/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1B2C-60CC-4F2E-AD26-9988EC2FDC73}">
  <dimension ref="A1:N39"/>
  <sheetViews>
    <sheetView topLeftCell="D1" zoomScale="110" zoomScaleNormal="110" workbookViewId="0">
      <selection activeCell="M12" sqref="M12"/>
    </sheetView>
  </sheetViews>
  <sheetFormatPr baseColWidth="10" defaultColWidth="8.83203125" defaultRowHeight="15" x14ac:dyDescent="0.2"/>
  <cols>
    <col min="1" max="1" width="15.5" customWidth="1"/>
    <col min="2" max="2" width="22.1640625" customWidth="1"/>
    <col min="3" max="3" width="20.5" customWidth="1"/>
    <col min="4" max="4" width="19.33203125" customWidth="1"/>
    <col min="5" max="5" width="48.83203125" bestFit="1" customWidth="1"/>
    <col min="6" max="6" width="45" hidden="1" customWidth="1"/>
    <col min="7" max="7" width="27.5" bestFit="1" customWidth="1"/>
    <col min="8" max="8" width="17.33203125" customWidth="1"/>
    <col min="12" max="12" width="36.5" customWidth="1"/>
    <col min="13" max="13" width="23" customWidth="1"/>
    <col min="14" max="14" width="18" customWidth="1"/>
  </cols>
  <sheetData>
    <row r="1" spans="1:14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L1" s="1" t="s">
        <v>46</v>
      </c>
      <c r="M1" s="3">
        <v>0.13</v>
      </c>
    </row>
    <row r="2" spans="1:14" x14ac:dyDescent="0.2">
      <c r="A2" s="1">
        <v>1</v>
      </c>
      <c r="B2" s="1" t="s">
        <v>47</v>
      </c>
      <c r="C2" s="1">
        <v>56</v>
      </c>
      <c r="D2" s="2">
        <v>150000</v>
      </c>
      <c r="E2" s="2">
        <f>D2*$M$1</f>
        <v>19500</v>
      </c>
      <c r="F2" s="2">
        <f>D2*$M$1</f>
        <v>19500</v>
      </c>
      <c r="G2" s="2">
        <f>D2+E2</f>
        <v>169500</v>
      </c>
      <c r="H2" s="2">
        <f>G2*C2</f>
        <v>9492000</v>
      </c>
    </row>
    <row r="3" spans="1:14" x14ac:dyDescent="0.2">
      <c r="A3" s="1">
        <v>1</v>
      </c>
      <c r="B3" s="1" t="s">
        <v>48</v>
      </c>
      <c r="C3" s="1">
        <v>34</v>
      </c>
      <c r="D3" s="2">
        <v>380000</v>
      </c>
      <c r="E3" s="2">
        <f t="shared" ref="E3:E39" si="0">D3*$M$1</f>
        <v>49400</v>
      </c>
      <c r="F3" s="2">
        <f t="shared" ref="F3:F39" si="1">D3*$M$1</f>
        <v>49400</v>
      </c>
      <c r="G3" s="2">
        <f t="shared" ref="G3:G39" si="2">D3+E3</f>
        <v>429400</v>
      </c>
      <c r="H3" s="2">
        <f t="shared" ref="H3:H39" si="3">G3*C3</f>
        <v>14599600</v>
      </c>
      <c r="L3" s="79" t="s">
        <v>49</v>
      </c>
      <c r="M3" s="79"/>
      <c r="N3" s="4"/>
    </row>
    <row r="4" spans="1:14" x14ac:dyDescent="0.2">
      <c r="A4" s="1">
        <v>1</v>
      </c>
      <c r="B4" s="1" t="s">
        <v>50</v>
      </c>
      <c r="C4" s="1">
        <v>67</v>
      </c>
      <c r="D4" s="2">
        <v>230000</v>
      </c>
      <c r="E4" s="2">
        <f t="shared" si="0"/>
        <v>29900</v>
      </c>
      <c r="F4" s="2">
        <f t="shared" si="1"/>
        <v>29900</v>
      </c>
      <c r="G4" s="2">
        <f t="shared" si="2"/>
        <v>259900</v>
      </c>
      <c r="H4" s="2">
        <f t="shared" si="3"/>
        <v>17413300</v>
      </c>
      <c r="L4" s="1" t="s">
        <v>51</v>
      </c>
      <c r="M4" s="2">
        <f>AVERAGE(H:H)</f>
        <v>1947628.45</v>
      </c>
      <c r="N4" s="4"/>
    </row>
    <row r="5" spans="1:14" x14ac:dyDescent="0.2">
      <c r="A5" s="1">
        <v>1</v>
      </c>
      <c r="B5" s="1" t="s">
        <v>52</v>
      </c>
      <c r="C5" s="1">
        <v>45</v>
      </c>
      <c r="D5" s="2">
        <v>60000</v>
      </c>
      <c r="E5" s="2">
        <f t="shared" si="0"/>
        <v>7800</v>
      </c>
      <c r="F5" s="2">
        <f t="shared" si="1"/>
        <v>7800</v>
      </c>
      <c r="G5" s="2">
        <f t="shared" si="2"/>
        <v>67800</v>
      </c>
      <c r="H5" s="2">
        <f t="shared" si="3"/>
        <v>3051000</v>
      </c>
      <c r="L5" s="1" t="s">
        <v>53</v>
      </c>
      <c r="M5" s="2">
        <f>MAX(H:H)</f>
        <v>17413300</v>
      </c>
      <c r="N5" s="4"/>
    </row>
    <row r="6" spans="1:14" x14ac:dyDescent="0.2">
      <c r="A6" s="1">
        <v>2</v>
      </c>
      <c r="B6" s="1" t="s">
        <v>54</v>
      </c>
      <c r="C6" s="1">
        <v>17</v>
      </c>
      <c r="D6" s="2">
        <v>134000</v>
      </c>
      <c r="E6" s="2">
        <f t="shared" si="0"/>
        <v>17420</v>
      </c>
      <c r="F6" s="2">
        <f t="shared" si="1"/>
        <v>17420</v>
      </c>
      <c r="G6" s="2">
        <f t="shared" si="2"/>
        <v>151420</v>
      </c>
      <c r="H6" s="2">
        <f t="shared" si="3"/>
        <v>2574140</v>
      </c>
      <c r="L6" s="1" t="s">
        <v>55</v>
      </c>
      <c r="M6" s="2">
        <f>MIN(H:H)</f>
        <v>52884</v>
      </c>
      <c r="N6" s="4"/>
    </row>
    <row r="7" spans="1:14" x14ac:dyDescent="0.2">
      <c r="A7" s="1">
        <v>1</v>
      </c>
      <c r="B7" s="1" t="s">
        <v>56</v>
      </c>
      <c r="C7" s="1">
        <v>8</v>
      </c>
      <c r="D7" s="2">
        <v>35000</v>
      </c>
      <c r="E7" s="2">
        <f t="shared" si="0"/>
        <v>4550</v>
      </c>
      <c r="F7" s="2">
        <f t="shared" si="1"/>
        <v>4550</v>
      </c>
      <c r="G7" s="2">
        <f t="shared" si="2"/>
        <v>39550</v>
      </c>
      <c r="H7" s="2">
        <f t="shared" si="3"/>
        <v>316400</v>
      </c>
      <c r="L7" s="1" t="s">
        <v>57</v>
      </c>
      <c r="M7" s="1">
        <f>MAX(C:C)</f>
        <v>264</v>
      </c>
      <c r="N7" s="4"/>
    </row>
    <row r="8" spans="1:14" x14ac:dyDescent="0.2">
      <c r="A8" s="1">
        <v>1</v>
      </c>
      <c r="B8" s="1" t="s">
        <v>58</v>
      </c>
      <c r="C8" s="1">
        <v>23</v>
      </c>
      <c r="D8" s="2">
        <v>89000</v>
      </c>
      <c r="E8" s="2">
        <f t="shared" si="0"/>
        <v>11570</v>
      </c>
      <c r="F8" s="2">
        <f t="shared" si="1"/>
        <v>11570</v>
      </c>
      <c r="G8" s="2">
        <f t="shared" si="2"/>
        <v>100570</v>
      </c>
      <c r="H8" s="2">
        <f t="shared" si="3"/>
        <v>2313110</v>
      </c>
      <c r="L8" s="1" t="s">
        <v>59</v>
      </c>
      <c r="M8" s="1">
        <f>MIN(C:C)</f>
        <v>3</v>
      </c>
      <c r="N8" s="4"/>
    </row>
    <row r="9" spans="1:14" x14ac:dyDescent="0.2">
      <c r="A9" s="1">
        <v>3</v>
      </c>
      <c r="B9" s="1" t="s">
        <v>60</v>
      </c>
      <c r="C9" s="1">
        <v>87</v>
      </c>
      <c r="D9" s="2">
        <v>1200</v>
      </c>
      <c r="E9" s="2">
        <f t="shared" si="0"/>
        <v>156</v>
      </c>
      <c r="F9" s="2">
        <f t="shared" si="1"/>
        <v>156</v>
      </c>
      <c r="G9" s="2">
        <f t="shared" si="2"/>
        <v>1356</v>
      </c>
      <c r="H9" s="2">
        <f t="shared" si="3"/>
        <v>117972</v>
      </c>
      <c r="L9" s="1" t="s">
        <v>61</v>
      </c>
      <c r="M9" s="1">
        <f>_xlfn.MODE.SNGL(A:A)</f>
        <v>1</v>
      </c>
    </row>
    <row r="10" spans="1:14" x14ac:dyDescent="0.2">
      <c r="A10" s="1">
        <v>3</v>
      </c>
      <c r="B10" s="1" t="s">
        <v>62</v>
      </c>
      <c r="C10" s="1">
        <v>74</v>
      </c>
      <c r="D10" s="2">
        <v>18000</v>
      </c>
      <c r="E10" s="2">
        <f t="shared" si="0"/>
        <v>2340</v>
      </c>
      <c r="F10" s="2">
        <f t="shared" si="1"/>
        <v>2340</v>
      </c>
      <c r="G10" s="2">
        <f t="shared" si="2"/>
        <v>20340</v>
      </c>
      <c r="H10" s="2">
        <f t="shared" si="3"/>
        <v>1505160</v>
      </c>
      <c r="L10" s="70"/>
      <c r="M10" s="70"/>
    </row>
    <row r="11" spans="1:14" x14ac:dyDescent="0.2">
      <c r="A11" s="1">
        <v>3</v>
      </c>
      <c r="B11" s="1" t="s">
        <v>63</v>
      </c>
      <c r="C11" s="1">
        <v>234</v>
      </c>
      <c r="D11" s="2">
        <v>200</v>
      </c>
      <c r="E11" s="2">
        <f t="shared" si="0"/>
        <v>26</v>
      </c>
      <c r="F11" s="2">
        <f t="shared" si="1"/>
        <v>26</v>
      </c>
      <c r="G11" s="2">
        <f t="shared" si="2"/>
        <v>226</v>
      </c>
      <c r="H11" s="2">
        <f t="shared" si="3"/>
        <v>52884</v>
      </c>
      <c r="L11" s="72" t="s">
        <v>64</v>
      </c>
      <c r="M11" s="73">
        <f>SUM(H:H)</f>
        <v>74009881.099999994</v>
      </c>
    </row>
    <row r="12" spans="1:14" x14ac:dyDescent="0.2">
      <c r="A12" s="1">
        <v>3</v>
      </c>
      <c r="B12" s="1" t="s">
        <v>65</v>
      </c>
      <c r="C12" s="1">
        <v>24</v>
      </c>
      <c r="D12" s="2">
        <v>13000</v>
      </c>
      <c r="E12" s="2">
        <f t="shared" si="0"/>
        <v>1690</v>
      </c>
      <c r="F12" s="2">
        <f t="shared" si="1"/>
        <v>1690</v>
      </c>
      <c r="G12" s="2">
        <f t="shared" si="2"/>
        <v>14690</v>
      </c>
      <c r="H12" s="2">
        <f t="shared" si="3"/>
        <v>352560</v>
      </c>
      <c r="L12" s="1" t="s">
        <v>64</v>
      </c>
      <c r="M12" s="1"/>
    </row>
    <row r="13" spans="1:14" x14ac:dyDescent="0.2">
      <c r="A13" s="1">
        <v>3</v>
      </c>
      <c r="B13" s="1" t="s">
        <v>66</v>
      </c>
      <c r="C13" s="1">
        <v>72</v>
      </c>
      <c r="D13" s="2">
        <v>10500</v>
      </c>
      <c r="E13" s="2">
        <f t="shared" si="0"/>
        <v>1365</v>
      </c>
      <c r="F13" s="2">
        <f t="shared" si="1"/>
        <v>1365</v>
      </c>
      <c r="G13" s="2">
        <f t="shared" si="2"/>
        <v>11865</v>
      </c>
      <c r="H13" s="2">
        <f t="shared" si="3"/>
        <v>854280</v>
      </c>
    </row>
    <row r="14" spans="1:14" x14ac:dyDescent="0.2">
      <c r="A14" s="1">
        <v>2</v>
      </c>
      <c r="B14" s="1" t="s">
        <v>67</v>
      </c>
      <c r="C14" s="1">
        <v>19</v>
      </c>
      <c r="D14" s="2">
        <v>250000</v>
      </c>
      <c r="E14" s="2">
        <f t="shared" si="0"/>
        <v>32500</v>
      </c>
      <c r="F14" s="2">
        <f t="shared" si="1"/>
        <v>32500</v>
      </c>
      <c r="G14" s="2">
        <f t="shared" si="2"/>
        <v>282500</v>
      </c>
      <c r="H14" s="2">
        <f t="shared" si="3"/>
        <v>5367500</v>
      </c>
    </row>
    <row r="15" spans="1:14" x14ac:dyDescent="0.2">
      <c r="A15" s="1">
        <v>2</v>
      </c>
      <c r="B15" s="1" t="s">
        <v>54</v>
      </c>
      <c r="C15" s="1">
        <v>7</v>
      </c>
      <c r="D15" s="2">
        <v>14000</v>
      </c>
      <c r="E15" s="2">
        <f t="shared" si="0"/>
        <v>1820</v>
      </c>
      <c r="F15" s="2">
        <f t="shared" si="1"/>
        <v>1820</v>
      </c>
      <c r="G15" s="2">
        <f t="shared" si="2"/>
        <v>15820</v>
      </c>
      <c r="H15" s="2">
        <f t="shared" si="3"/>
        <v>110740</v>
      </c>
    </row>
    <row r="16" spans="1:14" x14ac:dyDescent="0.2">
      <c r="A16" s="1">
        <v>4</v>
      </c>
      <c r="B16" s="1" t="s">
        <v>68</v>
      </c>
      <c r="C16" s="1">
        <v>11</v>
      </c>
      <c r="D16" s="2">
        <v>45000</v>
      </c>
      <c r="E16" s="2">
        <f t="shared" si="0"/>
        <v>5850</v>
      </c>
      <c r="F16" s="2">
        <f t="shared" si="1"/>
        <v>5850</v>
      </c>
      <c r="G16" s="2">
        <f t="shared" si="2"/>
        <v>50850</v>
      </c>
      <c r="H16" s="2">
        <f t="shared" si="3"/>
        <v>559350</v>
      </c>
    </row>
    <row r="17" spans="1:8" x14ac:dyDescent="0.2">
      <c r="A17" s="1">
        <v>1</v>
      </c>
      <c r="B17" s="1" t="s">
        <v>69</v>
      </c>
      <c r="C17" s="1">
        <v>4</v>
      </c>
      <c r="D17" s="2">
        <v>70000</v>
      </c>
      <c r="E17" s="2">
        <f t="shared" si="0"/>
        <v>9100</v>
      </c>
      <c r="F17" s="2">
        <f t="shared" si="1"/>
        <v>9100</v>
      </c>
      <c r="G17" s="2">
        <f t="shared" si="2"/>
        <v>79100</v>
      </c>
      <c r="H17" s="2">
        <f t="shared" si="3"/>
        <v>316400</v>
      </c>
    </row>
    <row r="18" spans="1:8" x14ac:dyDescent="0.2">
      <c r="A18" s="1">
        <v>1</v>
      </c>
      <c r="B18" s="1" t="s">
        <v>70</v>
      </c>
      <c r="C18" s="1">
        <v>29</v>
      </c>
      <c r="D18" s="2">
        <v>22000</v>
      </c>
      <c r="E18" s="2">
        <f t="shared" si="0"/>
        <v>2860</v>
      </c>
      <c r="F18" s="2">
        <f t="shared" si="1"/>
        <v>2860</v>
      </c>
      <c r="G18" s="2">
        <f t="shared" si="2"/>
        <v>24860</v>
      </c>
      <c r="H18" s="2">
        <f t="shared" si="3"/>
        <v>720940</v>
      </c>
    </row>
    <row r="19" spans="1:8" x14ac:dyDescent="0.2">
      <c r="A19" s="1">
        <v>3</v>
      </c>
      <c r="B19" s="1" t="s">
        <v>71</v>
      </c>
      <c r="C19" s="1">
        <v>42</v>
      </c>
      <c r="D19" s="2">
        <v>2500</v>
      </c>
      <c r="E19" s="2">
        <f t="shared" si="0"/>
        <v>325</v>
      </c>
      <c r="F19" s="2">
        <f t="shared" si="1"/>
        <v>325</v>
      </c>
      <c r="G19" s="2">
        <f t="shared" si="2"/>
        <v>2825</v>
      </c>
      <c r="H19" s="2">
        <f t="shared" si="3"/>
        <v>118650</v>
      </c>
    </row>
    <row r="20" spans="1:8" x14ac:dyDescent="0.2">
      <c r="A20" s="1">
        <v>2</v>
      </c>
      <c r="B20" s="1" t="s">
        <v>72</v>
      </c>
      <c r="C20" s="1">
        <v>25</v>
      </c>
      <c r="D20" s="2">
        <v>7000</v>
      </c>
      <c r="E20" s="2">
        <f t="shared" si="0"/>
        <v>910</v>
      </c>
      <c r="F20" s="2">
        <f t="shared" si="1"/>
        <v>910</v>
      </c>
      <c r="G20" s="2">
        <f t="shared" si="2"/>
        <v>7910</v>
      </c>
      <c r="H20" s="2">
        <f t="shared" si="3"/>
        <v>197750</v>
      </c>
    </row>
    <row r="21" spans="1:8" x14ac:dyDescent="0.2">
      <c r="A21" s="1">
        <v>4</v>
      </c>
      <c r="B21" s="1" t="s">
        <v>73</v>
      </c>
      <c r="C21" s="1">
        <v>5</v>
      </c>
      <c r="D21" s="2">
        <v>60000</v>
      </c>
      <c r="E21" s="2">
        <f t="shared" si="0"/>
        <v>7800</v>
      </c>
      <c r="F21" s="2">
        <f t="shared" si="1"/>
        <v>7800</v>
      </c>
      <c r="G21" s="2">
        <f t="shared" si="2"/>
        <v>67800</v>
      </c>
      <c r="H21" s="2">
        <f t="shared" si="3"/>
        <v>339000</v>
      </c>
    </row>
    <row r="22" spans="1:8" x14ac:dyDescent="0.2">
      <c r="A22" s="1">
        <v>4</v>
      </c>
      <c r="B22" s="1" t="s">
        <v>74</v>
      </c>
      <c r="C22" s="1">
        <v>14</v>
      </c>
      <c r="D22" s="2">
        <v>11000</v>
      </c>
      <c r="E22" s="2">
        <f t="shared" si="0"/>
        <v>1430</v>
      </c>
      <c r="F22" s="2">
        <f t="shared" si="1"/>
        <v>1430</v>
      </c>
      <c r="G22" s="2">
        <f t="shared" si="2"/>
        <v>12430</v>
      </c>
      <c r="H22" s="2">
        <f t="shared" si="3"/>
        <v>174020</v>
      </c>
    </row>
    <row r="23" spans="1:8" x14ac:dyDescent="0.2">
      <c r="A23" s="1">
        <v>1</v>
      </c>
      <c r="B23" s="1" t="s">
        <v>75</v>
      </c>
      <c r="C23" s="1">
        <v>51</v>
      </c>
      <c r="D23" s="2">
        <v>9500</v>
      </c>
      <c r="E23" s="2">
        <f t="shared" si="0"/>
        <v>1235</v>
      </c>
      <c r="F23" s="2">
        <f t="shared" si="1"/>
        <v>1235</v>
      </c>
      <c r="G23" s="2">
        <f t="shared" si="2"/>
        <v>10735</v>
      </c>
      <c r="H23" s="2">
        <f t="shared" si="3"/>
        <v>547485</v>
      </c>
    </row>
    <row r="24" spans="1:8" x14ac:dyDescent="0.2">
      <c r="A24" s="1">
        <v>4</v>
      </c>
      <c r="B24" s="1" t="s">
        <v>76</v>
      </c>
      <c r="C24" s="1">
        <v>48</v>
      </c>
      <c r="D24" s="2">
        <v>3000</v>
      </c>
      <c r="E24" s="2">
        <f t="shared" si="0"/>
        <v>390</v>
      </c>
      <c r="F24" s="2">
        <f t="shared" si="1"/>
        <v>390</v>
      </c>
      <c r="G24" s="2">
        <f t="shared" si="2"/>
        <v>3390</v>
      </c>
      <c r="H24" s="2">
        <f t="shared" si="3"/>
        <v>162720</v>
      </c>
    </row>
    <row r="25" spans="1:8" x14ac:dyDescent="0.2">
      <c r="A25" s="1">
        <v>3</v>
      </c>
      <c r="B25" s="1" t="s">
        <v>77</v>
      </c>
      <c r="C25" s="1">
        <v>264</v>
      </c>
      <c r="D25" s="2">
        <v>250</v>
      </c>
      <c r="E25" s="2">
        <f t="shared" si="0"/>
        <v>32.5</v>
      </c>
      <c r="F25" s="2">
        <f t="shared" si="1"/>
        <v>32.5</v>
      </c>
      <c r="G25" s="2">
        <f t="shared" si="2"/>
        <v>282.5</v>
      </c>
      <c r="H25" s="2">
        <f t="shared" si="3"/>
        <v>74580</v>
      </c>
    </row>
    <row r="26" spans="1:8" x14ac:dyDescent="0.2">
      <c r="A26" s="1">
        <v>5</v>
      </c>
      <c r="B26" s="1" t="s">
        <v>78</v>
      </c>
      <c r="C26" s="1">
        <v>20</v>
      </c>
      <c r="D26" s="2">
        <v>30000</v>
      </c>
      <c r="E26" s="2">
        <f t="shared" si="0"/>
        <v>3900</v>
      </c>
      <c r="F26" s="2">
        <f t="shared" si="1"/>
        <v>3900</v>
      </c>
      <c r="G26" s="2">
        <f t="shared" si="2"/>
        <v>33900</v>
      </c>
      <c r="H26" s="2">
        <f t="shared" si="3"/>
        <v>678000</v>
      </c>
    </row>
    <row r="27" spans="1:8" x14ac:dyDescent="0.2">
      <c r="A27" s="1">
        <v>6</v>
      </c>
      <c r="B27" s="1" t="s">
        <v>79</v>
      </c>
      <c r="C27" s="1">
        <v>28</v>
      </c>
      <c r="D27" s="2">
        <v>27000</v>
      </c>
      <c r="E27" s="2">
        <f t="shared" si="0"/>
        <v>3510</v>
      </c>
      <c r="F27" s="2">
        <f t="shared" si="1"/>
        <v>3510</v>
      </c>
      <c r="G27" s="2">
        <f t="shared" si="2"/>
        <v>30510</v>
      </c>
      <c r="H27" s="2">
        <f t="shared" si="3"/>
        <v>854280</v>
      </c>
    </row>
    <row r="28" spans="1:8" x14ac:dyDescent="0.2">
      <c r="A28" s="1">
        <v>2</v>
      </c>
      <c r="B28" s="1" t="s">
        <v>80</v>
      </c>
      <c r="C28" s="1">
        <v>12</v>
      </c>
      <c r="D28" s="2">
        <v>15450</v>
      </c>
      <c r="E28" s="2">
        <f t="shared" si="0"/>
        <v>2008.5</v>
      </c>
      <c r="F28" s="2">
        <f t="shared" si="1"/>
        <v>2008.5</v>
      </c>
      <c r="G28" s="2">
        <f t="shared" si="2"/>
        <v>17458.5</v>
      </c>
      <c r="H28" s="2">
        <f t="shared" si="3"/>
        <v>209502</v>
      </c>
    </row>
    <row r="29" spans="1:8" x14ac:dyDescent="0.2">
      <c r="A29" s="1">
        <v>2</v>
      </c>
      <c r="B29" s="1" t="s">
        <v>81</v>
      </c>
      <c r="C29" s="1">
        <v>16</v>
      </c>
      <c r="D29" s="2">
        <v>8950</v>
      </c>
      <c r="E29" s="2">
        <f t="shared" si="0"/>
        <v>1163.5</v>
      </c>
      <c r="F29" s="2">
        <f t="shared" si="1"/>
        <v>1163.5</v>
      </c>
      <c r="G29" s="2">
        <f t="shared" si="2"/>
        <v>10113.5</v>
      </c>
      <c r="H29" s="2">
        <f t="shared" si="3"/>
        <v>161816</v>
      </c>
    </row>
    <row r="30" spans="1:8" x14ac:dyDescent="0.2">
      <c r="A30" s="1">
        <v>6</v>
      </c>
      <c r="B30" s="1" t="s">
        <v>82</v>
      </c>
      <c r="C30" s="1">
        <v>3</v>
      </c>
      <c r="D30" s="2">
        <v>22500</v>
      </c>
      <c r="E30" s="2">
        <f t="shared" si="0"/>
        <v>2925</v>
      </c>
      <c r="F30" s="2">
        <f t="shared" si="1"/>
        <v>2925</v>
      </c>
      <c r="G30" s="2">
        <f t="shared" si="2"/>
        <v>25425</v>
      </c>
      <c r="H30" s="2">
        <f t="shared" si="3"/>
        <v>76275</v>
      </c>
    </row>
    <row r="31" spans="1:8" x14ac:dyDescent="0.2">
      <c r="A31" s="1">
        <v>5</v>
      </c>
      <c r="B31" s="1" t="s">
        <v>83</v>
      </c>
      <c r="C31" s="1">
        <v>66</v>
      </c>
      <c r="D31" s="2">
        <v>2750</v>
      </c>
      <c r="E31" s="2">
        <f t="shared" si="0"/>
        <v>357.5</v>
      </c>
      <c r="F31" s="2">
        <f t="shared" si="1"/>
        <v>357.5</v>
      </c>
      <c r="G31" s="2">
        <f t="shared" si="2"/>
        <v>3107.5</v>
      </c>
      <c r="H31" s="2">
        <f t="shared" si="3"/>
        <v>205095</v>
      </c>
    </row>
    <row r="32" spans="1:8" x14ac:dyDescent="0.2">
      <c r="A32" s="1">
        <v>2</v>
      </c>
      <c r="B32" s="1" t="s">
        <v>84</v>
      </c>
      <c r="C32" s="1">
        <v>28</v>
      </c>
      <c r="D32" s="2">
        <v>14500</v>
      </c>
      <c r="E32" s="2">
        <f t="shared" si="0"/>
        <v>1885</v>
      </c>
      <c r="F32" s="2">
        <f t="shared" si="1"/>
        <v>1885</v>
      </c>
      <c r="G32" s="2">
        <f t="shared" si="2"/>
        <v>16385</v>
      </c>
      <c r="H32" s="2">
        <f t="shared" si="3"/>
        <v>458780</v>
      </c>
    </row>
    <row r="33" spans="1:8" x14ac:dyDescent="0.2">
      <c r="A33" s="1">
        <v>2</v>
      </c>
      <c r="B33" s="1" t="s">
        <v>85</v>
      </c>
      <c r="C33" s="1">
        <v>32</v>
      </c>
      <c r="D33" s="2">
        <v>47560</v>
      </c>
      <c r="E33" s="2">
        <f t="shared" si="0"/>
        <v>6182.8</v>
      </c>
      <c r="F33" s="2">
        <f t="shared" si="1"/>
        <v>6182.8</v>
      </c>
      <c r="G33" s="2">
        <f t="shared" si="2"/>
        <v>53742.8</v>
      </c>
      <c r="H33" s="2">
        <f t="shared" si="3"/>
        <v>1719769.6</v>
      </c>
    </row>
    <row r="34" spans="1:8" x14ac:dyDescent="0.2">
      <c r="A34" s="1">
        <v>2</v>
      </c>
      <c r="B34" s="1" t="s">
        <v>86</v>
      </c>
      <c r="C34" s="1">
        <v>21</v>
      </c>
      <c r="D34" s="2">
        <v>238500</v>
      </c>
      <c r="E34" s="2">
        <f t="shared" si="0"/>
        <v>31005</v>
      </c>
      <c r="F34" s="2">
        <f t="shared" si="1"/>
        <v>31005</v>
      </c>
      <c r="G34" s="2">
        <f t="shared" si="2"/>
        <v>269505</v>
      </c>
      <c r="H34" s="2">
        <f t="shared" si="3"/>
        <v>5659605</v>
      </c>
    </row>
    <row r="35" spans="1:8" x14ac:dyDescent="0.2">
      <c r="A35" s="1">
        <v>1</v>
      </c>
      <c r="B35" s="1" t="s">
        <v>87</v>
      </c>
      <c r="C35" s="1">
        <v>10</v>
      </c>
      <c r="D35" s="2">
        <v>85670</v>
      </c>
      <c r="E35" s="2">
        <f t="shared" si="0"/>
        <v>11137.1</v>
      </c>
      <c r="F35" s="2">
        <f t="shared" si="1"/>
        <v>11137.1</v>
      </c>
      <c r="G35" s="2">
        <f t="shared" si="2"/>
        <v>96807.1</v>
      </c>
      <c r="H35" s="2">
        <f t="shared" si="3"/>
        <v>968071</v>
      </c>
    </row>
    <row r="36" spans="1:8" x14ac:dyDescent="0.2">
      <c r="A36" s="1">
        <v>4</v>
      </c>
      <c r="B36" s="1" t="s">
        <v>88</v>
      </c>
      <c r="C36" s="1">
        <v>15</v>
      </c>
      <c r="D36" s="2">
        <v>10000</v>
      </c>
      <c r="E36" s="2">
        <f t="shared" si="0"/>
        <v>1300</v>
      </c>
      <c r="F36" s="2">
        <f t="shared" si="1"/>
        <v>1300</v>
      </c>
      <c r="G36" s="2">
        <f t="shared" si="2"/>
        <v>11300</v>
      </c>
      <c r="H36" s="2">
        <f t="shared" si="3"/>
        <v>169500</v>
      </c>
    </row>
    <row r="37" spans="1:8" x14ac:dyDescent="0.2">
      <c r="A37" s="1">
        <v>2</v>
      </c>
      <c r="B37" s="1" t="s">
        <v>89</v>
      </c>
      <c r="C37" s="1">
        <v>3</v>
      </c>
      <c r="D37" s="2">
        <v>192350</v>
      </c>
      <c r="E37" s="2">
        <f t="shared" si="0"/>
        <v>25005.5</v>
      </c>
      <c r="F37" s="2">
        <f t="shared" si="1"/>
        <v>25005.5</v>
      </c>
      <c r="G37" s="2">
        <f t="shared" si="2"/>
        <v>217355.5</v>
      </c>
      <c r="H37" s="2">
        <f t="shared" si="3"/>
        <v>652066.5</v>
      </c>
    </row>
    <row r="38" spans="1:8" x14ac:dyDescent="0.2">
      <c r="A38" s="1">
        <v>4</v>
      </c>
      <c r="B38" s="1" t="s">
        <v>90</v>
      </c>
      <c r="C38" s="1">
        <v>26</v>
      </c>
      <c r="D38" s="2">
        <v>26750</v>
      </c>
      <c r="E38" s="2">
        <f t="shared" si="0"/>
        <v>3477.5</v>
      </c>
      <c r="F38" s="2">
        <f t="shared" si="1"/>
        <v>3477.5</v>
      </c>
      <c r="G38" s="2">
        <f t="shared" si="2"/>
        <v>30227.5</v>
      </c>
      <c r="H38" s="2">
        <f t="shared" si="3"/>
        <v>785915</v>
      </c>
    </row>
    <row r="39" spans="1:8" x14ac:dyDescent="0.2">
      <c r="A39" s="1">
        <v>4</v>
      </c>
      <c r="B39" s="1" t="s">
        <v>91</v>
      </c>
      <c r="C39" s="1">
        <v>47</v>
      </c>
      <c r="D39" s="2">
        <v>1500</v>
      </c>
      <c r="E39" s="2">
        <f t="shared" si="0"/>
        <v>195</v>
      </c>
      <c r="F39" s="2">
        <f t="shared" si="1"/>
        <v>195</v>
      </c>
      <c r="G39" s="2">
        <f t="shared" si="2"/>
        <v>1695</v>
      </c>
      <c r="H39" s="2">
        <f t="shared" si="3"/>
        <v>79665</v>
      </c>
    </row>
  </sheetData>
  <mergeCells count="1"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DFC2-E5A5-484B-94B9-F330C324FBBC}">
  <dimension ref="A1:K39"/>
  <sheetViews>
    <sheetView topLeftCell="B1" zoomScale="118" zoomScaleNormal="118" workbookViewId="0">
      <selection activeCell="J6" sqref="J6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3" max="3" width="20.6640625" bestFit="1" customWidth="1"/>
    <col min="4" max="4" width="29.33203125" bestFit="1" customWidth="1"/>
    <col min="5" max="5" width="35.1640625" bestFit="1" customWidth="1"/>
    <col min="6" max="6" width="13.1640625" bestFit="1" customWidth="1"/>
    <col min="9" max="9" width="33.1640625" bestFit="1" customWidth="1"/>
    <col min="10" max="10" width="13.1640625" bestFit="1" customWidth="1"/>
  </cols>
  <sheetData>
    <row r="1" spans="1:11" x14ac:dyDescent="0.2">
      <c r="A1" t="s">
        <v>92</v>
      </c>
      <c r="B1" t="s">
        <v>93</v>
      </c>
      <c r="C1" t="s">
        <v>94</v>
      </c>
      <c r="D1" s="68" t="s">
        <v>95</v>
      </c>
      <c r="E1" t="s">
        <v>96</v>
      </c>
      <c r="F1" t="s">
        <v>97</v>
      </c>
      <c r="I1" s="68" t="s">
        <v>98</v>
      </c>
      <c r="J1" s="68">
        <v>2300</v>
      </c>
      <c r="K1" s="68" t="s">
        <v>99</v>
      </c>
    </row>
    <row r="2" spans="1:11" x14ac:dyDescent="0.2">
      <c r="A2">
        <v>48</v>
      </c>
      <c r="B2">
        <v>4</v>
      </c>
      <c r="C2">
        <f>SUM(A2:B2)</f>
        <v>52</v>
      </c>
      <c r="D2" s="71">
        <f>A2*$J$1</f>
        <v>110400</v>
      </c>
      <c r="E2" s="71">
        <f>B2*2350</f>
        <v>9400</v>
      </c>
      <c r="F2" s="71">
        <f>SUM(D2,E2)</f>
        <v>119800</v>
      </c>
    </row>
    <row r="3" spans="1:11" x14ac:dyDescent="0.2">
      <c r="A3">
        <v>40</v>
      </c>
      <c r="B3">
        <v>3</v>
      </c>
      <c r="C3">
        <f t="shared" ref="C3:C39" si="0">SUM(A3:B3)</f>
        <v>43</v>
      </c>
      <c r="D3" s="71">
        <f t="shared" ref="D3:D39" si="1">A3*$J$1</f>
        <v>92000</v>
      </c>
      <c r="E3" s="71">
        <f t="shared" ref="E3:E39" si="2">B3*2350</f>
        <v>7050</v>
      </c>
      <c r="F3" s="71">
        <f t="shared" ref="F3:F39" si="3">SUM(D3,E3)</f>
        <v>99050</v>
      </c>
      <c r="I3" t="s">
        <v>100</v>
      </c>
      <c r="J3" s="71">
        <f>MAX(F:F)</f>
        <v>124500</v>
      </c>
    </row>
    <row r="4" spans="1:11" x14ac:dyDescent="0.2">
      <c r="A4">
        <v>45</v>
      </c>
      <c r="B4">
        <v>3</v>
      </c>
      <c r="C4">
        <f t="shared" si="0"/>
        <v>48</v>
      </c>
      <c r="D4" s="71">
        <f t="shared" si="1"/>
        <v>103500</v>
      </c>
      <c r="E4" s="71">
        <f t="shared" si="2"/>
        <v>7050</v>
      </c>
      <c r="F4" s="71">
        <f t="shared" si="3"/>
        <v>110550</v>
      </c>
      <c r="I4" t="s">
        <v>101</v>
      </c>
      <c r="J4" s="71">
        <f>MIN(F:F)</f>
        <v>96700</v>
      </c>
    </row>
    <row r="5" spans="1:11" x14ac:dyDescent="0.2">
      <c r="A5">
        <v>42</v>
      </c>
      <c r="B5">
        <v>4</v>
      </c>
      <c r="C5">
        <f t="shared" si="0"/>
        <v>46</v>
      </c>
      <c r="D5" s="71">
        <f t="shared" si="1"/>
        <v>96600</v>
      </c>
      <c r="E5" s="71">
        <f t="shared" si="2"/>
        <v>9400</v>
      </c>
      <c r="F5" s="71">
        <f t="shared" si="3"/>
        <v>106000</v>
      </c>
      <c r="I5" t="s">
        <v>102</v>
      </c>
      <c r="J5" s="71">
        <f>AVERAGE(F:F)</f>
        <v>112525</v>
      </c>
    </row>
    <row r="6" spans="1:11" x14ac:dyDescent="0.2">
      <c r="A6">
        <v>41</v>
      </c>
      <c r="B6">
        <v>2</v>
      </c>
      <c r="C6">
        <f t="shared" si="0"/>
        <v>43</v>
      </c>
      <c r="D6" s="71">
        <f t="shared" si="1"/>
        <v>94300</v>
      </c>
      <c r="E6" s="71">
        <f t="shared" si="2"/>
        <v>4700</v>
      </c>
      <c r="F6" s="71">
        <f t="shared" si="3"/>
        <v>99000</v>
      </c>
    </row>
    <row r="7" spans="1:11" x14ac:dyDescent="0.2">
      <c r="A7">
        <v>46</v>
      </c>
      <c r="B7">
        <v>2</v>
      </c>
      <c r="C7">
        <f t="shared" si="0"/>
        <v>48</v>
      </c>
      <c r="D7" s="71">
        <f t="shared" si="1"/>
        <v>105800</v>
      </c>
      <c r="E7" s="71">
        <f t="shared" si="2"/>
        <v>4700</v>
      </c>
      <c r="F7" s="71">
        <f t="shared" si="3"/>
        <v>110500</v>
      </c>
    </row>
    <row r="8" spans="1:11" x14ac:dyDescent="0.2">
      <c r="A8">
        <v>48</v>
      </c>
      <c r="B8">
        <v>1</v>
      </c>
      <c r="C8">
        <f t="shared" si="0"/>
        <v>49</v>
      </c>
      <c r="D8" s="71">
        <f t="shared" si="1"/>
        <v>110400</v>
      </c>
      <c r="E8" s="71">
        <f t="shared" si="2"/>
        <v>2350</v>
      </c>
      <c r="F8" s="71">
        <f t="shared" si="3"/>
        <v>112750</v>
      </c>
    </row>
    <row r="9" spans="1:11" x14ac:dyDescent="0.2">
      <c r="A9">
        <v>45</v>
      </c>
      <c r="B9">
        <v>5</v>
      </c>
      <c r="C9">
        <f t="shared" si="0"/>
        <v>50</v>
      </c>
      <c r="D9" s="71">
        <f t="shared" si="1"/>
        <v>103500</v>
      </c>
      <c r="E9" s="71">
        <f t="shared" si="2"/>
        <v>11750</v>
      </c>
      <c r="F9" s="71">
        <f t="shared" si="3"/>
        <v>115250</v>
      </c>
    </row>
    <row r="10" spans="1:11" x14ac:dyDescent="0.2">
      <c r="A10">
        <v>44</v>
      </c>
      <c r="B10">
        <v>4</v>
      </c>
      <c r="C10">
        <f t="shared" si="0"/>
        <v>48</v>
      </c>
      <c r="D10" s="71">
        <f t="shared" si="1"/>
        <v>101200</v>
      </c>
      <c r="E10" s="71">
        <f t="shared" si="2"/>
        <v>9400</v>
      </c>
      <c r="F10" s="71">
        <f t="shared" si="3"/>
        <v>110600</v>
      </c>
    </row>
    <row r="11" spans="1:11" x14ac:dyDescent="0.2">
      <c r="A11">
        <v>42</v>
      </c>
      <c r="B11">
        <v>6</v>
      </c>
      <c r="C11">
        <f t="shared" si="0"/>
        <v>48</v>
      </c>
      <c r="D11" s="71">
        <f t="shared" si="1"/>
        <v>96600</v>
      </c>
      <c r="E11" s="71">
        <f t="shared" si="2"/>
        <v>14100</v>
      </c>
      <c r="F11" s="71">
        <f t="shared" si="3"/>
        <v>110700</v>
      </c>
    </row>
    <row r="12" spans="1:11" x14ac:dyDescent="0.2">
      <c r="A12">
        <v>40</v>
      </c>
      <c r="B12">
        <v>4</v>
      </c>
      <c r="C12">
        <f t="shared" si="0"/>
        <v>44</v>
      </c>
      <c r="D12" s="71">
        <f t="shared" si="1"/>
        <v>92000</v>
      </c>
      <c r="E12" s="71">
        <f t="shared" si="2"/>
        <v>9400</v>
      </c>
      <c r="F12" s="71">
        <f t="shared" si="3"/>
        <v>101400</v>
      </c>
    </row>
    <row r="13" spans="1:11" x14ac:dyDescent="0.2">
      <c r="A13">
        <v>48</v>
      </c>
      <c r="B13">
        <v>1</v>
      </c>
      <c r="C13">
        <f t="shared" si="0"/>
        <v>49</v>
      </c>
      <c r="D13" s="71">
        <f t="shared" si="1"/>
        <v>110400</v>
      </c>
      <c r="E13" s="71">
        <f t="shared" si="2"/>
        <v>2350</v>
      </c>
      <c r="F13" s="71">
        <f t="shared" si="3"/>
        <v>112750</v>
      </c>
    </row>
    <row r="14" spans="1:11" x14ac:dyDescent="0.2">
      <c r="A14">
        <v>48</v>
      </c>
      <c r="B14">
        <v>3</v>
      </c>
      <c r="C14">
        <f t="shared" si="0"/>
        <v>51</v>
      </c>
      <c r="D14" s="71">
        <f t="shared" si="1"/>
        <v>110400</v>
      </c>
      <c r="E14" s="71">
        <f t="shared" si="2"/>
        <v>7050</v>
      </c>
      <c r="F14" s="71">
        <f t="shared" si="3"/>
        <v>117450</v>
      </c>
    </row>
    <row r="15" spans="1:11" x14ac:dyDescent="0.2">
      <c r="A15">
        <v>48</v>
      </c>
      <c r="B15">
        <v>4</v>
      </c>
      <c r="C15">
        <f t="shared" si="0"/>
        <v>52</v>
      </c>
      <c r="D15" s="71">
        <f t="shared" si="1"/>
        <v>110400</v>
      </c>
      <c r="E15" s="71">
        <f t="shared" si="2"/>
        <v>9400</v>
      </c>
      <c r="F15" s="71">
        <f t="shared" si="3"/>
        <v>119800</v>
      </c>
    </row>
    <row r="16" spans="1:11" x14ac:dyDescent="0.2">
      <c r="A16">
        <v>47</v>
      </c>
      <c r="B16">
        <v>3</v>
      </c>
      <c r="C16">
        <f t="shared" si="0"/>
        <v>50</v>
      </c>
      <c r="D16" s="71">
        <f t="shared" si="1"/>
        <v>108100</v>
      </c>
      <c r="E16" s="71">
        <f t="shared" si="2"/>
        <v>7050</v>
      </c>
      <c r="F16" s="71">
        <f t="shared" si="3"/>
        <v>115150</v>
      </c>
    </row>
    <row r="17" spans="1:6" x14ac:dyDescent="0.2">
      <c r="A17">
        <v>45</v>
      </c>
      <c r="B17">
        <v>6</v>
      </c>
      <c r="C17">
        <f t="shared" si="0"/>
        <v>51</v>
      </c>
      <c r="D17" s="71">
        <f t="shared" si="1"/>
        <v>103500</v>
      </c>
      <c r="E17" s="71">
        <f t="shared" si="2"/>
        <v>14100</v>
      </c>
      <c r="F17" s="71">
        <f t="shared" si="3"/>
        <v>117600</v>
      </c>
    </row>
    <row r="18" spans="1:6" x14ac:dyDescent="0.2">
      <c r="A18">
        <v>48</v>
      </c>
      <c r="B18">
        <v>1</v>
      </c>
      <c r="C18">
        <f t="shared" si="0"/>
        <v>49</v>
      </c>
      <c r="D18" s="71">
        <f t="shared" si="1"/>
        <v>110400</v>
      </c>
      <c r="E18" s="71">
        <f t="shared" si="2"/>
        <v>2350</v>
      </c>
      <c r="F18" s="71">
        <f t="shared" si="3"/>
        <v>112750</v>
      </c>
    </row>
    <row r="19" spans="1:6" x14ac:dyDescent="0.2">
      <c r="A19">
        <v>41</v>
      </c>
      <c r="B19">
        <v>8</v>
      </c>
      <c r="C19">
        <f t="shared" si="0"/>
        <v>49</v>
      </c>
      <c r="D19" s="71">
        <f t="shared" si="1"/>
        <v>94300</v>
      </c>
      <c r="E19" s="71">
        <f t="shared" si="2"/>
        <v>18800</v>
      </c>
      <c r="F19" s="71">
        <f t="shared" si="3"/>
        <v>113100</v>
      </c>
    </row>
    <row r="20" spans="1:6" x14ac:dyDescent="0.2">
      <c r="A20">
        <v>48</v>
      </c>
      <c r="B20">
        <v>4</v>
      </c>
      <c r="C20">
        <f t="shared" si="0"/>
        <v>52</v>
      </c>
      <c r="D20" s="71">
        <f t="shared" si="1"/>
        <v>110400</v>
      </c>
      <c r="E20" s="71">
        <f t="shared" si="2"/>
        <v>9400</v>
      </c>
      <c r="F20" s="71">
        <f t="shared" si="3"/>
        <v>119800</v>
      </c>
    </row>
    <row r="21" spans="1:6" x14ac:dyDescent="0.2">
      <c r="A21">
        <v>40</v>
      </c>
      <c r="B21">
        <v>2</v>
      </c>
      <c r="C21">
        <f t="shared" si="0"/>
        <v>42</v>
      </c>
      <c r="D21" s="71">
        <f t="shared" si="1"/>
        <v>92000</v>
      </c>
      <c r="E21" s="71">
        <f t="shared" si="2"/>
        <v>4700</v>
      </c>
      <c r="F21" s="71">
        <f t="shared" si="3"/>
        <v>96700</v>
      </c>
    </row>
    <row r="22" spans="1:6" x14ac:dyDescent="0.2">
      <c r="A22">
        <v>45</v>
      </c>
      <c r="B22">
        <v>6</v>
      </c>
      <c r="C22">
        <f t="shared" si="0"/>
        <v>51</v>
      </c>
      <c r="D22" s="71">
        <f t="shared" si="1"/>
        <v>103500</v>
      </c>
      <c r="E22" s="71">
        <f t="shared" si="2"/>
        <v>14100</v>
      </c>
      <c r="F22" s="71">
        <f t="shared" si="3"/>
        <v>117600</v>
      </c>
    </row>
    <row r="23" spans="1:6" x14ac:dyDescent="0.2">
      <c r="A23">
        <v>45</v>
      </c>
      <c r="B23">
        <v>7</v>
      </c>
      <c r="C23">
        <f t="shared" si="0"/>
        <v>52</v>
      </c>
      <c r="D23" s="71">
        <f t="shared" si="1"/>
        <v>103500</v>
      </c>
      <c r="E23" s="71">
        <f t="shared" si="2"/>
        <v>16450</v>
      </c>
      <c r="F23" s="71">
        <f t="shared" si="3"/>
        <v>119950</v>
      </c>
    </row>
    <row r="24" spans="1:6" x14ac:dyDescent="0.2">
      <c r="A24">
        <v>47</v>
      </c>
      <c r="B24">
        <v>5</v>
      </c>
      <c r="C24">
        <f t="shared" si="0"/>
        <v>52</v>
      </c>
      <c r="D24" s="71">
        <f t="shared" si="1"/>
        <v>108100</v>
      </c>
      <c r="E24" s="71">
        <f t="shared" si="2"/>
        <v>11750</v>
      </c>
      <c r="F24" s="71">
        <f t="shared" si="3"/>
        <v>119850</v>
      </c>
    </row>
    <row r="25" spans="1:6" x14ac:dyDescent="0.2">
      <c r="A25">
        <v>48</v>
      </c>
      <c r="B25">
        <v>3</v>
      </c>
      <c r="C25">
        <f t="shared" si="0"/>
        <v>51</v>
      </c>
      <c r="D25" s="71">
        <f t="shared" si="1"/>
        <v>110400</v>
      </c>
      <c r="E25" s="71">
        <f t="shared" si="2"/>
        <v>7050</v>
      </c>
      <c r="F25" s="71">
        <f t="shared" si="3"/>
        <v>117450</v>
      </c>
    </row>
    <row r="26" spans="1:6" x14ac:dyDescent="0.2">
      <c r="A26">
        <v>44</v>
      </c>
      <c r="B26">
        <v>3</v>
      </c>
      <c r="C26">
        <f t="shared" si="0"/>
        <v>47</v>
      </c>
      <c r="D26" s="71">
        <f t="shared" si="1"/>
        <v>101200</v>
      </c>
      <c r="E26" s="71">
        <f t="shared" si="2"/>
        <v>7050</v>
      </c>
      <c r="F26" s="71">
        <f t="shared" si="3"/>
        <v>108250</v>
      </c>
    </row>
    <row r="27" spans="1:6" x14ac:dyDescent="0.2">
      <c r="A27">
        <v>45</v>
      </c>
      <c r="B27">
        <v>1</v>
      </c>
      <c r="C27">
        <f t="shared" si="0"/>
        <v>46</v>
      </c>
      <c r="D27" s="71">
        <f t="shared" si="1"/>
        <v>103500</v>
      </c>
      <c r="E27" s="71">
        <f t="shared" si="2"/>
        <v>2350</v>
      </c>
      <c r="F27" s="71">
        <f t="shared" si="3"/>
        <v>105850</v>
      </c>
    </row>
    <row r="28" spans="1:6" x14ac:dyDescent="0.2">
      <c r="A28">
        <v>43</v>
      </c>
      <c r="B28">
        <v>7</v>
      </c>
      <c r="C28">
        <f t="shared" si="0"/>
        <v>50</v>
      </c>
      <c r="D28" s="71">
        <f t="shared" si="1"/>
        <v>98900</v>
      </c>
      <c r="E28" s="71">
        <f t="shared" si="2"/>
        <v>16450</v>
      </c>
      <c r="F28" s="71">
        <f t="shared" si="3"/>
        <v>115350</v>
      </c>
    </row>
    <row r="29" spans="1:6" x14ac:dyDescent="0.2">
      <c r="A29">
        <v>48</v>
      </c>
      <c r="B29">
        <v>5</v>
      </c>
      <c r="C29">
        <f t="shared" si="0"/>
        <v>53</v>
      </c>
      <c r="D29" s="71">
        <f t="shared" si="1"/>
        <v>110400</v>
      </c>
      <c r="E29" s="71">
        <f t="shared" si="2"/>
        <v>11750</v>
      </c>
      <c r="F29" s="71">
        <f t="shared" si="3"/>
        <v>122150</v>
      </c>
    </row>
    <row r="30" spans="1:6" x14ac:dyDescent="0.2">
      <c r="A30">
        <v>44</v>
      </c>
      <c r="B30">
        <v>2</v>
      </c>
      <c r="C30">
        <f t="shared" si="0"/>
        <v>46</v>
      </c>
      <c r="D30" s="71">
        <f t="shared" si="1"/>
        <v>101200</v>
      </c>
      <c r="E30" s="71">
        <f t="shared" si="2"/>
        <v>4700</v>
      </c>
      <c r="F30" s="71">
        <f t="shared" si="3"/>
        <v>105900</v>
      </c>
    </row>
    <row r="31" spans="1:6" x14ac:dyDescent="0.2">
      <c r="A31">
        <v>48</v>
      </c>
      <c r="B31">
        <v>2</v>
      </c>
      <c r="C31">
        <f t="shared" si="0"/>
        <v>50</v>
      </c>
      <c r="D31" s="71">
        <f t="shared" si="1"/>
        <v>110400</v>
      </c>
      <c r="E31" s="71">
        <f t="shared" si="2"/>
        <v>4700</v>
      </c>
      <c r="F31" s="71">
        <f t="shared" si="3"/>
        <v>115100</v>
      </c>
    </row>
    <row r="32" spans="1:6" x14ac:dyDescent="0.2">
      <c r="A32">
        <v>42</v>
      </c>
      <c r="B32">
        <v>1</v>
      </c>
      <c r="C32">
        <f t="shared" si="0"/>
        <v>43</v>
      </c>
      <c r="D32" s="71">
        <f t="shared" si="1"/>
        <v>96600</v>
      </c>
      <c r="E32" s="71">
        <f t="shared" si="2"/>
        <v>2350</v>
      </c>
      <c r="F32" s="71">
        <f t="shared" si="3"/>
        <v>98950</v>
      </c>
    </row>
    <row r="33" spans="1:6" x14ac:dyDescent="0.2">
      <c r="A33">
        <v>48</v>
      </c>
      <c r="B33">
        <v>6</v>
      </c>
      <c r="C33">
        <f t="shared" si="0"/>
        <v>54</v>
      </c>
      <c r="D33" s="71">
        <f t="shared" si="1"/>
        <v>110400</v>
      </c>
      <c r="E33" s="71">
        <f t="shared" si="2"/>
        <v>14100</v>
      </c>
      <c r="F33" s="71">
        <f t="shared" si="3"/>
        <v>124500</v>
      </c>
    </row>
    <row r="34" spans="1:6" x14ac:dyDescent="0.2">
      <c r="A34">
        <v>41</v>
      </c>
      <c r="B34">
        <v>6</v>
      </c>
      <c r="C34">
        <f t="shared" si="0"/>
        <v>47</v>
      </c>
      <c r="D34" s="71">
        <f t="shared" si="1"/>
        <v>94300</v>
      </c>
      <c r="E34" s="71">
        <f t="shared" si="2"/>
        <v>14100</v>
      </c>
      <c r="F34" s="71">
        <f t="shared" si="3"/>
        <v>108400</v>
      </c>
    </row>
    <row r="35" spans="1:6" x14ac:dyDescent="0.2">
      <c r="A35">
        <v>48</v>
      </c>
      <c r="B35">
        <v>5</v>
      </c>
      <c r="C35">
        <f t="shared" si="0"/>
        <v>53</v>
      </c>
      <c r="D35" s="71">
        <f t="shared" si="1"/>
        <v>110400</v>
      </c>
      <c r="E35" s="71">
        <f t="shared" si="2"/>
        <v>11750</v>
      </c>
      <c r="F35" s="71">
        <f t="shared" si="3"/>
        <v>122150</v>
      </c>
    </row>
    <row r="36" spans="1:6" x14ac:dyDescent="0.2">
      <c r="A36">
        <v>43</v>
      </c>
      <c r="B36">
        <v>1</v>
      </c>
      <c r="C36">
        <f t="shared" si="0"/>
        <v>44</v>
      </c>
      <c r="D36" s="71">
        <f t="shared" si="1"/>
        <v>98900</v>
      </c>
      <c r="E36" s="71">
        <f t="shared" si="2"/>
        <v>2350</v>
      </c>
      <c r="F36" s="71">
        <f t="shared" si="3"/>
        <v>101250</v>
      </c>
    </row>
    <row r="37" spans="1:6" x14ac:dyDescent="0.2">
      <c r="A37">
        <v>44</v>
      </c>
      <c r="B37">
        <v>2</v>
      </c>
      <c r="C37">
        <f t="shared" si="0"/>
        <v>46</v>
      </c>
      <c r="D37" s="71">
        <f t="shared" si="1"/>
        <v>101200</v>
      </c>
      <c r="E37" s="71">
        <f t="shared" si="2"/>
        <v>4700</v>
      </c>
      <c r="F37" s="71">
        <f t="shared" si="3"/>
        <v>105900</v>
      </c>
    </row>
    <row r="38" spans="1:6" x14ac:dyDescent="0.2">
      <c r="A38">
        <v>48</v>
      </c>
      <c r="B38">
        <v>5</v>
      </c>
      <c r="C38">
        <f t="shared" si="0"/>
        <v>53</v>
      </c>
      <c r="D38" s="71">
        <f t="shared" si="1"/>
        <v>110400</v>
      </c>
      <c r="E38" s="71">
        <f t="shared" si="2"/>
        <v>11750</v>
      </c>
      <c r="F38" s="71">
        <f t="shared" si="3"/>
        <v>122150</v>
      </c>
    </row>
    <row r="39" spans="1:6" x14ac:dyDescent="0.2">
      <c r="A39">
        <v>48</v>
      </c>
      <c r="B39">
        <v>6</v>
      </c>
      <c r="C39">
        <f t="shared" si="0"/>
        <v>54</v>
      </c>
      <c r="D39" s="71">
        <f t="shared" si="1"/>
        <v>110400</v>
      </c>
      <c r="E39" s="71">
        <f t="shared" si="2"/>
        <v>14100</v>
      </c>
      <c r="F39" s="71">
        <f t="shared" si="3"/>
        <v>124500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F5E-5C50-40CC-B5C9-B6AA9529C8EB}">
  <dimension ref="A1:Q65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13.6640625" style="41" customWidth="1"/>
    <col min="2" max="2" width="8.83203125" style="41"/>
    <col min="3" max="3" width="21.5" style="41" customWidth="1"/>
    <col min="4" max="4" width="8.83203125" style="41"/>
    <col min="5" max="5" width="14.6640625" style="41" customWidth="1"/>
    <col min="6" max="6" width="15.1640625" style="41" bestFit="1" customWidth="1"/>
    <col min="7" max="7" width="13.33203125" style="74" bestFit="1" customWidth="1"/>
    <col min="8" max="8" width="13.33203125" style="74" customWidth="1"/>
    <col min="9" max="9" width="29" style="41" bestFit="1" customWidth="1"/>
    <col min="10" max="10" width="9.5" style="41" bestFit="1" customWidth="1"/>
    <col min="11" max="11" width="14.6640625" style="41" bestFit="1" customWidth="1"/>
    <col min="12" max="12" width="8.83203125" style="41"/>
    <col min="13" max="13" width="12.5" style="41" bestFit="1" customWidth="1"/>
    <col min="14" max="14" width="8.83203125" style="41"/>
    <col min="15" max="15" width="12.6640625" style="41" customWidth="1"/>
    <col min="16" max="16" width="11.33203125" style="41" customWidth="1"/>
    <col min="17" max="16384" width="8.83203125" style="41"/>
  </cols>
  <sheetData>
    <row r="1" spans="1:17" x14ac:dyDescent="0.2">
      <c r="A1" s="77" t="s">
        <v>103</v>
      </c>
      <c r="B1" s="77" t="s">
        <v>104</v>
      </c>
      <c r="C1" s="77" t="s">
        <v>105</v>
      </c>
      <c r="D1" s="77" t="s">
        <v>106</v>
      </c>
      <c r="E1" s="77" t="s">
        <v>107</v>
      </c>
      <c r="F1" s="77" t="s">
        <v>108</v>
      </c>
      <c r="G1" s="78" t="s">
        <v>109</v>
      </c>
      <c r="I1" s="77" t="s">
        <v>110</v>
      </c>
      <c r="J1" s="75"/>
      <c r="K1" s="75">
        <f>AVERAGE(D:D)</f>
        <v>41.484375</v>
      </c>
      <c r="M1" s="74">
        <v>42026</v>
      </c>
    </row>
    <row r="2" spans="1:17" x14ac:dyDescent="0.2">
      <c r="A2" s="41" t="s">
        <v>111</v>
      </c>
      <c r="B2" s="41" t="s">
        <v>112</v>
      </c>
      <c r="C2" s="41" t="s">
        <v>113</v>
      </c>
      <c r="D2" s="41">
        <v>21</v>
      </c>
      <c r="E2" s="76">
        <v>2919349</v>
      </c>
      <c r="F2" s="41">
        <v>8</v>
      </c>
      <c r="G2" s="74">
        <v>43102</v>
      </c>
      <c r="I2" s="77" t="s">
        <v>114</v>
      </c>
      <c r="K2" s="75">
        <f>AVERAGEIF(B:B,"M",D:D)</f>
        <v>42.757575757575758</v>
      </c>
      <c r="M2" s="74">
        <v>45313</v>
      </c>
    </row>
    <row r="3" spans="1:17" x14ac:dyDescent="0.2">
      <c r="A3" s="41" t="s">
        <v>115</v>
      </c>
      <c r="B3" s="41" t="s">
        <v>112</v>
      </c>
      <c r="C3" s="41" t="s">
        <v>116</v>
      </c>
      <c r="D3" s="41">
        <v>59</v>
      </c>
      <c r="E3" s="76">
        <v>542402</v>
      </c>
      <c r="F3" s="41">
        <v>6</v>
      </c>
      <c r="G3" s="74">
        <v>43994</v>
      </c>
      <c r="I3" s="77" t="s">
        <v>117</v>
      </c>
      <c r="K3" s="75">
        <f>AVERAGEIF(B:B,"H",D:D)</f>
        <v>40.12903225806452</v>
      </c>
    </row>
    <row r="4" spans="1:17" x14ac:dyDescent="0.2">
      <c r="A4" s="41" t="s">
        <v>118</v>
      </c>
      <c r="B4" s="41" t="s">
        <v>119</v>
      </c>
      <c r="C4" s="41" t="s">
        <v>120</v>
      </c>
      <c r="D4" s="41">
        <v>30</v>
      </c>
      <c r="E4" s="76">
        <v>2037411</v>
      </c>
      <c r="F4" s="41">
        <v>14</v>
      </c>
      <c r="G4" s="74">
        <v>44078</v>
      </c>
      <c r="I4" s="77"/>
    </row>
    <row r="5" spans="1:17" x14ac:dyDescent="0.2">
      <c r="A5" s="41" t="s">
        <v>121</v>
      </c>
      <c r="B5" s="41" t="s">
        <v>112</v>
      </c>
      <c r="C5" s="41" t="s">
        <v>122</v>
      </c>
      <c r="D5" s="41">
        <v>26</v>
      </c>
      <c r="E5" s="76">
        <v>2447558</v>
      </c>
      <c r="F5" s="41">
        <v>5</v>
      </c>
      <c r="G5" s="74">
        <v>43770</v>
      </c>
      <c r="I5" s="77"/>
      <c r="J5" s="80"/>
      <c r="K5" s="80"/>
      <c r="L5" s="80"/>
      <c r="M5" s="80"/>
      <c r="N5" s="80"/>
      <c r="O5" s="80"/>
      <c r="P5" s="80"/>
      <c r="Q5" s="80"/>
    </row>
    <row r="6" spans="1:17" x14ac:dyDescent="0.2">
      <c r="A6" s="41" t="s">
        <v>111</v>
      </c>
      <c r="B6" s="41" t="s">
        <v>119</v>
      </c>
      <c r="C6" s="41" t="s">
        <v>123</v>
      </c>
      <c r="D6" s="41">
        <v>50</v>
      </c>
      <c r="E6" s="76">
        <v>1751769</v>
      </c>
      <c r="F6" s="41">
        <v>13</v>
      </c>
      <c r="G6" s="74">
        <v>42098</v>
      </c>
      <c r="I6" s="77"/>
    </row>
    <row r="7" spans="1:17" x14ac:dyDescent="0.2">
      <c r="A7" s="41" t="s">
        <v>118</v>
      </c>
      <c r="B7" s="41" t="s">
        <v>119</v>
      </c>
      <c r="C7" s="41" t="s">
        <v>124</v>
      </c>
      <c r="D7" s="41">
        <v>37</v>
      </c>
      <c r="E7" s="76">
        <v>2891025</v>
      </c>
      <c r="F7" s="41">
        <v>6</v>
      </c>
      <c r="G7" s="74">
        <v>45020</v>
      </c>
      <c r="I7" s="77" t="s">
        <v>125</v>
      </c>
      <c r="K7" s="76">
        <f>AVERAGEIF(B:B,"H",E:E)</f>
        <v>1596911.8064516129</v>
      </c>
    </row>
    <row r="8" spans="1:17" x14ac:dyDescent="0.2">
      <c r="A8" s="41" t="s">
        <v>126</v>
      </c>
      <c r="B8" s="41" t="s">
        <v>112</v>
      </c>
      <c r="C8" s="41" t="s">
        <v>127</v>
      </c>
      <c r="D8" s="41">
        <v>31</v>
      </c>
      <c r="E8" s="76">
        <v>2671886</v>
      </c>
      <c r="F8" s="41">
        <v>5</v>
      </c>
      <c r="G8" s="74">
        <v>44375</v>
      </c>
      <c r="I8" s="77" t="s">
        <v>128</v>
      </c>
      <c r="K8" s="76">
        <f>AVERAGEIF(B:B,"M",E:E)</f>
        <v>1603369.5757575757</v>
      </c>
    </row>
    <row r="9" spans="1:17" x14ac:dyDescent="0.2">
      <c r="A9" s="41" t="s">
        <v>126</v>
      </c>
      <c r="B9" s="41" t="s">
        <v>112</v>
      </c>
      <c r="C9" s="41" t="s">
        <v>129</v>
      </c>
      <c r="D9" s="41">
        <v>55</v>
      </c>
      <c r="E9" s="76">
        <v>443144</v>
      </c>
      <c r="F9" s="41">
        <v>9</v>
      </c>
      <c r="G9" s="74">
        <v>43146</v>
      </c>
      <c r="I9" s="77"/>
    </row>
    <row r="10" spans="1:17" x14ac:dyDescent="0.2">
      <c r="A10" s="41" t="s">
        <v>130</v>
      </c>
      <c r="B10" s="41" t="s">
        <v>119</v>
      </c>
      <c r="C10" s="41" t="s">
        <v>131</v>
      </c>
      <c r="D10" s="41">
        <v>57</v>
      </c>
      <c r="E10" s="76">
        <v>1612126</v>
      </c>
      <c r="F10" s="41">
        <v>5</v>
      </c>
      <c r="G10" s="74">
        <v>44644</v>
      </c>
      <c r="I10" s="77" t="s">
        <v>132</v>
      </c>
      <c r="K10" s="76">
        <f>SUM(E:E)</f>
        <v>102415462</v>
      </c>
    </row>
    <row r="11" spans="1:17" x14ac:dyDescent="0.2">
      <c r="A11" s="41" t="s">
        <v>111</v>
      </c>
      <c r="B11" s="41" t="s">
        <v>112</v>
      </c>
      <c r="C11" s="41" t="s">
        <v>133</v>
      </c>
      <c r="D11" s="41">
        <v>48</v>
      </c>
      <c r="E11" s="76">
        <v>2771028</v>
      </c>
      <c r="F11" s="41">
        <v>5</v>
      </c>
      <c r="G11" s="74">
        <v>45224</v>
      </c>
      <c r="I11" s="77" t="s">
        <v>134</v>
      </c>
      <c r="K11" s="76">
        <f>SUMIF(B:B,"H",E:E)</f>
        <v>49504266</v>
      </c>
    </row>
    <row r="12" spans="1:17" x14ac:dyDescent="0.2">
      <c r="A12" s="41" t="s">
        <v>118</v>
      </c>
      <c r="B12" s="41" t="s">
        <v>112</v>
      </c>
      <c r="C12" s="41" t="s">
        <v>135</v>
      </c>
      <c r="D12" s="41">
        <v>60</v>
      </c>
      <c r="E12" s="76">
        <v>1244754</v>
      </c>
      <c r="F12" s="41">
        <v>9</v>
      </c>
      <c r="G12" s="74">
        <v>43932</v>
      </c>
      <c r="I12" s="77" t="s">
        <v>136</v>
      </c>
      <c r="K12" s="76">
        <f>SUMIF(B:B,"M",E:E)</f>
        <v>52911196</v>
      </c>
    </row>
    <row r="13" spans="1:17" x14ac:dyDescent="0.2">
      <c r="A13" s="41" t="s">
        <v>126</v>
      </c>
      <c r="B13" s="41" t="s">
        <v>112</v>
      </c>
      <c r="C13" s="41" t="s">
        <v>137</v>
      </c>
      <c r="D13" s="41">
        <v>33</v>
      </c>
      <c r="E13" s="76">
        <v>1499390</v>
      </c>
      <c r="F13" s="41">
        <v>6</v>
      </c>
      <c r="G13" s="74">
        <v>42573</v>
      </c>
    </row>
    <row r="14" spans="1:17" x14ac:dyDescent="0.2">
      <c r="A14" s="41" t="s">
        <v>130</v>
      </c>
      <c r="B14" s="41" t="s">
        <v>112</v>
      </c>
      <c r="C14" s="41" t="s">
        <v>138</v>
      </c>
      <c r="D14" s="41">
        <v>41</v>
      </c>
      <c r="E14" s="76">
        <v>1682752</v>
      </c>
      <c r="F14" s="41">
        <v>7</v>
      </c>
      <c r="G14" s="74">
        <v>42221</v>
      </c>
    </row>
    <row r="15" spans="1:17" x14ac:dyDescent="0.2">
      <c r="A15" s="41" t="s">
        <v>121</v>
      </c>
      <c r="B15" s="41" t="s">
        <v>119</v>
      </c>
      <c r="C15" s="41" t="s">
        <v>139</v>
      </c>
      <c r="D15" s="41">
        <v>65</v>
      </c>
      <c r="E15" s="76">
        <v>1524957</v>
      </c>
      <c r="F15" s="41">
        <v>11</v>
      </c>
      <c r="G15" s="74">
        <v>44285</v>
      </c>
    </row>
    <row r="16" spans="1:17" x14ac:dyDescent="0.2">
      <c r="A16" s="41" t="s">
        <v>115</v>
      </c>
      <c r="B16" s="41" t="s">
        <v>119</v>
      </c>
      <c r="C16" s="41" t="s">
        <v>140</v>
      </c>
      <c r="D16" s="41">
        <v>30</v>
      </c>
      <c r="E16" s="76">
        <v>2176977</v>
      </c>
      <c r="F16" s="41">
        <v>12</v>
      </c>
      <c r="G16" s="74">
        <v>42282</v>
      </c>
    </row>
    <row r="17" spans="1:7" x14ac:dyDescent="0.2">
      <c r="A17" s="41" t="s">
        <v>115</v>
      </c>
      <c r="B17" s="41" t="s">
        <v>119</v>
      </c>
      <c r="C17" s="41" t="s">
        <v>141</v>
      </c>
      <c r="D17" s="41">
        <v>55</v>
      </c>
      <c r="E17" s="76">
        <v>850633</v>
      </c>
      <c r="F17" s="41">
        <v>10</v>
      </c>
      <c r="G17" s="74">
        <v>43829</v>
      </c>
    </row>
    <row r="18" spans="1:7" x14ac:dyDescent="0.2">
      <c r="A18" s="41" t="s">
        <v>142</v>
      </c>
      <c r="B18" s="41" t="s">
        <v>119</v>
      </c>
      <c r="C18" s="41" t="s">
        <v>143</v>
      </c>
      <c r="D18" s="41">
        <v>54</v>
      </c>
      <c r="E18" s="76">
        <v>1203478</v>
      </c>
      <c r="F18" s="41">
        <v>13</v>
      </c>
      <c r="G18" s="74">
        <v>44266</v>
      </c>
    </row>
    <row r="19" spans="1:7" x14ac:dyDescent="0.2">
      <c r="A19" s="41" t="s">
        <v>121</v>
      </c>
      <c r="B19" s="41" t="s">
        <v>112</v>
      </c>
      <c r="C19" s="41" t="s">
        <v>144</v>
      </c>
      <c r="D19" s="41">
        <v>54</v>
      </c>
      <c r="E19" s="76">
        <v>1603704</v>
      </c>
      <c r="F19" s="41">
        <v>14</v>
      </c>
      <c r="G19" s="74">
        <v>45094</v>
      </c>
    </row>
    <row r="20" spans="1:7" x14ac:dyDescent="0.2">
      <c r="A20" s="41" t="s">
        <v>118</v>
      </c>
      <c r="B20" s="41" t="s">
        <v>112</v>
      </c>
      <c r="C20" s="41" t="s">
        <v>145</v>
      </c>
      <c r="D20" s="41">
        <v>30</v>
      </c>
      <c r="E20" s="76">
        <v>2695357</v>
      </c>
      <c r="F20" s="41">
        <v>7</v>
      </c>
      <c r="G20" s="74">
        <v>42170</v>
      </c>
    </row>
    <row r="21" spans="1:7" x14ac:dyDescent="0.2">
      <c r="A21" s="41" t="s">
        <v>126</v>
      </c>
      <c r="B21" s="41" t="s">
        <v>119</v>
      </c>
      <c r="C21" s="41" t="s">
        <v>146</v>
      </c>
      <c r="D21" s="41">
        <v>22</v>
      </c>
      <c r="E21" s="76">
        <v>721588</v>
      </c>
      <c r="F21" s="41">
        <v>14</v>
      </c>
      <c r="G21" s="74">
        <v>43719</v>
      </c>
    </row>
    <row r="22" spans="1:7" x14ac:dyDescent="0.2">
      <c r="A22" s="41" t="s">
        <v>142</v>
      </c>
      <c r="B22" s="41" t="s">
        <v>119</v>
      </c>
      <c r="C22" s="41" t="s">
        <v>147</v>
      </c>
      <c r="D22" s="41">
        <v>46</v>
      </c>
      <c r="E22" s="76">
        <v>2057868</v>
      </c>
      <c r="F22" s="41">
        <v>12</v>
      </c>
      <c r="G22" s="74">
        <v>42051</v>
      </c>
    </row>
    <row r="23" spans="1:7" x14ac:dyDescent="0.2">
      <c r="A23" s="41" t="s">
        <v>111</v>
      </c>
      <c r="B23" s="41" t="s">
        <v>112</v>
      </c>
      <c r="C23" s="41" t="s">
        <v>148</v>
      </c>
      <c r="D23" s="41">
        <v>48</v>
      </c>
      <c r="E23" s="76">
        <v>2988616</v>
      </c>
      <c r="F23" s="41">
        <v>3</v>
      </c>
      <c r="G23" s="74">
        <v>43376</v>
      </c>
    </row>
    <row r="24" spans="1:7" x14ac:dyDescent="0.2">
      <c r="A24" s="41" t="s">
        <v>111</v>
      </c>
      <c r="B24" s="41" t="s">
        <v>119</v>
      </c>
      <c r="C24" s="41" t="s">
        <v>149</v>
      </c>
      <c r="D24" s="41">
        <v>36</v>
      </c>
      <c r="E24" s="76">
        <v>2402934</v>
      </c>
      <c r="F24" s="41">
        <v>6</v>
      </c>
      <c r="G24" s="74">
        <v>43032</v>
      </c>
    </row>
    <row r="25" spans="1:7" x14ac:dyDescent="0.2">
      <c r="A25" s="41" t="s">
        <v>118</v>
      </c>
      <c r="B25" s="41" t="s">
        <v>112</v>
      </c>
      <c r="C25" s="41" t="s">
        <v>150</v>
      </c>
      <c r="D25" s="41">
        <v>23</v>
      </c>
      <c r="E25" s="76">
        <v>966026</v>
      </c>
      <c r="F25" s="41">
        <v>12</v>
      </c>
      <c r="G25" s="74">
        <v>43177</v>
      </c>
    </row>
    <row r="26" spans="1:7" x14ac:dyDescent="0.2">
      <c r="A26" s="41" t="s">
        <v>115</v>
      </c>
      <c r="B26" s="41" t="s">
        <v>119</v>
      </c>
      <c r="C26" s="41" t="s">
        <v>151</v>
      </c>
      <c r="D26" s="41">
        <v>42</v>
      </c>
      <c r="E26" s="76">
        <v>2479868</v>
      </c>
      <c r="F26" s="41">
        <v>8</v>
      </c>
      <c r="G26" s="74">
        <v>43781</v>
      </c>
    </row>
    <row r="27" spans="1:7" x14ac:dyDescent="0.2">
      <c r="A27" s="41" t="s">
        <v>111</v>
      </c>
      <c r="B27" s="41" t="s">
        <v>112</v>
      </c>
      <c r="C27" s="41" t="s">
        <v>152</v>
      </c>
      <c r="D27" s="41">
        <v>61</v>
      </c>
      <c r="E27" s="76">
        <v>907132</v>
      </c>
      <c r="F27" s="41">
        <v>9</v>
      </c>
      <c r="G27" s="74">
        <v>42069</v>
      </c>
    </row>
    <row r="28" spans="1:7" x14ac:dyDescent="0.2">
      <c r="A28" s="41" t="s">
        <v>142</v>
      </c>
      <c r="B28" s="41" t="s">
        <v>112</v>
      </c>
      <c r="C28" s="41" t="s">
        <v>153</v>
      </c>
      <c r="D28" s="41">
        <v>35</v>
      </c>
      <c r="E28" s="76">
        <v>2994336</v>
      </c>
      <c r="F28" s="41">
        <v>12</v>
      </c>
      <c r="G28" s="74">
        <v>44164</v>
      </c>
    </row>
    <row r="29" spans="1:7" x14ac:dyDescent="0.2">
      <c r="A29" s="41" t="s">
        <v>126</v>
      </c>
      <c r="B29" s="41" t="s">
        <v>119</v>
      </c>
      <c r="C29" s="41" t="s">
        <v>154</v>
      </c>
      <c r="D29" s="41">
        <v>34</v>
      </c>
      <c r="E29" s="76">
        <v>1765438</v>
      </c>
      <c r="F29" s="41">
        <v>5</v>
      </c>
      <c r="G29" s="74">
        <v>45291</v>
      </c>
    </row>
    <row r="30" spans="1:7" x14ac:dyDescent="0.2">
      <c r="A30" s="41" t="s">
        <v>126</v>
      </c>
      <c r="B30" s="41" t="s">
        <v>119</v>
      </c>
      <c r="C30" s="41" t="s">
        <v>155</v>
      </c>
      <c r="D30" s="41">
        <v>19</v>
      </c>
      <c r="E30" s="76">
        <v>2767879</v>
      </c>
      <c r="F30" s="41">
        <v>15</v>
      </c>
      <c r="G30" s="74">
        <v>44553</v>
      </c>
    </row>
    <row r="31" spans="1:7" x14ac:dyDescent="0.2">
      <c r="A31" s="41" t="s">
        <v>130</v>
      </c>
      <c r="B31" s="41" t="s">
        <v>119</v>
      </c>
      <c r="C31" s="41" t="s">
        <v>156</v>
      </c>
      <c r="D31" s="41">
        <v>65</v>
      </c>
      <c r="E31" s="76">
        <v>922718</v>
      </c>
      <c r="F31" s="41">
        <v>6</v>
      </c>
      <c r="G31" s="74">
        <v>42140</v>
      </c>
    </row>
    <row r="32" spans="1:7" x14ac:dyDescent="0.2">
      <c r="A32" s="41" t="s">
        <v>142</v>
      </c>
      <c r="B32" s="41" t="s">
        <v>112</v>
      </c>
      <c r="C32" s="41" t="s">
        <v>157</v>
      </c>
      <c r="D32" s="41">
        <v>31</v>
      </c>
      <c r="E32" s="76">
        <v>1879465</v>
      </c>
      <c r="F32" s="41">
        <v>11</v>
      </c>
      <c r="G32" s="74">
        <v>44627</v>
      </c>
    </row>
    <row r="33" spans="1:7" x14ac:dyDescent="0.2">
      <c r="A33" s="41" t="s">
        <v>115</v>
      </c>
      <c r="B33" s="41" t="s">
        <v>119</v>
      </c>
      <c r="C33" s="41" t="s">
        <v>158</v>
      </c>
      <c r="D33" s="41">
        <v>19</v>
      </c>
      <c r="E33" s="76">
        <v>2123368</v>
      </c>
      <c r="F33" s="41">
        <v>9</v>
      </c>
      <c r="G33" s="74">
        <v>43297</v>
      </c>
    </row>
    <row r="34" spans="1:7" x14ac:dyDescent="0.2">
      <c r="A34" s="41" t="s">
        <v>121</v>
      </c>
      <c r="B34" s="41" t="s">
        <v>119</v>
      </c>
      <c r="C34" s="41" t="s">
        <v>159</v>
      </c>
      <c r="D34" s="41">
        <v>61</v>
      </c>
      <c r="E34" s="76">
        <v>709024</v>
      </c>
      <c r="F34" s="41">
        <v>8</v>
      </c>
      <c r="G34" s="74">
        <v>43537</v>
      </c>
    </row>
    <row r="35" spans="1:7" x14ac:dyDescent="0.2">
      <c r="A35" s="41" t="s">
        <v>121</v>
      </c>
      <c r="B35" s="41" t="s">
        <v>119</v>
      </c>
      <c r="C35" s="41" t="s">
        <v>160</v>
      </c>
      <c r="D35" s="41">
        <v>59</v>
      </c>
      <c r="E35" s="76">
        <v>457631</v>
      </c>
      <c r="F35" s="41">
        <v>11</v>
      </c>
      <c r="G35" s="74">
        <v>42717</v>
      </c>
    </row>
    <row r="36" spans="1:7" x14ac:dyDescent="0.2">
      <c r="A36" s="41" t="s">
        <v>118</v>
      </c>
      <c r="B36" s="41" t="s">
        <v>112</v>
      </c>
      <c r="C36" s="41" t="s">
        <v>161</v>
      </c>
      <c r="D36" s="41">
        <v>56</v>
      </c>
      <c r="E36" s="76">
        <v>1717816</v>
      </c>
      <c r="F36" s="41">
        <v>9</v>
      </c>
      <c r="G36" s="74">
        <v>43957</v>
      </c>
    </row>
    <row r="37" spans="1:7" x14ac:dyDescent="0.2">
      <c r="A37" s="41" t="s">
        <v>126</v>
      </c>
      <c r="B37" s="41" t="s">
        <v>112</v>
      </c>
      <c r="C37" s="41" t="s">
        <v>162</v>
      </c>
      <c r="D37" s="41">
        <v>19</v>
      </c>
      <c r="E37" s="76">
        <v>906697</v>
      </c>
      <c r="F37" s="41">
        <v>3</v>
      </c>
      <c r="G37" s="74">
        <v>44490</v>
      </c>
    </row>
    <row r="38" spans="1:7" x14ac:dyDescent="0.2">
      <c r="A38" s="41" t="s">
        <v>130</v>
      </c>
      <c r="B38" s="41" t="s">
        <v>119</v>
      </c>
      <c r="C38" s="41" t="s">
        <v>163</v>
      </c>
      <c r="D38" s="41">
        <v>64</v>
      </c>
      <c r="E38" s="76">
        <v>628562</v>
      </c>
      <c r="F38" s="41">
        <v>8</v>
      </c>
      <c r="G38" s="74">
        <v>42233</v>
      </c>
    </row>
    <row r="39" spans="1:7" x14ac:dyDescent="0.2">
      <c r="A39" s="41" t="s">
        <v>130</v>
      </c>
      <c r="B39" s="41" t="s">
        <v>119</v>
      </c>
      <c r="C39" s="41" t="s">
        <v>164</v>
      </c>
      <c r="D39" s="41">
        <v>38</v>
      </c>
      <c r="E39" s="76">
        <v>1823666</v>
      </c>
      <c r="F39" s="41">
        <v>4</v>
      </c>
      <c r="G39" s="74">
        <v>43613</v>
      </c>
    </row>
    <row r="40" spans="1:7" x14ac:dyDescent="0.2">
      <c r="A40" s="41" t="s">
        <v>142</v>
      </c>
      <c r="B40" s="41" t="s">
        <v>119</v>
      </c>
      <c r="C40" s="41" t="s">
        <v>165</v>
      </c>
      <c r="D40" s="41">
        <v>32</v>
      </c>
      <c r="E40" s="76">
        <v>964782</v>
      </c>
      <c r="F40" s="41">
        <v>14</v>
      </c>
      <c r="G40" s="74">
        <v>44012</v>
      </c>
    </row>
    <row r="41" spans="1:7" x14ac:dyDescent="0.2">
      <c r="A41" s="41" t="s">
        <v>111</v>
      </c>
      <c r="B41" s="41" t="s">
        <v>112</v>
      </c>
      <c r="C41" s="41" t="s">
        <v>166</v>
      </c>
      <c r="D41" s="41">
        <v>29</v>
      </c>
      <c r="E41" s="76">
        <v>815883</v>
      </c>
      <c r="F41" s="41">
        <v>14</v>
      </c>
      <c r="G41" s="74">
        <v>43846</v>
      </c>
    </row>
    <row r="42" spans="1:7" x14ac:dyDescent="0.2">
      <c r="A42" s="41" t="s">
        <v>118</v>
      </c>
      <c r="B42" s="41" t="s">
        <v>119</v>
      </c>
      <c r="C42" s="41" t="s">
        <v>167</v>
      </c>
      <c r="D42" s="41">
        <v>36</v>
      </c>
      <c r="E42" s="76">
        <v>2838557</v>
      </c>
      <c r="F42" s="41">
        <v>10</v>
      </c>
      <c r="G42" s="74">
        <v>43448</v>
      </c>
    </row>
    <row r="43" spans="1:7" x14ac:dyDescent="0.2">
      <c r="A43" s="41" t="s">
        <v>142</v>
      </c>
      <c r="B43" s="41" t="s">
        <v>112</v>
      </c>
      <c r="C43" s="41" t="s">
        <v>168</v>
      </c>
      <c r="D43" s="41">
        <v>53</v>
      </c>
      <c r="E43" s="76">
        <v>2477403</v>
      </c>
      <c r="F43" s="41">
        <v>3</v>
      </c>
      <c r="G43" s="74">
        <v>44465</v>
      </c>
    </row>
    <row r="44" spans="1:7" x14ac:dyDescent="0.2">
      <c r="A44" s="41" t="s">
        <v>126</v>
      </c>
      <c r="B44" s="41" t="s">
        <v>112</v>
      </c>
      <c r="C44" s="41" t="s">
        <v>169</v>
      </c>
      <c r="D44" s="41">
        <v>31</v>
      </c>
      <c r="E44" s="76">
        <v>1783577</v>
      </c>
      <c r="F44" s="41">
        <v>7</v>
      </c>
      <c r="G44" s="74">
        <v>42782</v>
      </c>
    </row>
    <row r="45" spans="1:7" x14ac:dyDescent="0.2">
      <c r="A45" s="41" t="s">
        <v>111</v>
      </c>
      <c r="B45" s="41" t="s">
        <v>112</v>
      </c>
      <c r="C45" s="41" t="s">
        <v>170</v>
      </c>
      <c r="D45" s="41">
        <v>20</v>
      </c>
      <c r="E45" s="76">
        <v>1112557</v>
      </c>
      <c r="F45" s="41">
        <v>12</v>
      </c>
      <c r="G45" s="74">
        <v>42613</v>
      </c>
    </row>
    <row r="46" spans="1:7" x14ac:dyDescent="0.2">
      <c r="A46" s="41" t="s">
        <v>115</v>
      </c>
      <c r="B46" s="41" t="s">
        <v>119</v>
      </c>
      <c r="C46" s="41" t="s">
        <v>171</v>
      </c>
      <c r="D46" s="41">
        <v>61</v>
      </c>
      <c r="E46" s="76">
        <v>1531258</v>
      </c>
      <c r="F46" s="41">
        <v>9</v>
      </c>
      <c r="G46" s="74">
        <v>44194</v>
      </c>
    </row>
    <row r="47" spans="1:7" x14ac:dyDescent="0.2">
      <c r="A47" s="41" t="s">
        <v>142</v>
      </c>
      <c r="B47" s="41" t="s">
        <v>119</v>
      </c>
      <c r="C47" s="41" t="s">
        <v>172</v>
      </c>
      <c r="D47" s="41">
        <v>20</v>
      </c>
      <c r="E47" s="76">
        <v>1430700</v>
      </c>
      <c r="F47" s="41">
        <v>12</v>
      </c>
      <c r="G47" s="74">
        <v>44430</v>
      </c>
    </row>
    <row r="48" spans="1:7" x14ac:dyDescent="0.2">
      <c r="A48" s="41" t="s">
        <v>130</v>
      </c>
      <c r="B48" s="41" t="s">
        <v>119</v>
      </c>
      <c r="C48" s="41" t="s">
        <v>173</v>
      </c>
      <c r="D48" s="41">
        <v>42</v>
      </c>
      <c r="E48" s="76">
        <v>2137214</v>
      </c>
      <c r="F48" s="41">
        <v>7</v>
      </c>
      <c r="G48" s="74">
        <v>43110</v>
      </c>
    </row>
    <row r="49" spans="1:7" x14ac:dyDescent="0.2">
      <c r="A49" s="41" t="s">
        <v>126</v>
      </c>
      <c r="B49" s="41" t="s">
        <v>112</v>
      </c>
      <c r="C49" s="41" t="s">
        <v>174</v>
      </c>
      <c r="D49" s="41">
        <v>63</v>
      </c>
      <c r="E49" s="76">
        <v>974963</v>
      </c>
      <c r="F49" s="41">
        <v>15</v>
      </c>
      <c r="G49" s="74">
        <v>43068</v>
      </c>
    </row>
    <row r="50" spans="1:7" x14ac:dyDescent="0.2">
      <c r="A50" s="41" t="s">
        <v>130</v>
      </c>
      <c r="B50" s="41" t="s">
        <v>119</v>
      </c>
      <c r="C50" s="41" t="s">
        <v>175</v>
      </c>
      <c r="D50" s="41">
        <v>21</v>
      </c>
      <c r="E50" s="76">
        <v>773037</v>
      </c>
      <c r="F50" s="41">
        <v>3</v>
      </c>
      <c r="G50" s="74">
        <v>44239</v>
      </c>
    </row>
    <row r="51" spans="1:7" x14ac:dyDescent="0.2">
      <c r="A51" s="41" t="s">
        <v>111</v>
      </c>
      <c r="B51" s="41" t="s">
        <v>112</v>
      </c>
      <c r="C51" s="41" t="s">
        <v>176</v>
      </c>
      <c r="D51" s="41">
        <v>65</v>
      </c>
      <c r="E51" s="76">
        <v>400222</v>
      </c>
      <c r="F51" s="41">
        <v>12</v>
      </c>
      <c r="G51" s="74">
        <v>43994</v>
      </c>
    </row>
    <row r="52" spans="1:7" x14ac:dyDescent="0.2">
      <c r="A52" s="41" t="s">
        <v>115</v>
      </c>
      <c r="B52" s="41" t="s">
        <v>112</v>
      </c>
      <c r="C52" s="41" t="s">
        <v>177</v>
      </c>
      <c r="D52" s="41">
        <v>41</v>
      </c>
      <c r="E52" s="76">
        <v>1760673</v>
      </c>
      <c r="F52" s="41">
        <v>14</v>
      </c>
      <c r="G52" s="74">
        <v>44006</v>
      </c>
    </row>
    <row r="53" spans="1:7" x14ac:dyDescent="0.2">
      <c r="A53" s="41" t="s">
        <v>118</v>
      </c>
      <c r="B53" s="41" t="s">
        <v>112</v>
      </c>
      <c r="C53" s="41" t="s">
        <v>178</v>
      </c>
      <c r="D53" s="41">
        <v>20</v>
      </c>
      <c r="E53" s="76">
        <v>1123334</v>
      </c>
      <c r="F53" s="41">
        <v>4</v>
      </c>
      <c r="G53" s="74">
        <v>44216</v>
      </c>
    </row>
    <row r="54" spans="1:7" x14ac:dyDescent="0.2">
      <c r="A54" s="41" t="s">
        <v>142</v>
      </c>
      <c r="B54" s="41" t="s">
        <v>119</v>
      </c>
      <c r="C54" s="41" t="s">
        <v>172</v>
      </c>
      <c r="D54" s="41">
        <v>63</v>
      </c>
      <c r="E54" s="76">
        <v>436476</v>
      </c>
      <c r="F54" s="41">
        <v>7</v>
      </c>
      <c r="G54" s="74">
        <v>44687</v>
      </c>
    </row>
    <row r="55" spans="1:7" x14ac:dyDescent="0.2">
      <c r="A55" s="41" t="s">
        <v>142</v>
      </c>
      <c r="B55" s="41" t="s">
        <v>119</v>
      </c>
      <c r="C55" s="41" t="s">
        <v>179</v>
      </c>
      <c r="D55" s="41">
        <v>57</v>
      </c>
      <c r="E55" s="76">
        <v>2125252</v>
      </c>
      <c r="F55" s="41">
        <v>13</v>
      </c>
      <c r="G55" s="74">
        <v>44629</v>
      </c>
    </row>
    <row r="56" spans="1:7" x14ac:dyDescent="0.2">
      <c r="A56" s="41" t="s">
        <v>126</v>
      </c>
      <c r="B56" s="41" t="s">
        <v>112</v>
      </c>
      <c r="C56" s="41" t="s">
        <v>180</v>
      </c>
      <c r="D56" s="41">
        <v>35</v>
      </c>
      <c r="E56" s="76">
        <v>1022278</v>
      </c>
      <c r="F56" s="41">
        <v>14</v>
      </c>
      <c r="G56" s="74">
        <v>44928</v>
      </c>
    </row>
    <row r="57" spans="1:7" x14ac:dyDescent="0.2">
      <c r="A57" s="41" t="s">
        <v>118</v>
      </c>
      <c r="B57" s="41" t="s">
        <v>119</v>
      </c>
      <c r="C57" s="41" t="s">
        <v>181</v>
      </c>
      <c r="D57" s="41">
        <v>33</v>
      </c>
      <c r="E57" s="76">
        <v>1740794</v>
      </c>
      <c r="F57" s="41">
        <v>5</v>
      </c>
      <c r="G57" s="74">
        <v>44574</v>
      </c>
    </row>
    <row r="58" spans="1:7" x14ac:dyDescent="0.2">
      <c r="A58" s="41" t="s">
        <v>126</v>
      </c>
      <c r="B58" s="41" t="s">
        <v>112</v>
      </c>
      <c r="C58" s="41" t="s">
        <v>182</v>
      </c>
      <c r="D58" s="41">
        <v>25</v>
      </c>
      <c r="E58" s="76">
        <v>637885</v>
      </c>
      <c r="F58" s="41">
        <v>15</v>
      </c>
      <c r="G58" s="74">
        <v>43771</v>
      </c>
    </row>
    <row r="59" spans="1:7" x14ac:dyDescent="0.2">
      <c r="A59" s="41" t="s">
        <v>115</v>
      </c>
      <c r="B59" s="41" t="s">
        <v>112</v>
      </c>
      <c r="C59" s="41" t="s">
        <v>183</v>
      </c>
      <c r="D59" s="41">
        <v>31</v>
      </c>
      <c r="E59" s="76">
        <v>1636185</v>
      </c>
      <c r="F59" s="41">
        <v>15</v>
      </c>
      <c r="G59" s="74">
        <v>43325</v>
      </c>
    </row>
    <row r="60" spans="1:7" x14ac:dyDescent="0.2">
      <c r="A60" s="41" t="s">
        <v>111</v>
      </c>
      <c r="B60" s="41" t="s">
        <v>119</v>
      </c>
      <c r="C60" s="41" t="s">
        <v>184</v>
      </c>
      <c r="D60" s="41">
        <v>23</v>
      </c>
      <c r="E60" s="76">
        <v>1413155</v>
      </c>
      <c r="F60" s="41">
        <v>6</v>
      </c>
      <c r="G60" s="74">
        <v>42671</v>
      </c>
    </row>
    <row r="61" spans="1:7" x14ac:dyDescent="0.2">
      <c r="A61" s="41" t="s">
        <v>118</v>
      </c>
      <c r="B61" s="41" t="s">
        <v>119</v>
      </c>
      <c r="C61" s="41" t="s">
        <v>185</v>
      </c>
      <c r="D61" s="41">
        <v>39</v>
      </c>
      <c r="E61" s="76">
        <v>1051985</v>
      </c>
      <c r="F61" s="41">
        <v>15</v>
      </c>
      <c r="G61" s="74">
        <v>43988</v>
      </c>
    </row>
    <row r="62" spans="1:7" x14ac:dyDescent="0.2">
      <c r="A62" s="41" t="s">
        <v>130</v>
      </c>
      <c r="B62" s="41" t="s">
        <v>112</v>
      </c>
      <c r="C62" s="41" t="s">
        <v>186</v>
      </c>
      <c r="D62" s="41">
        <v>37</v>
      </c>
      <c r="E62" s="76">
        <v>2133842</v>
      </c>
      <c r="F62" s="41">
        <v>11</v>
      </c>
      <c r="G62" s="74">
        <v>43439</v>
      </c>
    </row>
    <row r="63" spans="1:7" x14ac:dyDescent="0.2">
      <c r="A63" s="41" t="s">
        <v>111</v>
      </c>
      <c r="B63" s="41" t="s">
        <v>112</v>
      </c>
      <c r="C63" s="41" t="s">
        <v>187</v>
      </c>
      <c r="D63" s="41">
        <v>63</v>
      </c>
      <c r="E63" s="76">
        <v>744052</v>
      </c>
      <c r="F63" s="41">
        <v>6</v>
      </c>
      <c r="G63" s="74">
        <v>42777</v>
      </c>
    </row>
    <row r="64" spans="1:7" x14ac:dyDescent="0.2">
      <c r="A64" s="41" t="s">
        <v>115</v>
      </c>
      <c r="B64" s="41" t="s">
        <v>119</v>
      </c>
      <c r="C64" s="41" t="s">
        <v>188</v>
      </c>
      <c r="D64" s="41">
        <v>63</v>
      </c>
      <c r="E64" s="76">
        <v>2353260</v>
      </c>
      <c r="F64" s="41">
        <v>5</v>
      </c>
      <c r="G64" s="74">
        <v>43031</v>
      </c>
    </row>
    <row r="65" spans="1:7" x14ac:dyDescent="0.2">
      <c r="A65" s="41" t="s">
        <v>121</v>
      </c>
      <c r="B65" s="41" t="s">
        <v>119</v>
      </c>
      <c r="C65" s="41" t="s">
        <v>189</v>
      </c>
      <c r="D65" s="41">
        <v>38</v>
      </c>
      <c r="E65" s="76">
        <v>1205806</v>
      </c>
      <c r="F65" s="41">
        <v>10</v>
      </c>
      <c r="G65" s="74">
        <v>43204</v>
      </c>
    </row>
  </sheetData>
  <mergeCells count="1">
    <mergeCell ref="J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832C-15A3-44A0-9EB8-9F1AA2AD0C05}">
  <dimension ref="A1:BB92"/>
  <sheetViews>
    <sheetView topLeftCell="A73" workbookViewId="0">
      <selection activeCell="D84" sqref="D84"/>
    </sheetView>
  </sheetViews>
  <sheetFormatPr baseColWidth="10" defaultColWidth="11.5" defaultRowHeight="15" x14ac:dyDescent="0.2"/>
  <cols>
    <col min="1" max="1" width="39.5" customWidth="1"/>
    <col min="2" max="14" width="15.6640625" customWidth="1"/>
  </cols>
  <sheetData>
    <row r="1" spans="1:54" ht="17" customHeight="1" x14ac:dyDescent="0.2">
      <c r="A1" s="5"/>
      <c r="B1" s="6" t="s">
        <v>190</v>
      </c>
      <c r="C1" s="7">
        <v>0.15</v>
      </c>
      <c r="D1" s="8"/>
      <c r="E1" s="8"/>
      <c r="F1" s="9"/>
      <c r="G1" s="9"/>
      <c r="H1" s="10" t="s">
        <v>191</v>
      </c>
      <c r="I1" s="11" t="s">
        <v>192</v>
      </c>
      <c r="J1" s="11" t="s">
        <v>193</v>
      </c>
      <c r="K1" s="11" t="s">
        <v>194</v>
      </c>
      <c r="L1" s="12" t="s">
        <v>195</v>
      </c>
      <c r="M1" s="11" t="s">
        <v>196</v>
      </c>
      <c r="N1" s="13" t="s">
        <v>197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</row>
    <row r="2" spans="1:54" ht="17" customHeight="1" thickBot="1" x14ac:dyDescent="0.25">
      <c r="A2" s="5"/>
      <c r="B2" s="15"/>
      <c r="C2" s="16"/>
      <c r="D2" s="8"/>
      <c r="E2" s="8"/>
      <c r="F2" s="9"/>
      <c r="G2" s="17"/>
      <c r="H2" s="18">
        <v>1.25</v>
      </c>
      <c r="I2" s="19">
        <v>1.75</v>
      </c>
      <c r="J2" s="19">
        <v>2</v>
      </c>
      <c r="K2" s="19">
        <v>1.35</v>
      </c>
      <c r="L2" s="19">
        <v>1.5</v>
      </c>
      <c r="M2" s="19">
        <v>3.35</v>
      </c>
      <c r="N2" s="20">
        <v>3.75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</row>
    <row r="3" spans="1:54" ht="17" customHeight="1" thickBot="1" x14ac:dyDescent="0.25">
      <c r="A3" s="5"/>
      <c r="B3" s="15"/>
      <c r="C3" s="16"/>
      <c r="D3" s="8"/>
      <c r="E3" s="8"/>
      <c r="F3" s="9"/>
      <c r="G3" s="17"/>
      <c r="H3" s="21"/>
      <c r="I3" s="21"/>
      <c r="J3" s="21"/>
      <c r="K3" s="21"/>
      <c r="L3" s="21"/>
      <c r="M3" s="21"/>
      <c r="N3" s="2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4" ht="40.5" customHeight="1" x14ac:dyDescent="0.2">
      <c r="A4" s="22" t="s">
        <v>198</v>
      </c>
      <c r="B4" s="23" t="s">
        <v>199</v>
      </c>
      <c r="C4" s="23" t="s">
        <v>107</v>
      </c>
      <c r="D4" s="24" t="s">
        <v>190</v>
      </c>
      <c r="E4" s="25" t="s">
        <v>200</v>
      </c>
      <c r="F4" s="26" t="s">
        <v>201</v>
      </c>
      <c r="G4" s="26" t="s">
        <v>202</v>
      </c>
      <c r="H4" s="27" t="s">
        <v>203</v>
      </c>
      <c r="I4" s="24" t="s">
        <v>204</v>
      </c>
      <c r="J4" s="24" t="s">
        <v>205</v>
      </c>
      <c r="K4" s="24" t="s">
        <v>206</v>
      </c>
      <c r="L4" s="28" t="s">
        <v>207</v>
      </c>
      <c r="M4" s="24" t="s">
        <v>208</v>
      </c>
      <c r="N4" s="29" t="s">
        <v>209</v>
      </c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</row>
    <row r="5" spans="1:54" ht="17" customHeight="1" x14ac:dyDescent="0.2">
      <c r="A5" s="31" t="s">
        <v>210</v>
      </c>
      <c r="B5" s="32">
        <v>2570239</v>
      </c>
      <c r="C5" s="33">
        <v>350000</v>
      </c>
      <c r="D5" s="33">
        <f>C5*$C$1</f>
        <v>52500</v>
      </c>
      <c r="E5" s="33">
        <f>SUM(C5:D5)</f>
        <v>402500</v>
      </c>
      <c r="F5" s="34">
        <f>E5/30</f>
        <v>13416.666666666666</v>
      </c>
      <c r="G5" s="34">
        <f>F5/8</f>
        <v>1677.0833333333333</v>
      </c>
      <c r="H5" s="34">
        <f>G5*$H$2</f>
        <v>2096.3541666666665</v>
      </c>
      <c r="I5" s="34">
        <f>G5*$I$2</f>
        <v>2934.895833333333</v>
      </c>
      <c r="J5" s="34">
        <f>G5*$J$2</f>
        <v>3354.1666666666665</v>
      </c>
      <c r="K5" s="34">
        <f>G5*$K$2</f>
        <v>2264.0625</v>
      </c>
      <c r="L5" s="34">
        <f>G5*$L$2</f>
        <v>2515.625</v>
      </c>
      <c r="M5" s="34">
        <f>G5*$M$2</f>
        <v>5618.229166666667</v>
      </c>
      <c r="N5" s="35">
        <f>G5*$N$2</f>
        <v>6289.0625</v>
      </c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</row>
    <row r="6" spans="1:54" ht="17" customHeight="1" x14ac:dyDescent="0.2">
      <c r="A6" s="31" t="s">
        <v>211</v>
      </c>
      <c r="B6" s="32">
        <v>4417353</v>
      </c>
      <c r="C6" s="33">
        <v>600000</v>
      </c>
      <c r="D6" s="33">
        <f t="shared" ref="D6:D69" si="0">C6*$C$1</f>
        <v>90000</v>
      </c>
      <c r="E6" s="33">
        <f t="shared" ref="E6:E69" si="1">SUM(C6:D6)</f>
        <v>690000</v>
      </c>
      <c r="F6" s="34">
        <f t="shared" ref="F6:F69" si="2">E6/30</f>
        <v>23000</v>
      </c>
      <c r="G6" s="34">
        <f t="shared" ref="G6:G69" si="3">F6/8</f>
        <v>2875</v>
      </c>
      <c r="H6" s="34">
        <f t="shared" ref="H6:H69" si="4">G6*$H$2</f>
        <v>3593.75</v>
      </c>
      <c r="I6" s="34">
        <f t="shared" ref="I6:I69" si="5">G6*$I$2</f>
        <v>5031.25</v>
      </c>
      <c r="J6" s="34">
        <f t="shared" ref="J6:J69" si="6">G6*$J$2</f>
        <v>5750</v>
      </c>
      <c r="K6" s="34">
        <f t="shared" ref="K6:K69" si="7">G6*$K$2</f>
        <v>3881.2500000000005</v>
      </c>
      <c r="L6" s="34">
        <f t="shared" ref="L6:L69" si="8">G6*$L$2</f>
        <v>4312.5</v>
      </c>
      <c r="M6" s="34">
        <f t="shared" ref="M6:M69" si="9">G6*$M$2</f>
        <v>9631.25</v>
      </c>
      <c r="N6" s="35">
        <f t="shared" ref="N6:N69" si="10">G6*$N$2</f>
        <v>10781.25</v>
      </c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</row>
    <row r="7" spans="1:54" ht="17" customHeight="1" x14ac:dyDescent="0.2">
      <c r="A7" s="31" t="s">
        <v>212</v>
      </c>
      <c r="B7" s="32">
        <v>4417353</v>
      </c>
      <c r="C7" s="33">
        <v>550000</v>
      </c>
      <c r="D7" s="33">
        <f t="shared" si="0"/>
        <v>82500</v>
      </c>
      <c r="E7" s="33">
        <f t="shared" si="1"/>
        <v>632500</v>
      </c>
      <c r="F7" s="34">
        <f t="shared" si="2"/>
        <v>21083.333333333332</v>
      </c>
      <c r="G7" s="34">
        <f t="shared" si="3"/>
        <v>2635.4166666666665</v>
      </c>
      <c r="H7" s="34">
        <f t="shared" si="4"/>
        <v>3294.270833333333</v>
      </c>
      <c r="I7" s="34">
        <f t="shared" si="5"/>
        <v>4611.9791666666661</v>
      </c>
      <c r="J7" s="34">
        <f t="shared" si="6"/>
        <v>5270.833333333333</v>
      </c>
      <c r="K7" s="34">
        <f t="shared" si="7"/>
        <v>3557.8125</v>
      </c>
      <c r="L7" s="34">
        <f t="shared" si="8"/>
        <v>3953.125</v>
      </c>
      <c r="M7" s="34">
        <f t="shared" si="9"/>
        <v>8828.6458333333339</v>
      </c>
      <c r="N7" s="35">
        <f t="shared" si="10"/>
        <v>9882.8125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</row>
    <row r="8" spans="1:54" ht="17" customHeight="1" x14ac:dyDescent="0.2">
      <c r="A8" s="31" t="s">
        <v>213</v>
      </c>
      <c r="B8" s="32">
        <v>2570503</v>
      </c>
      <c r="C8" s="33">
        <v>600000</v>
      </c>
      <c r="D8" s="33">
        <f t="shared" si="0"/>
        <v>90000</v>
      </c>
      <c r="E8" s="33">
        <f t="shared" si="1"/>
        <v>690000</v>
      </c>
      <c r="F8" s="34">
        <f t="shared" si="2"/>
        <v>23000</v>
      </c>
      <c r="G8" s="34">
        <f t="shared" si="3"/>
        <v>2875</v>
      </c>
      <c r="H8" s="34">
        <f t="shared" si="4"/>
        <v>3593.75</v>
      </c>
      <c r="I8" s="34">
        <f t="shared" si="5"/>
        <v>5031.25</v>
      </c>
      <c r="J8" s="34">
        <f t="shared" si="6"/>
        <v>5750</v>
      </c>
      <c r="K8" s="34">
        <f t="shared" si="7"/>
        <v>3881.2500000000005</v>
      </c>
      <c r="L8" s="34">
        <f t="shared" si="8"/>
        <v>4312.5</v>
      </c>
      <c r="M8" s="34">
        <f t="shared" si="9"/>
        <v>9631.25</v>
      </c>
      <c r="N8" s="35">
        <f t="shared" si="10"/>
        <v>10781.25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</row>
    <row r="9" spans="1:54" ht="17" customHeight="1" x14ac:dyDescent="0.2">
      <c r="A9" s="31" t="s">
        <v>214</v>
      </c>
      <c r="B9" s="32">
        <v>2644095</v>
      </c>
      <c r="C9" s="33">
        <v>450000</v>
      </c>
      <c r="D9" s="33">
        <f t="shared" si="0"/>
        <v>67500</v>
      </c>
      <c r="E9" s="33">
        <f t="shared" si="1"/>
        <v>517500</v>
      </c>
      <c r="F9" s="34">
        <f t="shared" si="2"/>
        <v>17250</v>
      </c>
      <c r="G9" s="34">
        <f t="shared" si="3"/>
        <v>2156.25</v>
      </c>
      <c r="H9" s="34">
        <f t="shared" si="4"/>
        <v>2695.3125</v>
      </c>
      <c r="I9" s="34">
        <f t="shared" si="5"/>
        <v>3773.4375</v>
      </c>
      <c r="J9" s="34">
        <f t="shared" si="6"/>
        <v>4312.5</v>
      </c>
      <c r="K9" s="34">
        <f t="shared" si="7"/>
        <v>2910.9375</v>
      </c>
      <c r="L9" s="34">
        <f t="shared" si="8"/>
        <v>3234.375</v>
      </c>
      <c r="M9" s="34">
        <f t="shared" si="9"/>
        <v>7223.4375</v>
      </c>
      <c r="N9" s="35">
        <f t="shared" si="10"/>
        <v>8085.9375</v>
      </c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</row>
    <row r="10" spans="1:54" ht="17" customHeight="1" x14ac:dyDescent="0.2">
      <c r="A10" s="31" t="s">
        <v>215</v>
      </c>
      <c r="B10" s="32">
        <v>4411255</v>
      </c>
      <c r="C10" s="33">
        <v>350000</v>
      </c>
      <c r="D10" s="33">
        <f t="shared" si="0"/>
        <v>52500</v>
      </c>
      <c r="E10" s="33">
        <f t="shared" si="1"/>
        <v>402500</v>
      </c>
      <c r="F10" s="34">
        <f t="shared" si="2"/>
        <v>13416.666666666666</v>
      </c>
      <c r="G10" s="34">
        <f t="shared" si="3"/>
        <v>1677.0833333333333</v>
      </c>
      <c r="H10" s="34">
        <f t="shared" si="4"/>
        <v>2096.3541666666665</v>
      </c>
      <c r="I10" s="34">
        <f t="shared" si="5"/>
        <v>2934.895833333333</v>
      </c>
      <c r="J10" s="34">
        <f t="shared" si="6"/>
        <v>3354.1666666666665</v>
      </c>
      <c r="K10" s="34">
        <f t="shared" si="7"/>
        <v>2264.0625</v>
      </c>
      <c r="L10" s="34">
        <f t="shared" si="8"/>
        <v>2515.625</v>
      </c>
      <c r="M10" s="34">
        <f t="shared" si="9"/>
        <v>5618.229166666667</v>
      </c>
      <c r="N10" s="35">
        <f t="shared" si="10"/>
        <v>6289.0625</v>
      </c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</row>
    <row r="11" spans="1:54" ht="17" customHeight="1" x14ac:dyDescent="0.2">
      <c r="A11" s="31" t="s">
        <v>216</v>
      </c>
      <c r="B11" s="32">
        <v>4217068</v>
      </c>
      <c r="C11" s="33">
        <v>600000</v>
      </c>
      <c r="D11" s="33">
        <f t="shared" si="0"/>
        <v>90000</v>
      </c>
      <c r="E11" s="33">
        <f t="shared" si="1"/>
        <v>690000</v>
      </c>
      <c r="F11" s="34">
        <f t="shared" si="2"/>
        <v>23000</v>
      </c>
      <c r="G11" s="34">
        <f t="shared" si="3"/>
        <v>2875</v>
      </c>
      <c r="H11" s="34">
        <f t="shared" si="4"/>
        <v>3593.75</v>
      </c>
      <c r="I11" s="34">
        <f t="shared" si="5"/>
        <v>5031.25</v>
      </c>
      <c r="J11" s="34">
        <f t="shared" si="6"/>
        <v>5750</v>
      </c>
      <c r="K11" s="34">
        <f t="shared" si="7"/>
        <v>3881.2500000000005</v>
      </c>
      <c r="L11" s="34">
        <f t="shared" si="8"/>
        <v>4312.5</v>
      </c>
      <c r="M11" s="34">
        <f t="shared" si="9"/>
        <v>9631.25</v>
      </c>
      <c r="N11" s="35">
        <f t="shared" si="10"/>
        <v>10781.25</v>
      </c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</row>
    <row r="12" spans="1:54" ht="17" customHeight="1" x14ac:dyDescent="0.2">
      <c r="A12" s="31" t="s">
        <v>217</v>
      </c>
      <c r="B12" s="32">
        <v>4217068</v>
      </c>
      <c r="C12" s="33">
        <v>350000</v>
      </c>
      <c r="D12" s="33">
        <f t="shared" si="0"/>
        <v>52500</v>
      </c>
      <c r="E12" s="33">
        <f t="shared" si="1"/>
        <v>402500</v>
      </c>
      <c r="F12" s="34">
        <f t="shared" si="2"/>
        <v>13416.666666666666</v>
      </c>
      <c r="G12" s="34">
        <f t="shared" si="3"/>
        <v>1677.0833333333333</v>
      </c>
      <c r="H12" s="34">
        <f t="shared" si="4"/>
        <v>2096.3541666666665</v>
      </c>
      <c r="I12" s="34">
        <f t="shared" si="5"/>
        <v>2934.895833333333</v>
      </c>
      <c r="J12" s="34">
        <f t="shared" si="6"/>
        <v>3354.1666666666665</v>
      </c>
      <c r="K12" s="34">
        <f t="shared" si="7"/>
        <v>2264.0625</v>
      </c>
      <c r="L12" s="34">
        <f t="shared" si="8"/>
        <v>2515.625</v>
      </c>
      <c r="M12" s="34">
        <f t="shared" si="9"/>
        <v>5618.229166666667</v>
      </c>
      <c r="N12" s="35">
        <f t="shared" si="10"/>
        <v>6289.0625</v>
      </c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</row>
    <row r="13" spans="1:54" ht="17" customHeight="1" x14ac:dyDescent="0.2">
      <c r="A13" s="31" t="s">
        <v>218</v>
      </c>
      <c r="B13" s="32">
        <v>4217068</v>
      </c>
      <c r="C13" s="33">
        <v>600000</v>
      </c>
      <c r="D13" s="33">
        <f t="shared" si="0"/>
        <v>90000</v>
      </c>
      <c r="E13" s="33">
        <f t="shared" si="1"/>
        <v>690000</v>
      </c>
      <c r="F13" s="34">
        <f t="shared" si="2"/>
        <v>23000</v>
      </c>
      <c r="G13" s="34">
        <f t="shared" si="3"/>
        <v>2875</v>
      </c>
      <c r="H13" s="34">
        <f t="shared" si="4"/>
        <v>3593.75</v>
      </c>
      <c r="I13" s="34">
        <f t="shared" si="5"/>
        <v>5031.25</v>
      </c>
      <c r="J13" s="34">
        <f t="shared" si="6"/>
        <v>5750</v>
      </c>
      <c r="K13" s="34">
        <f t="shared" si="7"/>
        <v>3881.2500000000005</v>
      </c>
      <c r="L13" s="34">
        <f t="shared" si="8"/>
        <v>4312.5</v>
      </c>
      <c r="M13" s="34">
        <f t="shared" si="9"/>
        <v>9631.25</v>
      </c>
      <c r="N13" s="35">
        <f t="shared" si="10"/>
        <v>10781.25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</row>
    <row r="14" spans="1:54" ht="17" customHeight="1" x14ac:dyDescent="0.2">
      <c r="A14" s="31" t="s">
        <v>219</v>
      </c>
      <c r="B14" s="32">
        <v>2733835</v>
      </c>
      <c r="C14" s="33">
        <v>600000</v>
      </c>
      <c r="D14" s="33">
        <f t="shared" si="0"/>
        <v>90000</v>
      </c>
      <c r="E14" s="33">
        <f t="shared" si="1"/>
        <v>690000</v>
      </c>
      <c r="F14" s="34">
        <f t="shared" si="2"/>
        <v>23000</v>
      </c>
      <c r="G14" s="34">
        <f t="shared" si="3"/>
        <v>2875</v>
      </c>
      <c r="H14" s="34">
        <f t="shared" si="4"/>
        <v>3593.75</v>
      </c>
      <c r="I14" s="34">
        <f t="shared" si="5"/>
        <v>5031.25</v>
      </c>
      <c r="J14" s="34">
        <f t="shared" si="6"/>
        <v>5750</v>
      </c>
      <c r="K14" s="34">
        <f t="shared" si="7"/>
        <v>3881.2500000000005</v>
      </c>
      <c r="L14" s="34">
        <f t="shared" si="8"/>
        <v>4312.5</v>
      </c>
      <c r="M14" s="34">
        <f t="shared" si="9"/>
        <v>9631.25</v>
      </c>
      <c r="N14" s="35">
        <f t="shared" si="10"/>
        <v>10781.25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</row>
    <row r="15" spans="1:54" ht="17" customHeight="1" x14ac:dyDescent="0.2">
      <c r="A15" s="31" t="s">
        <v>220</v>
      </c>
      <c r="B15" s="32">
        <v>4428477</v>
      </c>
      <c r="C15" s="33">
        <v>350000</v>
      </c>
      <c r="D15" s="33">
        <f t="shared" si="0"/>
        <v>52500</v>
      </c>
      <c r="E15" s="33">
        <f t="shared" si="1"/>
        <v>402500</v>
      </c>
      <c r="F15" s="34">
        <f t="shared" si="2"/>
        <v>13416.666666666666</v>
      </c>
      <c r="G15" s="34">
        <f t="shared" si="3"/>
        <v>1677.0833333333333</v>
      </c>
      <c r="H15" s="34">
        <f t="shared" si="4"/>
        <v>2096.3541666666665</v>
      </c>
      <c r="I15" s="34">
        <f t="shared" si="5"/>
        <v>2934.895833333333</v>
      </c>
      <c r="J15" s="34">
        <f t="shared" si="6"/>
        <v>3354.1666666666665</v>
      </c>
      <c r="K15" s="34">
        <f t="shared" si="7"/>
        <v>2264.0625</v>
      </c>
      <c r="L15" s="34">
        <f t="shared" si="8"/>
        <v>2515.625</v>
      </c>
      <c r="M15" s="34">
        <f t="shared" si="9"/>
        <v>5618.229166666667</v>
      </c>
      <c r="N15" s="35">
        <f t="shared" si="10"/>
        <v>6289.0625</v>
      </c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</row>
    <row r="16" spans="1:54" ht="17" customHeight="1" x14ac:dyDescent="0.2">
      <c r="A16" s="31" t="s">
        <v>221</v>
      </c>
      <c r="B16" s="32">
        <v>2344453</v>
      </c>
      <c r="C16" s="33">
        <v>450000</v>
      </c>
      <c r="D16" s="33">
        <f t="shared" si="0"/>
        <v>67500</v>
      </c>
      <c r="E16" s="33">
        <f t="shared" si="1"/>
        <v>517500</v>
      </c>
      <c r="F16" s="34">
        <f t="shared" si="2"/>
        <v>17250</v>
      </c>
      <c r="G16" s="34">
        <f t="shared" si="3"/>
        <v>2156.25</v>
      </c>
      <c r="H16" s="34">
        <f t="shared" si="4"/>
        <v>2695.3125</v>
      </c>
      <c r="I16" s="34">
        <f t="shared" si="5"/>
        <v>3773.4375</v>
      </c>
      <c r="J16" s="34">
        <f t="shared" si="6"/>
        <v>4312.5</v>
      </c>
      <c r="K16" s="34">
        <f t="shared" si="7"/>
        <v>2910.9375</v>
      </c>
      <c r="L16" s="34">
        <f t="shared" si="8"/>
        <v>3234.375</v>
      </c>
      <c r="M16" s="34">
        <f t="shared" si="9"/>
        <v>7223.4375</v>
      </c>
      <c r="N16" s="35">
        <f t="shared" si="10"/>
        <v>8085.9375</v>
      </c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</row>
    <row r="17" spans="1:54" ht="17" customHeight="1" x14ac:dyDescent="0.2">
      <c r="A17" s="31" t="s">
        <v>222</v>
      </c>
      <c r="B17" s="32">
        <v>2344453</v>
      </c>
      <c r="C17" s="33">
        <v>450000</v>
      </c>
      <c r="D17" s="33">
        <f t="shared" si="0"/>
        <v>67500</v>
      </c>
      <c r="E17" s="33">
        <f t="shared" si="1"/>
        <v>517500</v>
      </c>
      <c r="F17" s="34">
        <f t="shared" si="2"/>
        <v>17250</v>
      </c>
      <c r="G17" s="34">
        <f t="shared" si="3"/>
        <v>2156.25</v>
      </c>
      <c r="H17" s="34">
        <f t="shared" si="4"/>
        <v>2695.3125</v>
      </c>
      <c r="I17" s="34">
        <f t="shared" si="5"/>
        <v>3773.4375</v>
      </c>
      <c r="J17" s="34">
        <f t="shared" si="6"/>
        <v>4312.5</v>
      </c>
      <c r="K17" s="34">
        <f t="shared" si="7"/>
        <v>2910.9375</v>
      </c>
      <c r="L17" s="34">
        <f t="shared" si="8"/>
        <v>3234.375</v>
      </c>
      <c r="M17" s="34">
        <f t="shared" si="9"/>
        <v>7223.4375</v>
      </c>
      <c r="N17" s="35">
        <f t="shared" si="10"/>
        <v>8085.9375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</row>
    <row r="18" spans="1:54" ht="17" customHeight="1" x14ac:dyDescent="0.2">
      <c r="A18" s="31" t="s">
        <v>223</v>
      </c>
      <c r="B18" s="32">
        <v>2344453</v>
      </c>
      <c r="C18" s="33">
        <v>450000</v>
      </c>
      <c r="D18" s="33">
        <f t="shared" si="0"/>
        <v>67500</v>
      </c>
      <c r="E18" s="33">
        <f t="shared" si="1"/>
        <v>517500</v>
      </c>
      <c r="F18" s="34">
        <f t="shared" si="2"/>
        <v>17250</v>
      </c>
      <c r="G18" s="34">
        <f t="shared" si="3"/>
        <v>2156.25</v>
      </c>
      <c r="H18" s="34">
        <f t="shared" si="4"/>
        <v>2695.3125</v>
      </c>
      <c r="I18" s="34">
        <f t="shared" si="5"/>
        <v>3773.4375</v>
      </c>
      <c r="J18" s="34">
        <f t="shared" si="6"/>
        <v>4312.5</v>
      </c>
      <c r="K18" s="34">
        <f t="shared" si="7"/>
        <v>2910.9375</v>
      </c>
      <c r="L18" s="34">
        <f t="shared" si="8"/>
        <v>3234.375</v>
      </c>
      <c r="M18" s="34">
        <f t="shared" si="9"/>
        <v>7223.4375</v>
      </c>
      <c r="N18" s="35">
        <f t="shared" si="10"/>
        <v>8085.9375</v>
      </c>
    </row>
    <row r="19" spans="1:54" ht="17" customHeight="1" x14ac:dyDescent="0.2">
      <c r="A19" s="31" t="s">
        <v>224</v>
      </c>
      <c r="B19" s="32">
        <v>2642588</v>
      </c>
      <c r="C19" s="33">
        <v>450000</v>
      </c>
      <c r="D19" s="33">
        <f t="shared" si="0"/>
        <v>67500</v>
      </c>
      <c r="E19" s="33">
        <f t="shared" si="1"/>
        <v>517500</v>
      </c>
      <c r="F19" s="34">
        <f t="shared" si="2"/>
        <v>17250</v>
      </c>
      <c r="G19" s="34">
        <f t="shared" si="3"/>
        <v>2156.25</v>
      </c>
      <c r="H19" s="34">
        <f t="shared" si="4"/>
        <v>2695.3125</v>
      </c>
      <c r="I19" s="34">
        <f t="shared" si="5"/>
        <v>3773.4375</v>
      </c>
      <c r="J19" s="34">
        <f t="shared" si="6"/>
        <v>4312.5</v>
      </c>
      <c r="K19" s="34">
        <f t="shared" si="7"/>
        <v>2910.9375</v>
      </c>
      <c r="L19" s="34">
        <f t="shared" si="8"/>
        <v>3234.375</v>
      </c>
      <c r="M19" s="34">
        <f t="shared" si="9"/>
        <v>7223.4375</v>
      </c>
      <c r="N19" s="35">
        <f t="shared" si="10"/>
        <v>8085.9375</v>
      </c>
    </row>
    <row r="20" spans="1:54" ht="17" customHeight="1" x14ac:dyDescent="0.2">
      <c r="A20" s="31" t="s">
        <v>225</v>
      </c>
      <c r="B20" s="32">
        <v>4213985</v>
      </c>
      <c r="C20" s="33">
        <v>600000</v>
      </c>
      <c r="D20" s="33">
        <f t="shared" si="0"/>
        <v>90000</v>
      </c>
      <c r="E20" s="33">
        <f t="shared" si="1"/>
        <v>690000</v>
      </c>
      <c r="F20" s="34">
        <f t="shared" si="2"/>
        <v>23000</v>
      </c>
      <c r="G20" s="34">
        <f t="shared" si="3"/>
        <v>2875</v>
      </c>
      <c r="H20" s="34">
        <f t="shared" si="4"/>
        <v>3593.75</v>
      </c>
      <c r="I20" s="34">
        <f t="shared" si="5"/>
        <v>5031.25</v>
      </c>
      <c r="J20" s="34">
        <f t="shared" si="6"/>
        <v>5750</v>
      </c>
      <c r="K20" s="34">
        <f t="shared" si="7"/>
        <v>3881.2500000000005</v>
      </c>
      <c r="L20" s="34">
        <f t="shared" si="8"/>
        <v>4312.5</v>
      </c>
      <c r="M20" s="34">
        <f t="shared" si="9"/>
        <v>9631.25</v>
      </c>
      <c r="N20" s="35">
        <f t="shared" si="10"/>
        <v>10781.25</v>
      </c>
    </row>
    <row r="21" spans="1:54" ht="17" customHeight="1" x14ac:dyDescent="0.2">
      <c r="A21" s="31" t="s">
        <v>226</v>
      </c>
      <c r="B21" s="32">
        <v>4214362</v>
      </c>
      <c r="C21" s="33">
        <v>350000</v>
      </c>
      <c r="D21" s="33">
        <f t="shared" si="0"/>
        <v>52500</v>
      </c>
      <c r="E21" s="33">
        <f t="shared" si="1"/>
        <v>402500</v>
      </c>
      <c r="F21" s="34">
        <f t="shared" si="2"/>
        <v>13416.666666666666</v>
      </c>
      <c r="G21" s="34">
        <f t="shared" si="3"/>
        <v>1677.0833333333333</v>
      </c>
      <c r="H21" s="34">
        <f t="shared" si="4"/>
        <v>2096.3541666666665</v>
      </c>
      <c r="I21" s="34">
        <f t="shared" si="5"/>
        <v>2934.895833333333</v>
      </c>
      <c r="J21" s="34">
        <f t="shared" si="6"/>
        <v>3354.1666666666665</v>
      </c>
      <c r="K21" s="34">
        <f t="shared" si="7"/>
        <v>2264.0625</v>
      </c>
      <c r="L21" s="34">
        <f t="shared" si="8"/>
        <v>2515.625</v>
      </c>
      <c r="M21" s="34">
        <f t="shared" si="9"/>
        <v>5618.229166666667</v>
      </c>
      <c r="N21" s="35">
        <f t="shared" si="10"/>
        <v>6289.0625</v>
      </c>
    </row>
    <row r="22" spans="1:54" ht="17" customHeight="1" x14ac:dyDescent="0.2">
      <c r="A22" s="31" t="s">
        <v>227</v>
      </c>
      <c r="B22" s="32">
        <v>4415872</v>
      </c>
      <c r="C22" s="33">
        <v>550000</v>
      </c>
      <c r="D22" s="33">
        <f t="shared" si="0"/>
        <v>82500</v>
      </c>
      <c r="E22" s="33">
        <f t="shared" si="1"/>
        <v>632500</v>
      </c>
      <c r="F22" s="34">
        <f t="shared" si="2"/>
        <v>21083.333333333332</v>
      </c>
      <c r="G22" s="34">
        <f t="shared" si="3"/>
        <v>2635.4166666666665</v>
      </c>
      <c r="H22" s="34">
        <f t="shared" si="4"/>
        <v>3294.270833333333</v>
      </c>
      <c r="I22" s="34">
        <f t="shared" si="5"/>
        <v>4611.9791666666661</v>
      </c>
      <c r="J22" s="34">
        <f t="shared" si="6"/>
        <v>5270.833333333333</v>
      </c>
      <c r="K22" s="34">
        <f t="shared" si="7"/>
        <v>3557.8125</v>
      </c>
      <c r="L22" s="34">
        <f t="shared" si="8"/>
        <v>3953.125</v>
      </c>
      <c r="M22" s="34">
        <f t="shared" si="9"/>
        <v>8828.6458333333339</v>
      </c>
      <c r="N22" s="35">
        <f t="shared" si="10"/>
        <v>9882.8125</v>
      </c>
    </row>
    <row r="23" spans="1:54" ht="17" customHeight="1" x14ac:dyDescent="0.2">
      <c r="A23" s="31" t="s">
        <v>228</v>
      </c>
      <c r="B23" s="32">
        <v>4417202</v>
      </c>
      <c r="C23" s="33">
        <v>350000</v>
      </c>
      <c r="D23" s="33">
        <f t="shared" si="0"/>
        <v>52500</v>
      </c>
      <c r="E23" s="33">
        <f t="shared" si="1"/>
        <v>402500</v>
      </c>
      <c r="F23" s="34">
        <f t="shared" si="2"/>
        <v>13416.666666666666</v>
      </c>
      <c r="G23" s="34">
        <f t="shared" si="3"/>
        <v>1677.0833333333333</v>
      </c>
      <c r="H23" s="34">
        <f t="shared" si="4"/>
        <v>2096.3541666666665</v>
      </c>
      <c r="I23" s="34">
        <f t="shared" si="5"/>
        <v>2934.895833333333</v>
      </c>
      <c r="J23" s="34">
        <f t="shared" si="6"/>
        <v>3354.1666666666665</v>
      </c>
      <c r="K23" s="34">
        <f t="shared" si="7"/>
        <v>2264.0625</v>
      </c>
      <c r="L23" s="34">
        <f t="shared" si="8"/>
        <v>2515.625</v>
      </c>
      <c r="M23" s="34">
        <f t="shared" si="9"/>
        <v>5618.229166666667</v>
      </c>
      <c r="N23" s="35">
        <f t="shared" si="10"/>
        <v>6289.0625</v>
      </c>
    </row>
    <row r="24" spans="1:54" ht="17" customHeight="1" x14ac:dyDescent="0.2">
      <c r="A24" s="31" t="s">
        <v>229</v>
      </c>
      <c r="B24" s="32">
        <v>2577188</v>
      </c>
      <c r="C24" s="33">
        <v>600000</v>
      </c>
      <c r="D24" s="33">
        <f t="shared" si="0"/>
        <v>90000</v>
      </c>
      <c r="E24" s="33">
        <f t="shared" si="1"/>
        <v>690000</v>
      </c>
      <c r="F24" s="34">
        <f t="shared" si="2"/>
        <v>23000</v>
      </c>
      <c r="G24" s="34">
        <f t="shared" si="3"/>
        <v>2875</v>
      </c>
      <c r="H24" s="34">
        <f t="shared" si="4"/>
        <v>3593.75</v>
      </c>
      <c r="I24" s="34">
        <f t="shared" si="5"/>
        <v>5031.25</v>
      </c>
      <c r="J24" s="34">
        <f t="shared" si="6"/>
        <v>5750</v>
      </c>
      <c r="K24" s="34">
        <f t="shared" si="7"/>
        <v>3881.2500000000005</v>
      </c>
      <c r="L24" s="34">
        <f t="shared" si="8"/>
        <v>4312.5</v>
      </c>
      <c r="M24" s="34">
        <f t="shared" si="9"/>
        <v>9631.25</v>
      </c>
      <c r="N24" s="35">
        <f t="shared" si="10"/>
        <v>10781.25</v>
      </c>
    </row>
    <row r="25" spans="1:54" ht="17" customHeight="1" x14ac:dyDescent="0.2">
      <c r="A25" s="31" t="s">
        <v>230</v>
      </c>
      <c r="B25" s="32">
        <v>4215439</v>
      </c>
      <c r="C25" s="33">
        <v>450000</v>
      </c>
      <c r="D25" s="33">
        <f t="shared" si="0"/>
        <v>67500</v>
      </c>
      <c r="E25" s="33">
        <f t="shared" si="1"/>
        <v>517500</v>
      </c>
      <c r="F25" s="34">
        <f t="shared" si="2"/>
        <v>17250</v>
      </c>
      <c r="G25" s="34">
        <f t="shared" si="3"/>
        <v>2156.25</v>
      </c>
      <c r="H25" s="34">
        <f t="shared" si="4"/>
        <v>2695.3125</v>
      </c>
      <c r="I25" s="34">
        <f t="shared" si="5"/>
        <v>3773.4375</v>
      </c>
      <c r="J25" s="34">
        <f t="shared" si="6"/>
        <v>4312.5</v>
      </c>
      <c r="K25" s="34">
        <f t="shared" si="7"/>
        <v>2910.9375</v>
      </c>
      <c r="L25" s="34">
        <f t="shared" si="8"/>
        <v>3234.375</v>
      </c>
      <c r="M25" s="34">
        <f t="shared" si="9"/>
        <v>7223.4375</v>
      </c>
      <c r="N25" s="35">
        <f t="shared" si="10"/>
        <v>8085.9375</v>
      </c>
    </row>
    <row r="26" spans="1:54" ht="17" customHeight="1" x14ac:dyDescent="0.2">
      <c r="A26" s="31" t="s">
        <v>231</v>
      </c>
      <c r="B26" s="32">
        <v>2644508</v>
      </c>
      <c r="C26" s="33">
        <v>450000</v>
      </c>
      <c r="D26" s="33">
        <f t="shared" si="0"/>
        <v>67500</v>
      </c>
      <c r="E26" s="33">
        <f t="shared" si="1"/>
        <v>517500</v>
      </c>
      <c r="F26" s="34">
        <f t="shared" si="2"/>
        <v>17250</v>
      </c>
      <c r="G26" s="34">
        <f t="shared" si="3"/>
        <v>2156.25</v>
      </c>
      <c r="H26" s="34">
        <f t="shared" si="4"/>
        <v>2695.3125</v>
      </c>
      <c r="I26" s="34">
        <f t="shared" si="5"/>
        <v>3773.4375</v>
      </c>
      <c r="J26" s="34">
        <f t="shared" si="6"/>
        <v>4312.5</v>
      </c>
      <c r="K26" s="34">
        <f t="shared" si="7"/>
        <v>2910.9375</v>
      </c>
      <c r="L26" s="34">
        <f t="shared" si="8"/>
        <v>3234.375</v>
      </c>
      <c r="M26" s="34">
        <f t="shared" si="9"/>
        <v>7223.4375</v>
      </c>
      <c r="N26" s="35">
        <f t="shared" si="10"/>
        <v>8085.9375</v>
      </c>
    </row>
    <row r="27" spans="1:54" ht="17" customHeight="1" x14ac:dyDescent="0.2">
      <c r="A27" s="31" t="s">
        <v>232</v>
      </c>
      <c r="B27" s="32">
        <v>4412859</v>
      </c>
      <c r="C27" s="33">
        <v>600000</v>
      </c>
      <c r="D27" s="33">
        <f t="shared" si="0"/>
        <v>90000</v>
      </c>
      <c r="E27" s="33">
        <f t="shared" si="1"/>
        <v>690000</v>
      </c>
      <c r="F27" s="34">
        <f t="shared" si="2"/>
        <v>23000</v>
      </c>
      <c r="G27" s="34">
        <f t="shared" si="3"/>
        <v>2875</v>
      </c>
      <c r="H27" s="34">
        <f t="shared" si="4"/>
        <v>3593.75</v>
      </c>
      <c r="I27" s="34">
        <f t="shared" si="5"/>
        <v>5031.25</v>
      </c>
      <c r="J27" s="34">
        <f t="shared" si="6"/>
        <v>5750</v>
      </c>
      <c r="K27" s="34">
        <f t="shared" si="7"/>
        <v>3881.2500000000005</v>
      </c>
      <c r="L27" s="34">
        <f t="shared" si="8"/>
        <v>4312.5</v>
      </c>
      <c r="M27" s="34">
        <f t="shared" si="9"/>
        <v>9631.25</v>
      </c>
      <c r="N27" s="35">
        <f t="shared" si="10"/>
        <v>10781.25</v>
      </c>
    </row>
    <row r="28" spans="1:54" ht="17" customHeight="1" x14ac:dyDescent="0.2">
      <c r="A28" s="31" t="s">
        <v>233</v>
      </c>
      <c r="B28" s="32">
        <v>4423312</v>
      </c>
      <c r="C28" s="33">
        <v>600000</v>
      </c>
      <c r="D28" s="33">
        <f t="shared" si="0"/>
        <v>90000</v>
      </c>
      <c r="E28" s="33">
        <f t="shared" si="1"/>
        <v>690000</v>
      </c>
      <c r="F28" s="34">
        <f t="shared" si="2"/>
        <v>23000</v>
      </c>
      <c r="G28" s="34">
        <f t="shared" si="3"/>
        <v>2875</v>
      </c>
      <c r="H28" s="34">
        <f t="shared" si="4"/>
        <v>3593.75</v>
      </c>
      <c r="I28" s="34">
        <f t="shared" si="5"/>
        <v>5031.25</v>
      </c>
      <c r="J28" s="34">
        <f t="shared" si="6"/>
        <v>5750</v>
      </c>
      <c r="K28" s="34">
        <f t="shared" si="7"/>
        <v>3881.2500000000005</v>
      </c>
      <c r="L28" s="34">
        <f t="shared" si="8"/>
        <v>4312.5</v>
      </c>
      <c r="M28" s="34">
        <f t="shared" si="9"/>
        <v>9631.25</v>
      </c>
      <c r="N28" s="35">
        <f t="shared" si="10"/>
        <v>10781.25</v>
      </c>
    </row>
    <row r="29" spans="1:54" ht="17" customHeight="1" x14ac:dyDescent="0.2">
      <c r="A29" s="31" t="s">
        <v>234</v>
      </c>
      <c r="B29" s="32">
        <v>4428735</v>
      </c>
      <c r="C29" s="33">
        <v>350000</v>
      </c>
      <c r="D29" s="33">
        <f t="shared" si="0"/>
        <v>52500</v>
      </c>
      <c r="E29" s="33">
        <f t="shared" si="1"/>
        <v>402500</v>
      </c>
      <c r="F29" s="34">
        <f t="shared" si="2"/>
        <v>13416.666666666666</v>
      </c>
      <c r="G29" s="34">
        <f t="shared" si="3"/>
        <v>1677.0833333333333</v>
      </c>
      <c r="H29" s="34">
        <f>G29*$H$2</f>
        <v>2096.3541666666665</v>
      </c>
      <c r="I29" s="34">
        <f t="shared" si="5"/>
        <v>2934.895833333333</v>
      </c>
      <c r="J29" s="34">
        <f t="shared" si="6"/>
        <v>3354.1666666666665</v>
      </c>
      <c r="K29" s="34">
        <f t="shared" si="7"/>
        <v>2264.0625</v>
      </c>
      <c r="L29" s="34">
        <f t="shared" si="8"/>
        <v>2515.625</v>
      </c>
      <c r="M29" s="34">
        <f t="shared" si="9"/>
        <v>5618.229166666667</v>
      </c>
      <c r="N29" s="35">
        <f t="shared" si="10"/>
        <v>6289.0625</v>
      </c>
    </row>
    <row r="30" spans="1:54" ht="17" customHeight="1" x14ac:dyDescent="0.2">
      <c r="A30" s="31" t="s">
        <v>235</v>
      </c>
      <c r="B30" s="32">
        <v>4416185</v>
      </c>
      <c r="C30" s="33">
        <v>550000</v>
      </c>
      <c r="D30" s="33">
        <f t="shared" si="0"/>
        <v>82500</v>
      </c>
      <c r="E30" s="33">
        <f t="shared" si="1"/>
        <v>632500</v>
      </c>
      <c r="F30" s="34">
        <f t="shared" si="2"/>
        <v>21083.333333333332</v>
      </c>
      <c r="G30" s="34">
        <f t="shared" si="3"/>
        <v>2635.4166666666665</v>
      </c>
      <c r="H30" s="34">
        <f t="shared" si="4"/>
        <v>3294.270833333333</v>
      </c>
      <c r="I30" s="34">
        <f t="shared" si="5"/>
        <v>4611.9791666666661</v>
      </c>
      <c r="J30" s="34">
        <f t="shared" si="6"/>
        <v>5270.833333333333</v>
      </c>
      <c r="K30" s="34">
        <f t="shared" si="7"/>
        <v>3557.8125</v>
      </c>
      <c r="L30" s="34">
        <f t="shared" si="8"/>
        <v>3953.125</v>
      </c>
      <c r="M30" s="34">
        <f t="shared" si="9"/>
        <v>8828.6458333333339</v>
      </c>
      <c r="N30" s="35">
        <f t="shared" si="10"/>
        <v>9882.8125</v>
      </c>
    </row>
    <row r="31" spans="1:54" ht="17" customHeight="1" x14ac:dyDescent="0.2">
      <c r="A31" s="31" t="s">
        <v>236</v>
      </c>
      <c r="B31" s="32">
        <v>2570355</v>
      </c>
      <c r="C31" s="33">
        <v>550000</v>
      </c>
      <c r="D31" s="33">
        <f t="shared" si="0"/>
        <v>82500</v>
      </c>
      <c r="E31" s="33">
        <f t="shared" si="1"/>
        <v>632500</v>
      </c>
      <c r="F31" s="34">
        <f t="shared" si="2"/>
        <v>21083.333333333332</v>
      </c>
      <c r="G31" s="34">
        <f t="shared" si="3"/>
        <v>2635.4166666666665</v>
      </c>
      <c r="H31" s="34">
        <f t="shared" si="4"/>
        <v>3294.270833333333</v>
      </c>
      <c r="I31" s="34">
        <f t="shared" si="5"/>
        <v>4611.9791666666661</v>
      </c>
      <c r="J31" s="34">
        <f t="shared" si="6"/>
        <v>5270.833333333333</v>
      </c>
      <c r="K31" s="34">
        <f t="shared" si="7"/>
        <v>3557.8125</v>
      </c>
      <c r="L31" s="34">
        <f t="shared" si="8"/>
        <v>3953.125</v>
      </c>
      <c r="M31" s="34">
        <f t="shared" si="9"/>
        <v>8828.6458333333339</v>
      </c>
      <c r="N31" s="35">
        <f t="shared" si="10"/>
        <v>9882.8125</v>
      </c>
    </row>
    <row r="32" spans="1:54" ht="17" customHeight="1" x14ac:dyDescent="0.2">
      <c r="A32" s="31" t="s">
        <v>237</v>
      </c>
      <c r="B32" s="32">
        <v>4212662</v>
      </c>
      <c r="C32" s="33">
        <v>600000</v>
      </c>
      <c r="D32" s="33">
        <f t="shared" si="0"/>
        <v>90000</v>
      </c>
      <c r="E32" s="33">
        <f t="shared" si="1"/>
        <v>690000</v>
      </c>
      <c r="F32" s="34">
        <f t="shared" si="2"/>
        <v>23000</v>
      </c>
      <c r="G32" s="34">
        <f t="shared" si="3"/>
        <v>2875</v>
      </c>
      <c r="H32" s="34">
        <f t="shared" si="4"/>
        <v>3593.75</v>
      </c>
      <c r="I32" s="34">
        <f t="shared" si="5"/>
        <v>5031.25</v>
      </c>
      <c r="J32" s="34">
        <f t="shared" si="6"/>
        <v>5750</v>
      </c>
      <c r="K32" s="34">
        <f t="shared" si="7"/>
        <v>3881.2500000000005</v>
      </c>
      <c r="L32" s="34">
        <f t="shared" si="8"/>
        <v>4312.5</v>
      </c>
      <c r="M32" s="34">
        <f t="shared" si="9"/>
        <v>9631.25</v>
      </c>
      <c r="N32" s="35">
        <f t="shared" si="10"/>
        <v>10781.25</v>
      </c>
    </row>
    <row r="33" spans="1:14" ht="17" customHeight="1" x14ac:dyDescent="0.2">
      <c r="A33" s="31" t="s">
        <v>238</v>
      </c>
      <c r="B33" s="32">
        <v>2645289</v>
      </c>
      <c r="C33" s="33">
        <v>450000</v>
      </c>
      <c r="D33" s="33">
        <f t="shared" si="0"/>
        <v>67500</v>
      </c>
      <c r="E33" s="33">
        <f t="shared" si="1"/>
        <v>517500</v>
      </c>
      <c r="F33" s="34">
        <f t="shared" si="2"/>
        <v>17250</v>
      </c>
      <c r="G33" s="34">
        <f t="shared" si="3"/>
        <v>2156.25</v>
      </c>
      <c r="H33" s="34">
        <f t="shared" si="4"/>
        <v>2695.3125</v>
      </c>
      <c r="I33" s="34">
        <f t="shared" si="5"/>
        <v>3773.4375</v>
      </c>
      <c r="J33" s="34">
        <f t="shared" si="6"/>
        <v>4312.5</v>
      </c>
      <c r="K33" s="34">
        <f t="shared" si="7"/>
        <v>2910.9375</v>
      </c>
      <c r="L33" s="34">
        <f t="shared" si="8"/>
        <v>3234.375</v>
      </c>
      <c r="M33" s="34">
        <f t="shared" si="9"/>
        <v>7223.4375</v>
      </c>
      <c r="N33" s="35">
        <f t="shared" si="10"/>
        <v>8085.9375</v>
      </c>
    </row>
    <row r="34" spans="1:14" ht="17" customHeight="1" x14ac:dyDescent="0.2">
      <c r="A34" s="31" t="s">
        <v>239</v>
      </c>
      <c r="B34" s="32">
        <v>2577505</v>
      </c>
      <c r="C34" s="33">
        <v>450000</v>
      </c>
      <c r="D34" s="33">
        <f t="shared" si="0"/>
        <v>67500</v>
      </c>
      <c r="E34" s="33">
        <f t="shared" si="1"/>
        <v>517500</v>
      </c>
      <c r="F34" s="34">
        <f t="shared" si="2"/>
        <v>17250</v>
      </c>
      <c r="G34" s="34">
        <f t="shared" si="3"/>
        <v>2156.25</v>
      </c>
      <c r="H34" s="34">
        <f t="shared" si="4"/>
        <v>2695.3125</v>
      </c>
      <c r="I34" s="34">
        <f t="shared" si="5"/>
        <v>3773.4375</v>
      </c>
      <c r="J34" s="34">
        <f t="shared" si="6"/>
        <v>4312.5</v>
      </c>
      <c r="K34" s="34">
        <f t="shared" si="7"/>
        <v>2910.9375</v>
      </c>
      <c r="L34" s="34">
        <f t="shared" si="8"/>
        <v>3234.375</v>
      </c>
      <c r="M34" s="34">
        <f t="shared" si="9"/>
        <v>7223.4375</v>
      </c>
      <c r="N34" s="35">
        <f t="shared" si="10"/>
        <v>8085.9375</v>
      </c>
    </row>
    <row r="35" spans="1:14" ht="17" customHeight="1" x14ac:dyDescent="0.2">
      <c r="A35" s="31" t="s">
        <v>240</v>
      </c>
      <c r="B35" s="32">
        <v>4424980</v>
      </c>
      <c r="C35" s="33">
        <v>600000</v>
      </c>
      <c r="D35" s="33">
        <f t="shared" si="0"/>
        <v>90000</v>
      </c>
      <c r="E35" s="33">
        <f t="shared" si="1"/>
        <v>690000</v>
      </c>
      <c r="F35" s="34">
        <f t="shared" si="2"/>
        <v>23000</v>
      </c>
      <c r="G35" s="34">
        <f t="shared" si="3"/>
        <v>2875</v>
      </c>
      <c r="H35" s="34">
        <f t="shared" si="4"/>
        <v>3593.75</v>
      </c>
      <c r="I35" s="34">
        <f t="shared" si="5"/>
        <v>5031.25</v>
      </c>
      <c r="J35" s="34">
        <f t="shared" si="6"/>
        <v>5750</v>
      </c>
      <c r="K35" s="34">
        <f t="shared" si="7"/>
        <v>3881.2500000000005</v>
      </c>
      <c r="L35" s="34">
        <f t="shared" si="8"/>
        <v>4312.5</v>
      </c>
      <c r="M35" s="34">
        <f t="shared" si="9"/>
        <v>9631.25</v>
      </c>
      <c r="N35" s="35">
        <f t="shared" si="10"/>
        <v>10781.25</v>
      </c>
    </row>
    <row r="36" spans="1:14" ht="17" customHeight="1" x14ac:dyDescent="0.2">
      <c r="A36" s="31" t="s">
        <v>241</v>
      </c>
      <c r="B36" s="32">
        <v>4425134</v>
      </c>
      <c r="C36" s="33">
        <v>450000</v>
      </c>
      <c r="D36" s="33">
        <f t="shared" si="0"/>
        <v>67500</v>
      </c>
      <c r="E36" s="33">
        <f t="shared" si="1"/>
        <v>517500</v>
      </c>
      <c r="F36" s="34">
        <f t="shared" si="2"/>
        <v>17250</v>
      </c>
      <c r="G36" s="34">
        <f t="shared" si="3"/>
        <v>2156.25</v>
      </c>
      <c r="H36" s="34">
        <f t="shared" si="4"/>
        <v>2695.3125</v>
      </c>
      <c r="I36" s="34">
        <f t="shared" si="5"/>
        <v>3773.4375</v>
      </c>
      <c r="J36" s="34">
        <f t="shared" si="6"/>
        <v>4312.5</v>
      </c>
      <c r="K36" s="34">
        <f t="shared" si="7"/>
        <v>2910.9375</v>
      </c>
      <c r="L36" s="34">
        <f t="shared" si="8"/>
        <v>3234.375</v>
      </c>
      <c r="M36" s="34">
        <f t="shared" si="9"/>
        <v>7223.4375</v>
      </c>
      <c r="N36" s="35">
        <f t="shared" si="10"/>
        <v>8085.9375</v>
      </c>
    </row>
    <row r="37" spans="1:14" ht="17" customHeight="1" x14ac:dyDescent="0.2">
      <c r="A37" s="31" t="s">
        <v>242</v>
      </c>
      <c r="B37" s="32">
        <v>2578639</v>
      </c>
      <c r="C37" s="33">
        <v>450000</v>
      </c>
      <c r="D37" s="33">
        <f t="shared" si="0"/>
        <v>67500</v>
      </c>
      <c r="E37" s="33">
        <f t="shared" si="1"/>
        <v>517500</v>
      </c>
      <c r="F37" s="34">
        <f t="shared" si="2"/>
        <v>17250</v>
      </c>
      <c r="G37" s="34">
        <f t="shared" si="3"/>
        <v>2156.25</v>
      </c>
      <c r="H37" s="34">
        <f t="shared" si="4"/>
        <v>2695.3125</v>
      </c>
      <c r="I37" s="34">
        <f t="shared" si="5"/>
        <v>3773.4375</v>
      </c>
      <c r="J37" s="34">
        <f t="shared" si="6"/>
        <v>4312.5</v>
      </c>
      <c r="K37" s="34">
        <f t="shared" si="7"/>
        <v>2910.9375</v>
      </c>
      <c r="L37" s="34">
        <f t="shared" si="8"/>
        <v>3234.375</v>
      </c>
      <c r="M37" s="34">
        <f t="shared" si="9"/>
        <v>7223.4375</v>
      </c>
      <c r="N37" s="35">
        <f t="shared" si="10"/>
        <v>8085.9375</v>
      </c>
    </row>
    <row r="38" spans="1:14" ht="17" customHeight="1" x14ac:dyDescent="0.2">
      <c r="A38" s="31" t="s">
        <v>243</v>
      </c>
      <c r="B38" s="32">
        <v>4424980</v>
      </c>
      <c r="C38" s="33">
        <v>600000</v>
      </c>
      <c r="D38" s="33">
        <f t="shared" si="0"/>
        <v>90000</v>
      </c>
      <c r="E38" s="33">
        <f t="shared" si="1"/>
        <v>690000</v>
      </c>
      <c r="F38" s="34">
        <f t="shared" si="2"/>
        <v>23000</v>
      </c>
      <c r="G38" s="34">
        <f t="shared" si="3"/>
        <v>2875</v>
      </c>
      <c r="H38" s="34">
        <f t="shared" si="4"/>
        <v>3593.75</v>
      </c>
      <c r="I38" s="34">
        <f t="shared" si="5"/>
        <v>5031.25</v>
      </c>
      <c r="J38" s="34">
        <f t="shared" si="6"/>
        <v>5750</v>
      </c>
      <c r="K38" s="34">
        <f t="shared" si="7"/>
        <v>3881.2500000000005</v>
      </c>
      <c r="L38" s="34">
        <f t="shared" si="8"/>
        <v>4312.5</v>
      </c>
      <c r="M38" s="34">
        <f t="shared" si="9"/>
        <v>9631.25</v>
      </c>
      <c r="N38" s="35">
        <f t="shared" si="10"/>
        <v>10781.25</v>
      </c>
    </row>
    <row r="39" spans="1:14" ht="17" customHeight="1" x14ac:dyDescent="0.2">
      <c r="A39" s="31" t="s">
        <v>244</v>
      </c>
      <c r="B39" s="32">
        <v>4425134</v>
      </c>
      <c r="C39" s="33">
        <v>450000</v>
      </c>
      <c r="D39" s="33">
        <f t="shared" si="0"/>
        <v>67500</v>
      </c>
      <c r="E39" s="33">
        <f t="shared" si="1"/>
        <v>517500</v>
      </c>
      <c r="F39" s="34">
        <f t="shared" si="2"/>
        <v>17250</v>
      </c>
      <c r="G39" s="34">
        <f t="shared" si="3"/>
        <v>2156.25</v>
      </c>
      <c r="H39" s="34">
        <f t="shared" si="4"/>
        <v>2695.3125</v>
      </c>
      <c r="I39" s="34">
        <f t="shared" si="5"/>
        <v>3773.4375</v>
      </c>
      <c r="J39" s="34">
        <f t="shared" si="6"/>
        <v>4312.5</v>
      </c>
      <c r="K39" s="34">
        <f t="shared" si="7"/>
        <v>2910.9375</v>
      </c>
      <c r="L39" s="34">
        <f t="shared" si="8"/>
        <v>3234.375</v>
      </c>
      <c r="M39" s="34">
        <f t="shared" si="9"/>
        <v>7223.4375</v>
      </c>
      <c r="N39" s="35">
        <f t="shared" si="10"/>
        <v>8085.9375</v>
      </c>
    </row>
    <row r="40" spans="1:14" ht="17" customHeight="1" x14ac:dyDescent="0.2">
      <c r="A40" s="31" t="s">
        <v>245</v>
      </c>
      <c r="B40" s="32">
        <v>4225284</v>
      </c>
      <c r="C40" s="33">
        <v>350000</v>
      </c>
      <c r="D40" s="33">
        <f t="shared" si="0"/>
        <v>52500</v>
      </c>
      <c r="E40" s="33">
        <f t="shared" si="1"/>
        <v>402500</v>
      </c>
      <c r="F40" s="34">
        <f t="shared" si="2"/>
        <v>13416.666666666666</v>
      </c>
      <c r="G40" s="34">
        <f t="shared" si="3"/>
        <v>1677.0833333333333</v>
      </c>
      <c r="H40" s="34">
        <f t="shared" si="4"/>
        <v>2096.3541666666665</v>
      </c>
      <c r="I40" s="34">
        <f t="shared" si="5"/>
        <v>2934.895833333333</v>
      </c>
      <c r="J40" s="34">
        <f t="shared" si="6"/>
        <v>3354.1666666666665</v>
      </c>
      <c r="K40" s="34">
        <f t="shared" si="7"/>
        <v>2264.0625</v>
      </c>
      <c r="L40" s="34">
        <f t="shared" si="8"/>
        <v>2515.625</v>
      </c>
      <c r="M40" s="34">
        <f t="shared" si="9"/>
        <v>5618.229166666667</v>
      </c>
      <c r="N40" s="35">
        <f t="shared" si="10"/>
        <v>6289.0625</v>
      </c>
    </row>
    <row r="41" spans="1:14" ht="17" customHeight="1" x14ac:dyDescent="0.2">
      <c r="A41" s="31" t="s">
        <v>246</v>
      </c>
      <c r="B41" s="32">
        <v>4417263</v>
      </c>
      <c r="C41" s="33">
        <v>550000</v>
      </c>
      <c r="D41" s="33">
        <f t="shared" si="0"/>
        <v>82500</v>
      </c>
      <c r="E41" s="33">
        <f t="shared" si="1"/>
        <v>632500</v>
      </c>
      <c r="F41" s="34">
        <f t="shared" si="2"/>
        <v>21083.333333333332</v>
      </c>
      <c r="G41" s="34">
        <f t="shared" si="3"/>
        <v>2635.4166666666665</v>
      </c>
      <c r="H41" s="34">
        <f t="shared" si="4"/>
        <v>3294.270833333333</v>
      </c>
      <c r="I41" s="34">
        <f t="shared" si="5"/>
        <v>4611.9791666666661</v>
      </c>
      <c r="J41" s="34">
        <f t="shared" si="6"/>
        <v>5270.833333333333</v>
      </c>
      <c r="K41" s="34">
        <f t="shared" si="7"/>
        <v>3557.8125</v>
      </c>
      <c r="L41" s="34">
        <f t="shared" si="8"/>
        <v>3953.125</v>
      </c>
      <c r="M41" s="34">
        <f t="shared" si="9"/>
        <v>8828.6458333333339</v>
      </c>
      <c r="N41" s="35">
        <f t="shared" si="10"/>
        <v>9882.8125</v>
      </c>
    </row>
    <row r="42" spans="1:14" ht="17" customHeight="1" x14ac:dyDescent="0.2">
      <c r="A42" s="31" t="s">
        <v>247</v>
      </c>
      <c r="B42" s="32">
        <v>4428735</v>
      </c>
      <c r="C42" s="33">
        <v>350000</v>
      </c>
      <c r="D42" s="33">
        <f t="shared" si="0"/>
        <v>52500</v>
      </c>
      <c r="E42" s="33">
        <f t="shared" si="1"/>
        <v>402500</v>
      </c>
      <c r="F42" s="34">
        <f t="shared" si="2"/>
        <v>13416.666666666666</v>
      </c>
      <c r="G42" s="34">
        <f t="shared" si="3"/>
        <v>1677.0833333333333</v>
      </c>
      <c r="H42" s="34">
        <f t="shared" si="4"/>
        <v>2096.3541666666665</v>
      </c>
      <c r="I42" s="34">
        <f t="shared" si="5"/>
        <v>2934.895833333333</v>
      </c>
      <c r="J42" s="34">
        <f t="shared" si="6"/>
        <v>3354.1666666666665</v>
      </c>
      <c r="K42" s="34">
        <f t="shared" si="7"/>
        <v>2264.0625</v>
      </c>
      <c r="L42" s="34">
        <f t="shared" si="8"/>
        <v>2515.625</v>
      </c>
      <c r="M42" s="34">
        <f t="shared" si="9"/>
        <v>5618.229166666667</v>
      </c>
      <c r="N42" s="35">
        <f t="shared" si="10"/>
        <v>6289.0625</v>
      </c>
    </row>
    <row r="43" spans="1:14" ht="17" customHeight="1" x14ac:dyDescent="0.2">
      <c r="A43" s="31" t="s">
        <v>248</v>
      </c>
      <c r="B43" s="32">
        <v>4411106</v>
      </c>
      <c r="C43" s="33">
        <v>600000</v>
      </c>
      <c r="D43" s="33">
        <f t="shared" si="0"/>
        <v>90000</v>
      </c>
      <c r="E43" s="33">
        <f t="shared" si="1"/>
        <v>690000</v>
      </c>
      <c r="F43" s="34">
        <f t="shared" si="2"/>
        <v>23000</v>
      </c>
      <c r="G43" s="34">
        <f t="shared" si="3"/>
        <v>2875</v>
      </c>
      <c r="H43" s="34">
        <f t="shared" si="4"/>
        <v>3593.75</v>
      </c>
      <c r="I43" s="34">
        <f t="shared" si="5"/>
        <v>5031.25</v>
      </c>
      <c r="J43" s="34">
        <f t="shared" si="6"/>
        <v>5750</v>
      </c>
      <c r="K43" s="34">
        <f t="shared" si="7"/>
        <v>3881.2500000000005</v>
      </c>
      <c r="L43" s="34">
        <f t="shared" si="8"/>
        <v>4312.5</v>
      </c>
      <c r="M43" s="34">
        <f t="shared" si="9"/>
        <v>9631.25</v>
      </c>
      <c r="N43" s="35">
        <f t="shared" si="10"/>
        <v>10781.25</v>
      </c>
    </row>
    <row r="44" spans="1:14" ht="17" customHeight="1" x14ac:dyDescent="0.2">
      <c r="A44" s="31" t="s">
        <v>249</v>
      </c>
      <c r="B44" s="32">
        <v>4212307</v>
      </c>
      <c r="C44" s="33">
        <v>600000</v>
      </c>
      <c r="D44" s="33">
        <f t="shared" si="0"/>
        <v>90000</v>
      </c>
      <c r="E44" s="33">
        <f t="shared" si="1"/>
        <v>690000</v>
      </c>
      <c r="F44" s="34">
        <f t="shared" si="2"/>
        <v>23000</v>
      </c>
      <c r="G44" s="34">
        <f t="shared" si="3"/>
        <v>2875</v>
      </c>
      <c r="H44" s="34">
        <f t="shared" si="4"/>
        <v>3593.75</v>
      </c>
      <c r="I44" s="34">
        <f t="shared" si="5"/>
        <v>5031.25</v>
      </c>
      <c r="J44" s="34">
        <f t="shared" si="6"/>
        <v>5750</v>
      </c>
      <c r="K44" s="34">
        <f t="shared" si="7"/>
        <v>3881.2500000000005</v>
      </c>
      <c r="L44" s="34">
        <f t="shared" si="8"/>
        <v>4312.5</v>
      </c>
      <c r="M44" s="34">
        <f t="shared" si="9"/>
        <v>9631.25</v>
      </c>
      <c r="N44" s="35">
        <f t="shared" si="10"/>
        <v>10781.25</v>
      </c>
    </row>
    <row r="45" spans="1:14" ht="17" customHeight="1" x14ac:dyDescent="0.2">
      <c r="A45" s="31" t="s">
        <v>250</v>
      </c>
      <c r="B45" s="32">
        <v>4224542</v>
      </c>
      <c r="C45" s="33">
        <v>350000</v>
      </c>
      <c r="D45" s="33">
        <f t="shared" si="0"/>
        <v>52500</v>
      </c>
      <c r="E45" s="33">
        <f t="shared" si="1"/>
        <v>402500</v>
      </c>
      <c r="F45" s="34">
        <f t="shared" si="2"/>
        <v>13416.666666666666</v>
      </c>
      <c r="G45" s="34">
        <f t="shared" si="3"/>
        <v>1677.0833333333333</v>
      </c>
      <c r="H45" s="34">
        <f t="shared" si="4"/>
        <v>2096.3541666666665</v>
      </c>
      <c r="I45" s="34">
        <f t="shared" si="5"/>
        <v>2934.895833333333</v>
      </c>
      <c r="J45" s="34">
        <f t="shared" si="6"/>
        <v>3354.1666666666665</v>
      </c>
      <c r="K45" s="34">
        <f t="shared" si="7"/>
        <v>2264.0625</v>
      </c>
      <c r="L45" s="34">
        <f t="shared" si="8"/>
        <v>2515.625</v>
      </c>
      <c r="M45" s="34">
        <f t="shared" si="9"/>
        <v>5618.229166666667</v>
      </c>
      <c r="N45" s="35">
        <f t="shared" si="10"/>
        <v>6289.0625</v>
      </c>
    </row>
    <row r="46" spans="1:14" ht="17" customHeight="1" x14ac:dyDescent="0.2">
      <c r="A46" s="31" t="s">
        <v>251</v>
      </c>
      <c r="B46" s="32">
        <v>2646602</v>
      </c>
      <c r="C46" s="33">
        <v>550000</v>
      </c>
      <c r="D46" s="33">
        <f t="shared" si="0"/>
        <v>82500</v>
      </c>
      <c r="E46" s="33">
        <f t="shared" si="1"/>
        <v>632500</v>
      </c>
      <c r="F46" s="34">
        <f t="shared" si="2"/>
        <v>21083.333333333332</v>
      </c>
      <c r="G46" s="34">
        <f t="shared" si="3"/>
        <v>2635.4166666666665</v>
      </c>
      <c r="H46" s="34">
        <f t="shared" si="4"/>
        <v>3294.270833333333</v>
      </c>
      <c r="I46" s="34">
        <f t="shared" si="5"/>
        <v>4611.9791666666661</v>
      </c>
      <c r="J46" s="34">
        <f t="shared" si="6"/>
        <v>5270.833333333333</v>
      </c>
      <c r="K46" s="34">
        <f t="shared" si="7"/>
        <v>3557.8125</v>
      </c>
      <c r="L46" s="34">
        <f t="shared" si="8"/>
        <v>3953.125</v>
      </c>
      <c r="M46" s="34">
        <f t="shared" si="9"/>
        <v>8828.6458333333339</v>
      </c>
      <c r="N46" s="35">
        <f t="shared" si="10"/>
        <v>9882.8125</v>
      </c>
    </row>
    <row r="47" spans="1:14" ht="17" customHeight="1" x14ac:dyDescent="0.2">
      <c r="A47" s="31" t="s">
        <v>252</v>
      </c>
      <c r="B47" s="32">
        <v>2577188</v>
      </c>
      <c r="C47" s="33">
        <v>600000</v>
      </c>
      <c r="D47" s="33">
        <f t="shared" si="0"/>
        <v>90000</v>
      </c>
      <c r="E47" s="33">
        <f t="shared" si="1"/>
        <v>690000</v>
      </c>
      <c r="F47" s="34">
        <f t="shared" si="2"/>
        <v>23000</v>
      </c>
      <c r="G47" s="34">
        <f t="shared" si="3"/>
        <v>2875</v>
      </c>
      <c r="H47" s="34">
        <f t="shared" si="4"/>
        <v>3593.75</v>
      </c>
      <c r="I47" s="34">
        <f t="shared" si="5"/>
        <v>5031.25</v>
      </c>
      <c r="J47" s="34">
        <f t="shared" si="6"/>
        <v>5750</v>
      </c>
      <c r="K47" s="34">
        <f t="shared" si="7"/>
        <v>3881.2500000000005</v>
      </c>
      <c r="L47" s="34">
        <f t="shared" si="8"/>
        <v>4312.5</v>
      </c>
      <c r="M47" s="34">
        <f t="shared" si="9"/>
        <v>9631.25</v>
      </c>
      <c r="N47" s="35">
        <f t="shared" si="10"/>
        <v>10781.25</v>
      </c>
    </row>
    <row r="48" spans="1:14" ht="17" customHeight="1" x14ac:dyDescent="0.2">
      <c r="A48" s="31" t="s">
        <v>253</v>
      </c>
      <c r="B48" s="32">
        <v>2570235</v>
      </c>
      <c r="C48" s="33">
        <v>550000</v>
      </c>
      <c r="D48" s="33">
        <f t="shared" si="0"/>
        <v>82500</v>
      </c>
      <c r="E48" s="33">
        <f t="shared" si="1"/>
        <v>632500</v>
      </c>
      <c r="F48" s="34">
        <f t="shared" si="2"/>
        <v>21083.333333333332</v>
      </c>
      <c r="G48" s="34">
        <f t="shared" si="3"/>
        <v>2635.4166666666665</v>
      </c>
      <c r="H48" s="34">
        <f t="shared" si="4"/>
        <v>3294.270833333333</v>
      </c>
      <c r="I48" s="34">
        <f t="shared" si="5"/>
        <v>4611.9791666666661</v>
      </c>
      <c r="J48" s="34">
        <f t="shared" si="6"/>
        <v>5270.833333333333</v>
      </c>
      <c r="K48" s="34">
        <f t="shared" si="7"/>
        <v>3557.8125</v>
      </c>
      <c r="L48" s="34">
        <f t="shared" si="8"/>
        <v>3953.125</v>
      </c>
      <c r="M48" s="34">
        <f t="shared" si="9"/>
        <v>8828.6458333333339</v>
      </c>
      <c r="N48" s="35">
        <f t="shared" si="10"/>
        <v>9882.8125</v>
      </c>
    </row>
    <row r="49" spans="1:14" ht="17" customHeight="1" x14ac:dyDescent="0.2">
      <c r="A49" s="31" t="s">
        <v>254</v>
      </c>
      <c r="B49" s="32">
        <v>2640836</v>
      </c>
      <c r="C49" s="33">
        <v>350000</v>
      </c>
      <c r="D49" s="33">
        <f t="shared" si="0"/>
        <v>52500</v>
      </c>
      <c r="E49" s="33">
        <f t="shared" si="1"/>
        <v>402500</v>
      </c>
      <c r="F49" s="34">
        <f t="shared" si="2"/>
        <v>13416.666666666666</v>
      </c>
      <c r="G49" s="34">
        <f t="shared" si="3"/>
        <v>1677.0833333333333</v>
      </c>
      <c r="H49" s="34">
        <f t="shared" si="4"/>
        <v>2096.3541666666665</v>
      </c>
      <c r="I49" s="34">
        <f t="shared" si="5"/>
        <v>2934.895833333333</v>
      </c>
      <c r="J49" s="34">
        <f t="shared" si="6"/>
        <v>3354.1666666666665</v>
      </c>
      <c r="K49" s="34">
        <f t="shared" si="7"/>
        <v>2264.0625</v>
      </c>
      <c r="L49" s="34">
        <f t="shared" si="8"/>
        <v>2515.625</v>
      </c>
      <c r="M49" s="34">
        <f t="shared" si="9"/>
        <v>5618.229166666667</v>
      </c>
      <c r="N49" s="35">
        <f t="shared" si="10"/>
        <v>6289.0625</v>
      </c>
    </row>
    <row r="50" spans="1:14" ht="17" customHeight="1" x14ac:dyDescent="0.2">
      <c r="A50" s="31" t="s">
        <v>255</v>
      </c>
      <c r="B50" s="32">
        <v>4413328</v>
      </c>
      <c r="C50" s="33">
        <v>550000</v>
      </c>
      <c r="D50" s="33">
        <f t="shared" si="0"/>
        <v>82500</v>
      </c>
      <c r="E50" s="33">
        <f t="shared" si="1"/>
        <v>632500</v>
      </c>
      <c r="F50" s="34">
        <f t="shared" si="2"/>
        <v>21083.333333333332</v>
      </c>
      <c r="G50" s="34">
        <f t="shared" si="3"/>
        <v>2635.4166666666665</v>
      </c>
      <c r="H50" s="34">
        <f t="shared" si="4"/>
        <v>3294.270833333333</v>
      </c>
      <c r="I50" s="34">
        <f t="shared" si="5"/>
        <v>4611.9791666666661</v>
      </c>
      <c r="J50" s="34">
        <f t="shared" si="6"/>
        <v>5270.833333333333</v>
      </c>
      <c r="K50" s="34">
        <f t="shared" si="7"/>
        <v>3557.8125</v>
      </c>
      <c r="L50" s="34">
        <f t="shared" si="8"/>
        <v>3953.125</v>
      </c>
      <c r="M50" s="34">
        <f t="shared" si="9"/>
        <v>8828.6458333333339</v>
      </c>
      <c r="N50" s="35">
        <f t="shared" si="10"/>
        <v>9882.8125</v>
      </c>
    </row>
    <row r="51" spans="1:14" ht="17" customHeight="1" x14ac:dyDescent="0.2">
      <c r="A51" s="31" t="s">
        <v>256</v>
      </c>
      <c r="B51" s="32">
        <v>4413328</v>
      </c>
      <c r="C51" s="33">
        <v>350000</v>
      </c>
      <c r="D51" s="33">
        <f t="shared" si="0"/>
        <v>52500</v>
      </c>
      <c r="E51" s="33">
        <f t="shared" si="1"/>
        <v>402500</v>
      </c>
      <c r="F51" s="34">
        <f t="shared" si="2"/>
        <v>13416.666666666666</v>
      </c>
      <c r="G51" s="34">
        <f t="shared" si="3"/>
        <v>1677.0833333333333</v>
      </c>
      <c r="H51" s="34">
        <f t="shared" si="4"/>
        <v>2096.3541666666665</v>
      </c>
      <c r="I51" s="34">
        <f t="shared" si="5"/>
        <v>2934.895833333333</v>
      </c>
      <c r="J51" s="34">
        <f t="shared" si="6"/>
        <v>3354.1666666666665</v>
      </c>
      <c r="K51" s="34">
        <f t="shared" si="7"/>
        <v>2264.0625</v>
      </c>
      <c r="L51" s="34">
        <f t="shared" si="8"/>
        <v>2515.625</v>
      </c>
      <c r="M51" s="34">
        <f t="shared" si="9"/>
        <v>5618.229166666667</v>
      </c>
      <c r="N51" s="35">
        <f t="shared" si="10"/>
        <v>6289.0625</v>
      </c>
    </row>
    <row r="52" spans="1:14" ht="17" customHeight="1" x14ac:dyDescent="0.2">
      <c r="A52" s="31" t="s">
        <v>257</v>
      </c>
      <c r="B52" s="32">
        <v>2377362</v>
      </c>
      <c r="C52" s="33">
        <v>550000</v>
      </c>
      <c r="D52" s="33">
        <f t="shared" si="0"/>
        <v>82500</v>
      </c>
      <c r="E52" s="33">
        <f t="shared" si="1"/>
        <v>632500</v>
      </c>
      <c r="F52" s="34">
        <f t="shared" si="2"/>
        <v>21083.333333333332</v>
      </c>
      <c r="G52" s="34">
        <f t="shared" si="3"/>
        <v>2635.4166666666665</v>
      </c>
      <c r="H52" s="34">
        <f t="shared" si="4"/>
        <v>3294.270833333333</v>
      </c>
      <c r="I52" s="34">
        <f t="shared" si="5"/>
        <v>4611.9791666666661</v>
      </c>
      <c r="J52" s="34">
        <f t="shared" si="6"/>
        <v>5270.833333333333</v>
      </c>
      <c r="K52" s="34">
        <f t="shared" si="7"/>
        <v>3557.8125</v>
      </c>
      <c r="L52" s="34">
        <f t="shared" si="8"/>
        <v>3953.125</v>
      </c>
      <c r="M52" s="34">
        <f t="shared" si="9"/>
        <v>8828.6458333333339</v>
      </c>
      <c r="N52" s="35">
        <f t="shared" si="10"/>
        <v>9882.8125</v>
      </c>
    </row>
    <row r="53" spans="1:14" ht="17" customHeight="1" x14ac:dyDescent="0.2">
      <c r="A53" s="31" t="s">
        <v>258</v>
      </c>
      <c r="B53" s="32">
        <v>4460527</v>
      </c>
      <c r="C53" s="33">
        <v>450000</v>
      </c>
      <c r="D53" s="33">
        <f t="shared" si="0"/>
        <v>67500</v>
      </c>
      <c r="E53" s="33">
        <f t="shared" si="1"/>
        <v>517500</v>
      </c>
      <c r="F53" s="34">
        <f t="shared" si="2"/>
        <v>17250</v>
      </c>
      <c r="G53" s="34">
        <f t="shared" si="3"/>
        <v>2156.25</v>
      </c>
      <c r="H53" s="34">
        <f t="shared" si="4"/>
        <v>2695.3125</v>
      </c>
      <c r="I53" s="34">
        <f t="shared" si="5"/>
        <v>3773.4375</v>
      </c>
      <c r="J53" s="34">
        <f t="shared" si="6"/>
        <v>4312.5</v>
      </c>
      <c r="K53" s="34">
        <f t="shared" si="7"/>
        <v>2910.9375</v>
      </c>
      <c r="L53" s="34">
        <f t="shared" si="8"/>
        <v>3234.375</v>
      </c>
      <c r="M53" s="34">
        <f t="shared" si="9"/>
        <v>7223.4375</v>
      </c>
      <c r="N53" s="35">
        <f t="shared" si="10"/>
        <v>8085.9375</v>
      </c>
    </row>
    <row r="54" spans="1:14" ht="17" customHeight="1" x14ac:dyDescent="0.2">
      <c r="A54" s="31" t="s">
        <v>259</v>
      </c>
      <c r="B54" s="32">
        <v>4418969</v>
      </c>
      <c r="C54" s="33">
        <v>350000</v>
      </c>
      <c r="D54" s="33">
        <f t="shared" si="0"/>
        <v>52500</v>
      </c>
      <c r="E54" s="33">
        <f t="shared" si="1"/>
        <v>402500</v>
      </c>
      <c r="F54" s="34">
        <f t="shared" si="2"/>
        <v>13416.666666666666</v>
      </c>
      <c r="G54" s="34">
        <f t="shared" si="3"/>
        <v>1677.0833333333333</v>
      </c>
      <c r="H54" s="34">
        <f t="shared" si="4"/>
        <v>2096.3541666666665</v>
      </c>
      <c r="I54" s="34">
        <f t="shared" si="5"/>
        <v>2934.895833333333</v>
      </c>
      <c r="J54" s="34">
        <f t="shared" si="6"/>
        <v>3354.1666666666665</v>
      </c>
      <c r="K54" s="34">
        <f t="shared" si="7"/>
        <v>2264.0625</v>
      </c>
      <c r="L54" s="34">
        <f t="shared" si="8"/>
        <v>2515.625</v>
      </c>
      <c r="M54" s="34">
        <f t="shared" si="9"/>
        <v>5618.229166666667</v>
      </c>
      <c r="N54" s="35">
        <f t="shared" si="10"/>
        <v>6289.0625</v>
      </c>
    </row>
    <row r="55" spans="1:14" ht="17" customHeight="1" x14ac:dyDescent="0.2">
      <c r="A55" s="31" t="s">
        <v>260</v>
      </c>
      <c r="B55" s="32">
        <v>4214299</v>
      </c>
      <c r="C55" s="33">
        <v>350000</v>
      </c>
      <c r="D55" s="33">
        <f t="shared" si="0"/>
        <v>52500</v>
      </c>
      <c r="E55" s="33">
        <f t="shared" si="1"/>
        <v>402500</v>
      </c>
      <c r="F55" s="34">
        <f t="shared" si="2"/>
        <v>13416.666666666666</v>
      </c>
      <c r="G55" s="34">
        <f t="shared" si="3"/>
        <v>1677.0833333333333</v>
      </c>
      <c r="H55" s="34">
        <f t="shared" si="4"/>
        <v>2096.3541666666665</v>
      </c>
      <c r="I55" s="34">
        <f t="shared" si="5"/>
        <v>2934.895833333333</v>
      </c>
      <c r="J55" s="34">
        <f t="shared" si="6"/>
        <v>3354.1666666666665</v>
      </c>
      <c r="K55" s="34">
        <f t="shared" si="7"/>
        <v>2264.0625</v>
      </c>
      <c r="L55" s="34">
        <f t="shared" si="8"/>
        <v>2515.625</v>
      </c>
      <c r="M55" s="34">
        <f t="shared" si="9"/>
        <v>5618.229166666667</v>
      </c>
      <c r="N55" s="35">
        <f t="shared" si="10"/>
        <v>6289.0625</v>
      </c>
    </row>
    <row r="56" spans="1:14" ht="17" customHeight="1" x14ac:dyDescent="0.2">
      <c r="A56" s="31" t="s">
        <v>261</v>
      </c>
      <c r="B56" s="32">
        <v>2643628</v>
      </c>
      <c r="C56" s="33">
        <v>450000</v>
      </c>
      <c r="D56" s="33">
        <f t="shared" si="0"/>
        <v>67500</v>
      </c>
      <c r="E56" s="33">
        <f t="shared" si="1"/>
        <v>517500</v>
      </c>
      <c r="F56" s="34">
        <f t="shared" si="2"/>
        <v>17250</v>
      </c>
      <c r="G56" s="34">
        <f t="shared" si="3"/>
        <v>2156.25</v>
      </c>
      <c r="H56" s="34">
        <f t="shared" si="4"/>
        <v>2695.3125</v>
      </c>
      <c r="I56" s="34">
        <f t="shared" si="5"/>
        <v>3773.4375</v>
      </c>
      <c r="J56" s="34">
        <f t="shared" si="6"/>
        <v>4312.5</v>
      </c>
      <c r="K56" s="34">
        <f t="shared" si="7"/>
        <v>2910.9375</v>
      </c>
      <c r="L56" s="34">
        <f t="shared" si="8"/>
        <v>3234.375</v>
      </c>
      <c r="M56" s="34">
        <f t="shared" si="9"/>
        <v>7223.4375</v>
      </c>
      <c r="N56" s="35">
        <f t="shared" si="10"/>
        <v>8085.9375</v>
      </c>
    </row>
    <row r="57" spans="1:14" ht="17" customHeight="1" x14ac:dyDescent="0.2">
      <c r="A57" s="31" t="s">
        <v>262</v>
      </c>
      <c r="B57" s="32">
        <v>4214374</v>
      </c>
      <c r="C57" s="33">
        <v>350000</v>
      </c>
      <c r="D57" s="33">
        <f t="shared" si="0"/>
        <v>52500</v>
      </c>
      <c r="E57" s="33">
        <f t="shared" si="1"/>
        <v>402500</v>
      </c>
      <c r="F57" s="34">
        <f t="shared" si="2"/>
        <v>13416.666666666666</v>
      </c>
      <c r="G57" s="34">
        <f t="shared" si="3"/>
        <v>1677.0833333333333</v>
      </c>
      <c r="H57" s="34">
        <f t="shared" si="4"/>
        <v>2096.3541666666665</v>
      </c>
      <c r="I57" s="34">
        <f t="shared" si="5"/>
        <v>2934.895833333333</v>
      </c>
      <c r="J57" s="34">
        <f t="shared" si="6"/>
        <v>3354.1666666666665</v>
      </c>
      <c r="K57" s="34">
        <f t="shared" si="7"/>
        <v>2264.0625</v>
      </c>
      <c r="L57" s="34">
        <f t="shared" si="8"/>
        <v>2515.625</v>
      </c>
      <c r="M57" s="34">
        <f t="shared" si="9"/>
        <v>5618.229166666667</v>
      </c>
      <c r="N57" s="35">
        <f t="shared" si="10"/>
        <v>6289.0625</v>
      </c>
    </row>
    <row r="58" spans="1:14" ht="17" customHeight="1" x14ac:dyDescent="0.2">
      <c r="A58" s="31" t="s">
        <v>263</v>
      </c>
      <c r="B58" s="32">
        <v>2575438</v>
      </c>
      <c r="C58" s="33">
        <v>450000</v>
      </c>
      <c r="D58" s="33">
        <f t="shared" si="0"/>
        <v>67500</v>
      </c>
      <c r="E58" s="33">
        <f t="shared" si="1"/>
        <v>517500</v>
      </c>
      <c r="F58" s="34">
        <f t="shared" si="2"/>
        <v>17250</v>
      </c>
      <c r="G58" s="34">
        <f t="shared" si="3"/>
        <v>2156.25</v>
      </c>
      <c r="H58" s="34">
        <f t="shared" si="4"/>
        <v>2695.3125</v>
      </c>
      <c r="I58" s="34">
        <f t="shared" si="5"/>
        <v>3773.4375</v>
      </c>
      <c r="J58" s="34">
        <f t="shared" si="6"/>
        <v>4312.5</v>
      </c>
      <c r="K58" s="34">
        <f t="shared" si="7"/>
        <v>2910.9375</v>
      </c>
      <c r="L58" s="34">
        <f t="shared" si="8"/>
        <v>3234.375</v>
      </c>
      <c r="M58" s="34">
        <f t="shared" si="9"/>
        <v>7223.4375</v>
      </c>
      <c r="N58" s="35">
        <f t="shared" si="10"/>
        <v>8085.9375</v>
      </c>
    </row>
    <row r="59" spans="1:14" ht="17" customHeight="1" x14ac:dyDescent="0.2">
      <c r="A59" s="31" t="s">
        <v>264</v>
      </c>
      <c r="B59" s="32">
        <v>2640748</v>
      </c>
      <c r="C59" s="33">
        <v>600000</v>
      </c>
      <c r="D59" s="33">
        <f t="shared" si="0"/>
        <v>90000</v>
      </c>
      <c r="E59" s="33">
        <f t="shared" si="1"/>
        <v>690000</v>
      </c>
      <c r="F59" s="34">
        <f t="shared" si="2"/>
        <v>23000</v>
      </c>
      <c r="G59" s="34">
        <f t="shared" si="3"/>
        <v>2875</v>
      </c>
      <c r="H59" s="34">
        <f t="shared" si="4"/>
        <v>3593.75</v>
      </c>
      <c r="I59" s="34">
        <f t="shared" si="5"/>
        <v>5031.25</v>
      </c>
      <c r="J59" s="34">
        <f t="shared" si="6"/>
        <v>5750</v>
      </c>
      <c r="K59" s="34">
        <f t="shared" si="7"/>
        <v>3881.2500000000005</v>
      </c>
      <c r="L59" s="34">
        <f t="shared" si="8"/>
        <v>4312.5</v>
      </c>
      <c r="M59" s="34">
        <f t="shared" si="9"/>
        <v>9631.25</v>
      </c>
      <c r="N59" s="35">
        <f t="shared" si="10"/>
        <v>10781.25</v>
      </c>
    </row>
    <row r="60" spans="1:14" ht="17" customHeight="1" x14ac:dyDescent="0.2">
      <c r="A60" s="31" t="s">
        <v>265</v>
      </c>
      <c r="B60" s="32">
        <v>4218878</v>
      </c>
      <c r="C60" s="33">
        <v>550000</v>
      </c>
      <c r="D60" s="33">
        <f t="shared" si="0"/>
        <v>82500</v>
      </c>
      <c r="E60" s="33">
        <f t="shared" si="1"/>
        <v>632500</v>
      </c>
      <c r="F60" s="34">
        <f t="shared" si="2"/>
        <v>21083.333333333332</v>
      </c>
      <c r="G60" s="34">
        <f t="shared" si="3"/>
        <v>2635.4166666666665</v>
      </c>
      <c r="H60" s="34">
        <f t="shared" si="4"/>
        <v>3294.270833333333</v>
      </c>
      <c r="I60" s="34">
        <f t="shared" si="5"/>
        <v>4611.9791666666661</v>
      </c>
      <c r="J60" s="34">
        <f t="shared" si="6"/>
        <v>5270.833333333333</v>
      </c>
      <c r="K60" s="34">
        <f t="shared" si="7"/>
        <v>3557.8125</v>
      </c>
      <c r="L60" s="34">
        <f t="shared" si="8"/>
        <v>3953.125</v>
      </c>
      <c r="M60" s="34">
        <f t="shared" si="9"/>
        <v>8828.6458333333339</v>
      </c>
      <c r="N60" s="35">
        <f t="shared" si="10"/>
        <v>9882.8125</v>
      </c>
    </row>
    <row r="61" spans="1:14" ht="17" customHeight="1" x14ac:dyDescent="0.2">
      <c r="A61" s="31" t="s">
        <v>266</v>
      </c>
      <c r="B61" s="32">
        <v>2579270</v>
      </c>
      <c r="C61" s="33">
        <v>450000</v>
      </c>
      <c r="D61" s="33">
        <f t="shared" si="0"/>
        <v>67500</v>
      </c>
      <c r="E61" s="33">
        <f t="shared" si="1"/>
        <v>517500</v>
      </c>
      <c r="F61" s="34">
        <f t="shared" si="2"/>
        <v>17250</v>
      </c>
      <c r="G61" s="34">
        <f t="shared" si="3"/>
        <v>2156.25</v>
      </c>
      <c r="H61" s="34">
        <f t="shared" si="4"/>
        <v>2695.3125</v>
      </c>
      <c r="I61" s="34">
        <f t="shared" si="5"/>
        <v>3773.4375</v>
      </c>
      <c r="J61" s="34">
        <f t="shared" si="6"/>
        <v>4312.5</v>
      </c>
      <c r="K61" s="34">
        <f t="shared" si="7"/>
        <v>2910.9375</v>
      </c>
      <c r="L61" s="34">
        <f t="shared" si="8"/>
        <v>3234.375</v>
      </c>
      <c r="M61" s="34">
        <f t="shared" si="9"/>
        <v>7223.4375</v>
      </c>
      <c r="N61" s="35">
        <f t="shared" si="10"/>
        <v>8085.9375</v>
      </c>
    </row>
    <row r="62" spans="1:14" ht="17" customHeight="1" x14ac:dyDescent="0.2">
      <c r="A62" s="31" t="s">
        <v>267</v>
      </c>
      <c r="B62" s="32">
        <v>4219655</v>
      </c>
      <c r="C62" s="33">
        <v>600000</v>
      </c>
      <c r="D62" s="33">
        <f t="shared" si="0"/>
        <v>90000</v>
      </c>
      <c r="E62" s="33">
        <f t="shared" si="1"/>
        <v>690000</v>
      </c>
      <c r="F62" s="34">
        <f t="shared" si="2"/>
        <v>23000</v>
      </c>
      <c r="G62" s="34">
        <f t="shared" si="3"/>
        <v>2875</v>
      </c>
      <c r="H62" s="34">
        <f t="shared" si="4"/>
        <v>3593.75</v>
      </c>
      <c r="I62" s="34">
        <f t="shared" si="5"/>
        <v>5031.25</v>
      </c>
      <c r="J62" s="34">
        <f t="shared" si="6"/>
        <v>5750</v>
      </c>
      <c r="K62" s="34">
        <f t="shared" si="7"/>
        <v>3881.2500000000005</v>
      </c>
      <c r="L62" s="34">
        <f t="shared" si="8"/>
        <v>4312.5</v>
      </c>
      <c r="M62" s="34">
        <f t="shared" si="9"/>
        <v>9631.25</v>
      </c>
      <c r="N62" s="35">
        <f t="shared" si="10"/>
        <v>10781.25</v>
      </c>
    </row>
    <row r="63" spans="1:14" ht="17" customHeight="1" x14ac:dyDescent="0.2">
      <c r="A63" s="31" t="s">
        <v>268</v>
      </c>
      <c r="B63" s="32">
        <v>2577742</v>
      </c>
      <c r="C63" s="33">
        <v>550000</v>
      </c>
      <c r="D63" s="33">
        <f t="shared" si="0"/>
        <v>82500</v>
      </c>
      <c r="E63" s="33">
        <f t="shared" si="1"/>
        <v>632500</v>
      </c>
      <c r="F63" s="34">
        <f t="shared" si="2"/>
        <v>21083.333333333332</v>
      </c>
      <c r="G63" s="34">
        <f t="shared" si="3"/>
        <v>2635.4166666666665</v>
      </c>
      <c r="H63" s="34">
        <f t="shared" si="4"/>
        <v>3294.270833333333</v>
      </c>
      <c r="I63" s="34">
        <f t="shared" si="5"/>
        <v>4611.9791666666661</v>
      </c>
      <c r="J63" s="34">
        <f t="shared" si="6"/>
        <v>5270.833333333333</v>
      </c>
      <c r="K63" s="34">
        <f t="shared" si="7"/>
        <v>3557.8125</v>
      </c>
      <c r="L63" s="34">
        <f t="shared" si="8"/>
        <v>3953.125</v>
      </c>
      <c r="M63" s="34">
        <f t="shared" si="9"/>
        <v>8828.6458333333339</v>
      </c>
      <c r="N63" s="35">
        <f t="shared" si="10"/>
        <v>9882.8125</v>
      </c>
    </row>
    <row r="64" spans="1:14" ht="17" customHeight="1" x14ac:dyDescent="0.2">
      <c r="A64" s="31" t="s">
        <v>269</v>
      </c>
      <c r="B64" s="32">
        <v>2376246</v>
      </c>
      <c r="C64" s="33">
        <v>550000</v>
      </c>
      <c r="D64" s="33">
        <f t="shared" si="0"/>
        <v>82500</v>
      </c>
      <c r="E64" s="33">
        <f t="shared" si="1"/>
        <v>632500</v>
      </c>
      <c r="F64" s="34">
        <f t="shared" si="2"/>
        <v>21083.333333333332</v>
      </c>
      <c r="G64" s="34">
        <f t="shared" si="3"/>
        <v>2635.4166666666665</v>
      </c>
      <c r="H64" s="34">
        <f t="shared" si="4"/>
        <v>3294.270833333333</v>
      </c>
      <c r="I64" s="34">
        <f t="shared" si="5"/>
        <v>4611.9791666666661</v>
      </c>
      <c r="J64" s="34">
        <f t="shared" si="6"/>
        <v>5270.833333333333</v>
      </c>
      <c r="K64" s="34">
        <f t="shared" si="7"/>
        <v>3557.8125</v>
      </c>
      <c r="L64" s="34">
        <f t="shared" si="8"/>
        <v>3953.125</v>
      </c>
      <c r="M64" s="34">
        <f t="shared" si="9"/>
        <v>8828.6458333333339</v>
      </c>
      <c r="N64" s="35">
        <f t="shared" si="10"/>
        <v>9882.8125</v>
      </c>
    </row>
    <row r="65" spans="1:14" ht="17" customHeight="1" x14ac:dyDescent="0.2">
      <c r="A65" s="31" t="s">
        <v>270</v>
      </c>
      <c r="B65" s="32">
        <v>4416553</v>
      </c>
      <c r="C65" s="33">
        <v>350000</v>
      </c>
      <c r="D65" s="33">
        <f t="shared" si="0"/>
        <v>52500</v>
      </c>
      <c r="E65" s="33">
        <f t="shared" si="1"/>
        <v>402500</v>
      </c>
      <c r="F65" s="34">
        <f t="shared" si="2"/>
        <v>13416.666666666666</v>
      </c>
      <c r="G65" s="34">
        <f t="shared" si="3"/>
        <v>1677.0833333333333</v>
      </c>
      <c r="H65" s="34">
        <f t="shared" si="4"/>
        <v>2096.3541666666665</v>
      </c>
      <c r="I65" s="34">
        <f t="shared" si="5"/>
        <v>2934.895833333333</v>
      </c>
      <c r="J65" s="34">
        <f t="shared" si="6"/>
        <v>3354.1666666666665</v>
      </c>
      <c r="K65" s="34">
        <f t="shared" si="7"/>
        <v>2264.0625</v>
      </c>
      <c r="L65" s="34">
        <f t="shared" si="8"/>
        <v>2515.625</v>
      </c>
      <c r="M65" s="34">
        <f t="shared" si="9"/>
        <v>5618.229166666667</v>
      </c>
      <c r="N65" s="35">
        <f t="shared" si="10"/>
        <v>6289.0625</v>
      </c>
    </row>
    <row r="66" spans="1:14" ht="17" customHeight="1" x14ac:dyDescent="0.2">
      <c r="A66" s="31" t="s">
        <v>271</v>
      </c>
      <c r="B66" s="32">
        <v>4419152</v>
      </c>
      <c r="C66" s="33">
        <v>550000</v>
      </c>
      <c r="D66" s="33">
        <f t="shared" si="0"/>
        <v>82500</v>
      </c>
      <c r="E66" s="33">
        <f t="shared" si="1"/>
        <v>632500</v>
      </c>
      <c r="F66" s="34">
        <f t="shared" si="2"/>
        <v>21083.333333333332</v>
      </c>
      <c r="G66" s="34">
        <f t="shared" si="3"/>
        <v>2635.4166666666665</v>
      </c>
      <c r="H66" s="34">
        <f t="shared" si="4"/>
        <v>3294.270833333333</v>
      </c>
      <c r="I66" s="34">
        <f t="shared" si="5"/>
        <v>4611.9791666666661</v>
      </c>
      <c r="J66" s="34">
        <f t="shared" si="6"/>
        <v>5270.833333333333</v>
      </c>
      <c r="K66" s="34">
        <f t="shared" si="7"/>
        <v>3557.8125</v>
      </c>
      <c r="L66" s="34">
        <f t="shared" si="8"/>
        <v>3953.125</v>
      </c>
      <c r="M66" s="34">
        <f t="shared" si="9"/>
        <v>8828.6458333333339</v>
      </c>
      <c r="N66" s="35">
        <f t="shared" si="10"/>
        <v>9882.8125</v>
      </c>
    </row>
    <row r="67" spans="1:14" ht="17" customHeight="1" x14ac:dyDescent="0.2">
      <c r="A67" s="31" t="s">
        <v>272</v>
      </c>
      <c r="B67" s="32">
        <v>4411255</v>
      </c>
      <c r="C67" s="33">
        <v>450000</v>
      </c>
      <c r="D67" s="33">
        <f t="shared" si="0"/>
        <v>67500</v>
      </c>
      <c r="E67" s="33">
        <f t="shared" si="1"/>
        <v>517500</v>
      </c>
      <c r="F67" s="34">
        <f t="shared" si="2"/>
        <v>17250</v>
      </c>
      <c r="G67" s="34">
        <f t="shared" si="3"/>
        <v>2156.25</v>
      </c>
      <c r="H67" s="34">
        <f t="shared" si="4"/>
        <v>2695.3125</v>
      </c>
      <c r="I67" s="34">
        <f t="shared" si="5"/>
        <v>3773.4375</v>
      </c>
      <c r="J67" s="34">
        <f t="shared" si="6"/>
        <v>4312.5</v>
      </c>
      <c r="K67" s="34">
        <f t="shared" si="7"/>
        <v>2910.9375</v>
      </c>
      <c r="L67" s="34">
        <f t="shared" si="8"/>
        <v>3234.375</v>
      </c>
      <c r="M67" s="34">
        <f t="shared" si="9"/>
        <v>7223.4375</v>
      </c>
      <c r="N67" s="35">
        <f t="shared" si="10"/>
        <v>8085.9375</v>
      </c>
    </row>
    <row r="68" spans="1:14" ht="17" customHeight="1" x14ac:dyDescent="0.2">
      <c r="A68" s="31" t="s">
        <v>273</v>
      </c>
      <c r="B68" s="32">
        <v>4219219</v>
      </c>
      <c r="C68" s="33">
        <v>350000</v>
      </c>
      <c r="D68" s="33">
        <f t="shared" si="0"/>
        <v>52500</v>
      </c>
      <c r="E68" s="33">
        <f t="shared" si="1"/>
        <v>402500</v>
      </c>
      <c r="F68" s="34">
        <f t="shared" si="2"/>
        <v>13416.666666666666</v>
      </c>
      <c r="G68" s="34">
        <f t="shared" si="3"/>
        <v>1677.0833333333333</v>
      </c>
      <c r="H68" s="34">
        <f t="shared" si="4"/>
        <v>2096.3541666666665</v>
      </c>
      <c r="I68" s="34">
        <f t="shared" si="5"/>
        <v>2934.895833333333</v>
      </c>
      <c r="J68" s="34">
        <f t="shared" si="6"/>
        <v>3354.1666666666665</v>
      </c>
      <c r="K68" s="34">
        <f t="shared" si="7"/>
        <v>2264.0625</v>
      </c>
      <c r="L68" s="34">
        <f t="shared" si="8"/>
        <v>2515.625</v>
      </c>
      <c r="M68" s="34">
        <f t="shared" si="9"/>
        <v>5618.229166666667</v>
      </c>
      <c r="N68" s="35">
        <f t="shared" si="10"/>
        <v>6289.0625</v>
      </c>
    </row>
    <row r="69" spans="1:14" ht="17" customHeight="1" x14ac:dyDescent="0.2">
      <c r="A69" s="31" t="s">
        <v>274</v>
      </c>
      <c r="B69" s="32">
        <v>4219219</v>
      </c>
      <c r="C69" s="33">
        <v>350000</v>
      </c>
      <c r="D69" s="33">
        <f t="shared" si="0"/>
        <v>52500</v>
      </c>
      <c r="E69" s="33">
        <f t="shared" si="1"/>
        <v>402500</v>
      </c>
      <c r="F69" s="34">
        <f t="shared" si="2"/>
        <v>13416.666666666666</v>
      </c>
      <c r="G69" s="34">
        <f t="shared" si="3"/>
        <v>1677.0833333333333</v>
      </c>
      <c r="H69" s="34">
        <f t="shared" si="4"/>
        <v>2096.3541666666665</v>
      </c>
      <c r="I69" s="34">
        <f t="shared" si="5"/>
        <v>2934.895833333333</v>
      </c>
      <c r="J69" s="34">
        <f t="shared" si="6"/>
        <v>3354.1666666666665</v>
      </c>
      <c r="K69" s="34">
        <f t="shared" si="7"/>
        <v>2264.0625</v>
      </c>
      <c r="L69" s="34">
        <f t="shared" si="8"/>
        <v>2515.625</v>
      </c>
      <c r="M69" s="34">
        <f t="shared" si="9"/>
        <v>5618.229166666667</v>
      </c>
      <c r="N69" s="35">
        <f t="shared" si="10"/>
        <v>6289.0625</v>
      </c>
    </row>
    <row r="70" spans="1:14" ht="17" customHeight="1" x14ac:dyDescent="0.2">
      <c r="A70" s="31" t="s">
        <v>275</v>
      </c>
      <c r="B70" s="32">
        <v>2571859</v>
      </c>
      <c r="C70" s="33">
        <v>450000</v>
      </c>
      <c r="D70" s="33">
        <f t="shared" ref="D70:D91" si="11">C70*$C$1</f>
        <v>67500</v>
      </c>
      <c r="E70" s="33">
        <f t="shared" ref="E70:E91" si="12">SUM(C70:D70)</f>
        <v>517500</v>
      </c>
      <c r="F70" s="34">
        <f t="shared" ref="F70:F91" si="13">E70/30</f>
        <v>17250</v>
      </c>
      <c r="G70" s="34">
        <f t="shared" ref="G70:G91" si="14">F70/8</f>
        <v>2156.25</v>
      </c>
      <c r="H70" s="34">
        <f t="shared" ref="H70:H91" si="15">G70*$H$2</f>
        <v>2695.3125</v>
      </c>
      <c r="I70" s="34">
        <f t="shared" ref="I70:I91" si="16">G70*$I$2</f>
        <v>3773.4375</v>
      </c>
      <c r="J70" s="34">
        <f t="shared" ref="J70:J91" si="17">G70*$J$2</f>
        <v>4312.5</v>
      </c>
      <c r="K70" s="34">
        <f t="shared" ref="K70:K91" si="18">G70*$K$2</f>
        <v>2910.9375</v>
      </c>
      <c r="L70" s="34">
        <f t="shared" ref="L70:L91" si="19">G70*$L$2</f>
        <v>3234.375</v>
      </c>
      <c r="M70" s="34">
        <f t="shared" ref="M70:M91" si="20">G70*$M$2</f>
        <v>7223.4375</v>
      </c>
      <c r="N70" s="35">
        <f t="shared" ref="N70:N91" si="21">G70*$N$2</f>
        <v>8085.9375</v>
      </c>
    </row>
    <row r="71" spans="1:14" ht="17" customHeight="1" x14ac:dyDescent="0.2">
      <c r="A71" s="31" t="s">
        <v>276</v>
      </c>
      <c r="B71" s="32">
        <v>2574463</v>
      </c>
      <c r="C71" s="33">
        <v>600000</v>
      </c>
      <c r="D71" s="33">
        <f t="shared" si="11"/>
        <v>90000</v>
      </c>
      <c r="E71" s="33">
        <f t="shared" si="12"/>
        <v>690000</v>
      </c>
      <c r="F71" s="34">
        <f t="shared" si="13"/>
        <v>23000</v>
      </c>
      <c r="G71" s="34">
        <f t="shared" si="14"/>
        <v>2875</v>
      </c>
      <c r="H71" s="34">
        <f t="shared" si="15"/>
        <v>3593.75</v>
      </c>
      <c r="I71" s="34">
        <f t="shared" si="16"/>
        <v>5031.25</v>
      </c>
      <c r="J71" s="34">
        <f t="shared" si="17"/>
        <v>5750</v>
      </c>
      <c r="K71" s="34">
        <f t="shared" si="18"/>
        <v>3881.2500000000005</v>
      </c>
      <c r="L71" s="34">
        <f t="shared" si="19"/>
        <v>4312.5</v>
      </c>
      <c r="M71" s="34">
        <f t="shared" si="20"/>
        <v>9631.25</v>
      </c>
      <c r="N71" s="35">
        <f t="shared" si="21"/>
        <v>10781.25</v>
      </c>
    </row>
    <row r="72" spans="1:14" ht="17" customHeight="1" x14ac:dyDescent="0.2">
      <c r="A72" s="31" t="s">
        <v>277</v>
      </c>
      <c r="B72" s="32">
        <v>2579962</v>
      </c>
      <c r="C72" s="33">
        <v>450000</v>
      </c>
      <c r="D72" s="33">
        <f t="shared" si="11"/>
        <v>67500</v>
      </c>
      <c r="E72" s="33">
        <f t="shared" si="12"/>
        <v>517500</v>
      </c>
      <c r="F72" s="34">
        <f t="shared" si="13"/>
        <v>17250</v>
      </c>
      <c r="G72" s="34">
        <f t="shared" si="14"/>
        <v>2156.25</v>
      </c>
      <c r="H72" s="34">
        <f t="shared" si="15"/>
        <v>2695.3125</v>
      </c>
      <c r="I72" s="34">
        <f t="shared" si="16"/>
        <v>3773.4375</v>
      </c>
      <c r="J72" s="34">
        <f t="shared" si="17"/>
        <v>4312.5</v>
      </c>
      <c r="K72" s="34">
        <f t="shared" si="18"/>
        <v>2910.9375</v>
      </c>
      <c r="L72" s="34">
        <f t="shared" si="19"/>
        <v>3234.375</v>
      </c>
      <c r="M72" s="34">
        <f t="shared" si="20"/>
        <v>7223.4375</v>
      </c>
      <c r="N72" s="35">
        <f t="shared" si="21"/>
        <v>8085.9375</v>
      </c>
    </row>
    <row r="73" spans="1:14" ht="17" customHeight="1" x14ac:dyDescent="0.2">
      <c r="A73" s="31" t="s">
        <v>278</v>
      </c>
      <c r="B73" s="32">
        <v>2579962</v>
      </c>
      <c r="C73" s="33">
        <v>450000</v>
      </c>
      <c r="D73" s="33">
        <f t="shared" si="11"/>
        <v>67500</v>
      </c>
      <c r="E73" s="33">
        <f t="shared" si="12"/>
        <v>517500</v>
      </c>
      <c r="F73" s="34">
        <f t="shared" si="13"/>
        <v>17250</v>
      </c>
      <c r="G73" s="34">
        <f t="shared" si="14"/>
        <v>2156.25</v>
      </c>
      <c r="H73" s="34">
        <f t="shared" si="15"/>
        <v>2695.3125</v>
      </c>
      <c r="I73" s="34">
        <f t="shared" si="16"/>
        <v>3773.4375</v>
      </c>
      <c r="J73" s="34">
        <f t="shared" si="17"/>
        <v>4312.5</v>
      </c>
      <c r="K73" s="34">
        <f t="shared" si="18"/>
        <v>2910.9375</v>
      </c>
      <c r="L73" s="34">
        <f t="shared" si="19"/>
        <v>3234.375</v>
      </c>
      <c r="M73" s="34">
        <f t="shared" si="20"/>
        <v>7223.4375</v>
      </c>
      <c r="N73" s="35">
        <f t="shared" si="21"/>
        <v>8085.9375</v>
      </c>
    </row>
    <row r="74" spans="1:14" ht="17" customHeight="1" x14ac:dyDescent="0.2">
      <c r="A74" s="31" t="s">
        <v>279</v>
      </c>
      <c r="B74" s="32">
        <v>4410715</v>
      </c>
      <c r="C74" s="33">
        <v>550000</v>
      </c>
      <c r="D74" s="33">
        <f t="shared" si="11"/>
        <v>82500</v>
      </c>
      <c r="E74" s="33">
        <f t="shared" si="12"/>
        <v>632500</v>
      </c>
      <c r="F74" s="34">
        <f t="shared" si="13"/>
        <v>21083.333333333332</v>
      </c>
      <c r="G74" s="34">
        <f t="shared" si="14"/>
        <v>2635.4166666666665</v>
      </c>
      <c r="H74" s="34">
        <f t="shared" si="15"/>
        <v>3294.270833333333</v>
      </c>
      <c r="I74" s="34">
        <f t="shared" si="16"/>
        <v>4611.9791666666661</v>
      </c>
      <c r="J74" s="34">
        <f t="shared" si="17"/>
        <v>5270.833333333333</v>
      </c>
      <c r="K74" s="34">
        <f t="shared" si="18"/>
        <v>3557.8125</v>
      </c>
      <c r="L74" s="34">
        <f t="shared" si="19"/>
        <v>3953.125</v>
      </c>
      <c r="M74" s="34">
        <f t="shared" si="20"/>
        <v>8828.6458333333339</v>
      </c>
      <c r="N74" s="35">
        <f t="shared" si="21"/>
        <v>9882.8125</v>
      </c>
    </row>
    <row r="75" spans="1:14" ht="17" customHeight="1" x14ac:dyDescent="0.2">
      <c r="A75" s="31" t="s">
        <v>280</v>
      </c>
      <c r="B75" s="32">
        <v>2845197</v>
      </c>
      <c r="C75" s="33">
        <v>550000</v>
      </c>
      <c r="D75" s="33">
        <f t="shared" si="11"/>
        <v>82500</v>
      </c>
      <c r="E75" s="33">
        <f t="shared" si="12"/>
        <v>632500</v>
      </c>
      <c r="F75" s="34">
        <f t="shared" si="13"/>
        <v>21083.333333333332</v>
      </c>
      <c r="G75" s="34">
        <f t="shared" si="14"/>
        <v>2635.4166666666665</v>
      </c>
      <c r="H75" s="34">
        <f t="shared" si="15"/>
        <v>3294.270833333333</v>
      </c>
      <c r="I75" s="34">
        <f t="shared" si="16"/>
        <v>4611.9791666666661</v>
      </c>
      <c r="J75" s="34">
        <f t="shared" si="17"/>
        <v>5270.833333333333</v>
      </c>
      <c r="K75" s="34">
        <f t="shared" si="18"/>
        <v>3557.8125</v>
      </c>
      <c r="L75" s="34">
        <f t="shared" si="19"/>
        <v>3953.125</v>
      </c>
      <c r="M75" s="34">
        <f t="shared" si="20"/>
        <v>8828.6458333333339</v>
      </c>
      <c r="N75" s="35">
        <f t="shared" si="21"/>
        <v>9882.8125</v>
      </c>
    </row>
    <row r="76" spans="1:14" ht="17" customHeight="1" x14ac:dyDescent="0.2">
      <c r="A76" s="31" t="s">
        <v>281</v>
      </c>
      <c r="B76" s="32">
        <v>4216310</v>
      </c>
      <c r="C76" s="33">
        <v>450000</v>
      </c>
      <c r="D76" s="33">
        <f t="shared" si="11"/>
        <v>67500</v>
      </c>
      <c r="E76" s="33">
        <f t="shared" si="12"/>
        <v>517500</v>
      </c>
      <c r="F76" s="34">
        <f t="shared" si="13"/>
        <v>17250</v>
      </c>
      <c r="G76" s="34">
        <f t="shared" si="14"/>
        <v>2156.25</v>
      </c>
      <c r="H76" s="34">
        <f t="shared" si="15"/>
        <v>2695.3125</v>
      </c>
      <c r="I76" s="34">
        <f t="shared" si="16"/>
        <v>3773.4375</v>
      </c>
      <c r="J76" s="34">
        <f t="shared" si="17"/>
        <v>4312.5</v>
      </c>
      <c r="K76" s="34">
        <f t="shared" si="18"/>
        <v>2910.9375</v>
      </c>
      <c r="L76" s="34">
        <f t="shared" si="19"/>
        <v>3234.375</v>
      </c>
      <c r="M76" s="34">
        <f t="shared" si="20"/>
        <v>7223.4375</v>
      </c>
      <c r="N76" s="35">
        <f t="shared" si="21"/>
        <v>8085.9375</v>
      </c>
    </row>
    <row r="77" spans="1:14" ht="17" customHeight="1" x14ac:dyDescent="0.2">
      <c r="A77" s="31" t="s">
        <v>282</v>
      </c>
      <c r="B77" s="32">
        <v>4210671</v>
      </c>
      <c r="C77" s="33">
        <v>450000</v>
      </c>
      <c r="D77" s="33">
        <f t="shared" si="11"/>
        <v>67500</v>
      </c>
      <c r="E77" s="33">
        <f t="shared" si="12"/>
        <v>517500</v>
      </c>
      <c r="F77" s="34">
        <f t="shared" si="13"/>
        <v>17250</v>
      </c>
      <c r="G77" s="34">
        <f t="shared" si="14"/>
        <v>2156.25</v>
      </c>
      <c r="H77" s="34">
        <f t="shared" si="15"/>
        <v>2695.3125</v>
      </c>
      <c r="I77" s="34">
        <f t="shared" si="16"/>
        <v>3773.4375</v>
      </c>
      <c r="J77" s="34">
        <f t="shared" si="17"/>
        <v>4312.5</v>
      </c>
      <c r="K77" s="34">
        <f t="shared" si="18"/>
        <v>2910.9375</v>
      </c>
      <c r="L77" s="34">
        <f t="shared" si="19"/>
        <v>3234.375</v>
      </c>
      <c r="M77" s="34">
        <f t="shared" si="20"/>
        <v>7223.4375</v>
      </c>
      <c r="N77" s="35">
        <f t="shared" si="21"/>
        <v>8085.9375</v>
      </c>
    </row>
    <row r="78" spans="1:14" ht="17" customHeight="1" x14ac:dyDescent="0.2">
      <c r="A78" s="31" t="s">
        <v>283</v>
      </c>
      <c r="B78" s="32">
        <v>4423801</v>
      </c>
      <c r="C78" s="33">
        <v>350000</v>
      </c>
      <c r="D78" s="33">
        <f t="shared" si="11"/>
        <v>52500</v>
      </c>
      <c r="E78" s="33">
        <f t="shared" si="12"/>
        <v>402500</v>
      </c>
      <c r="F78" s="34">
        <f t="shared" si="13"/>
        <v>13416.666666666666</v>
      </c>
      <c r="G78" s="34">
        <f t="shared" si="14"/>
        <v>1677.0833333333333</v>
      </c>
      <c r="H78" s="34">
        <f t="shared" si="15"/>
        <v>2096.3541666666665</v>
      </c>
      <c r="I78" s="34">
        <f t="shared" si="16"/>
        <v>2934.895833333333</v>
      </c>
      <c r="J78" s="34">
        <f t="shared" si="17"/>
        <v>3354.1666666666665</v>
      </c>
      <c r="K78" s="34">
        <f t="shared" si="18"/>
        <v>2264.0625</v>
      </c>
      <c r="L78" s="34">
        <f t="shared" si="19"/>
        <v>2515.625</v>
      </c>
      <c r="M78" s="34">
        <f t="shared" si="20"/>
        <v>5618.229166666667</v>
      </c>
      <c r="N78" s="35">
        <f t="shared" si="21"/>
        <v>6289.0625</v>
      </c>
    </row>
    <row r="79" spans="1:14" ht="17" customHeight="1" x14ac:dyDescent="0.2">
      <c r="A79" s="31" t="s">
        <v>284</v>
      </c>
      <c r="B79" s="32">
        <v>4423801</v>
      </c>
      <c r="C79" s="33">
        <v>600000</v>
      </c>
      <c r="D79" s="33">
        <f t="shared" si="11"/>
        <v>90000</v>
      </c>
      <c r="E79" s="33">
        <f t="shared" si="12"/>
        <v>690000</v>
      </c>
      <c r="F79" s="34">
        <f t="shared" si="13"/>
        <v>23000</v>
      </c>
      <c r="G79" s="34">
        <f t="shared" si="14"/>
        <v>2875</v>
      </c>
      <c r="H79" s="34">
        <f t="shared" si="15"/>
        <v>3593.75</v>
      </c>
      <c r="I79" s="34">
        <f t="shared" si="16"/>
        <v>5031.25</v>
      </c>
      <c r="J79" s="34">
        <f t="shared" si="17"/>
        <v>5750</v>
      </c>
      <c r="K79" s="34">
        <f t="shared" si="18"/>
        <v>3881.2500000000005</v>
      </c>
      <c r="L79" s="34">
        <f t="shared" si="19"/>
        <v>4312.5</v>
      </c>
      <c r="M79" s="34">
        <f t="shared" si="20"/>
        <v>9631.25</v>
      </c>
      <c r="N79" s="35">
        <f t="shared" si="21"/>
        <v>10781.25</v>
      </c>
    </row>
    <row r="80" spans="1:14" ht="17" customHeight="1" x14ac:dyDescent="0.2">
      <c r="A80" s="31" t="s">
        <v>285</v>
      </c>
      <c r="B80" s="32">
        <v>4419005</v>
      </c>
      <c r="C80" s="33">
        <v>550000</v>
      </c>
      <c r="D80" s="33">
        <f t="shared" si="11"/>
        <v>82500</v>
      </c>
      <c r="E80" s="33">
        <f t="shared" si="12"/>
        <v>632500</v>
      </c>
      <c r="F80" s="34">
        <f t="shared" si="13"/>
        <v>21083.333333333332</v>
      </c>
      <c r="G80" s="34">
        <f t="shared" si="14"/>
        <v>2635.4166666666665</v>
      </c>
      <c r="H80" s="34">
        <f t="shared" si="15"/>
        <v>3294.270833333333</v>
      </c>
      <c r="I80" s="34">
        <f t="shared" si="16"/>
        <v>4611.9791666666661</v>
      </c>
      <c r="J80" s="34">
        <f t="shared" si="17"/>
        <v>5270.833333333333</v>
      </c>
      <c r="K80" s="34">
        <f t="shared" si="18"/>
        <v>3557.8125</v>
      </c>
      <c r="L80" s="34">
        <f t="shared" si="19"/>
        <v>3953.125</v>
      </c>
      <c r="M80" s="34">
        <f t="shared" si="20"/>
        <v>8828.6458333333339</v>
      </c>
      <c r="N80" s="35">
        <f t="shared" si="21"/>
        <v>9882.8125</v>
      </c>
    </row>
    <row r="81" spans="1:14" ht="17" customHeight="1" x14ac:dyDescent="0.2">
      <c r="A81" s="31" t="s">
        <v>286</v>
      </c>
      <c r="B81" s="32">
        <v>4419005</v>
      </c>
      <c r="C81" s="33">
        <v>600000</v>
      </c>
      <c r="D81" s="33">
        <f t="shared" si="11"/>
        <v>90000</v>
      </c>
      <c r="E81" s="33">
        <f t="shared" si="12"/>
        <v>690000</v>
      </c>
      <c r="F81" s="34">
        <f t="shared" si="13"/>
        <v>23000</v>
      </c>
      <c r="G81" s="34">
        <f t="shared" si="14"/>
        <v>2875</v>
      </c>
      <c r="H81" s="34">
        <f t="shared" si="15"/>
        <v>3593.75</v>
      </c>
      <c r="I81" s="34">
        <f t="shared" si="16"/>
        <v>5031.25</v>
      </c>
      <c r="J81" s="34">
        <f t="shared" si="17"/>
        <v>5750</v>
      </c>
      <c r="K81" s="34">
        <f t="shared" si="18"/>
        <v>3881.2500000000005</v>
      </c>
      <c r="L81" s="34">
        <f t="shared" si="19"/>
        <v>4312.5</v>
      </c>
      <c r="M81" s="34">
        <f t="shared" si="20"/>
        <v>9631.25</v>
      </c>
      <c r="N81" s="35">
        <f t="shared" si="21"/>
        <v>10781.25</v>
      </c>
    </row>
    <row r="82" spans="1:14" ht="17" customHeight="1" x14ac:dyDescent="0.2">
      <c r="A82" s="31" t="s">
        <v>287</v>
      </c>
      <c r="B82" s="32">
        <v>4222139</v>
      </c>
      <c r="C82" s="33">
        <v>550000</v>
      </c>
      <c r="D82" s="33">
        <f t="shared" si="11"/>
        <v>82500</v>
      </c>
      <c r="E82" s="33">
        <f t="shared" si="12"/>
        <v>632500</v>
      </c>
      <c r="F82" s="34">
        <f t="shared" si="13"/>
        <v>21083.333333333332</v>
      </c>
      <c r="G82" s="34">
        <f t="shared" si="14"/>
        <v>2635.4166666666665</v>
      </c>
      <c r="H82" s="34">
        <f t="shared" si="15"/>
        <v>3294.270833333333</v>
      </c>
      <c r="I82" s="34">
        <f t="shared" si="16"/>
        <v>4611.9791666666661</v>
      </c>
      <c r="J82" s="34">
        <f t="shared" si="17"/>
        <v>5270.833333333333</v>
      </c>
      <c r="K82" s="34">
        <f t="shared" si="18"/>
        <v>3557.8125</v>
      </c>
      <c r="L82" s="34">
        <f t="shared" si="19"/>
        <v>3953.125</v>
      </c>
      <c r="M82" s="34">
        <f t="shared" si="20"/>
        <v>8828.6458333333339</v>
      </c>
      <c r="N82" s="35">
        <f t="shared" si="21"/>
        <v>9882.8125</v>
      </c>
    </row>
    <row r="83" spans="1:14" ht="17" customHeight="1" x14ac:dyDescent="0.2">
      <c r="A83" s="31" t="s">
        <v>288</v>
      </c>
      <c r="B83" s="32">
        <v>4413443</v>
      </c>
      <c r="C83" s="33">
        <v>350000</v>
      </c>
      <c r="D83" s="33">
        <f t="shared" si="11"/>
        <v>52500</v>
      </c>
      <c r="E83" s="33">
        <f t="shared" si="12"/>
        <v>402500</v>
      </c>
      <c r="F83" s="34">
        <f t="shared" si="13"/>
        <v>13416.666666666666</v>
      </c>
      <c r="G83" s="34">
        <f t="shared" si="14"/>
        <v>1677.0833333333333</v>
      </c>
      <c r="H83" s="34">
        <f t="shared" si="15"/>
        <v>2096.3541666666665</v>
      </c>
      <c r="I83" s="34">
        <f t="shared" si="16"/>
        <v>2934.895833333333</v>
      </c>
      <c r="J83" s="34">
        <f t="shared" si="17"/>
        <v>3354.1666666666665</v>
      </c>
      <c r="K83" s="34">
        <f t="shared" si="18"/>
        <v>2264.0625</v>
      </c>
      <c r="L83" s="34">
        <f t="shared" si="19"/>
        <v>2515.625</v>
      </c>
      <c r="M83" s="34">
        <f t="shared" si="20"/>
        <v>5618.229166666667</v>
      </c>
      <c r="N83" s="35">
        <f t="shared" si="21"/>
        <v>6289.0625</v>
      </c>
    </row>
    <row r="84" spans="1:14" ht="17" customHeight="1" x14ac:dyDescent="0.2">
      <c r="A84" s="31" t="s">
        <v>289</v>
      </c>
      <c r="B84" s="32">
        <v>4413443</v>
      </c>
      <c r="C84" s="33">
        <v>600000</v>
      </c>
      <c r="D84" s="33">
        <f t="shared" si="11"/>
        <v>90000</v>
      </c>
      <c r="E84" s="33">
        <f t="shared" si="12"/>
        <v>690000</v>
      </c>
      <c r="F84" s="34">
        <f t="shared" si="13"/>
        <v>23000</v>
      </c>
      <c r="G84" s="34">
        <f t="shared" si="14"/>
        <v>2875</v>
      </c>
      <c r="H84" s="34">
        <f t="shared" si="15"/>
        <v>3593.75</v>
      </c>
      <c r="I84" s="34">
        <f t="shared" si="16"/>
        <v>5031.25</v>
      </c>
      <c r="J84" s="34">
        <f t="shared" si="17"/>
        <v>5750</v>
      </c>
      <c r="K84" s="34">
        <f t="shared" si="18"/>
        <v>3881.2500000000005</v>
      </c>
      <c r="L84" s="34">
        <f t="shared" si="19"/>
        <v>4312.5</v>
      </c>
      <c r="M84" s="34">
        <f t="shared" si="20"/>
        <v>9631.25</v>
      </c>
      <c r="N84" s="35">
        <f t="shared" si="21"/>
        <v>10781.25</v>
      </c>
    </row>
    <row r="85" spans="1:14" ht="17" customHeight="1" x14ac:dyDescent="0.2">
      <c r="A85" s="31" t="s">
        <v>290</v>
      </c>
      <c r="B85" s="32">
        <v>4417202</v>
      </c>
      <c r="C85" s="33">
        <v>600000</v>
      </c>
      <c r="D85" s="33">
        <f t="shared" si="11"/>
        <v>90000</v>
      </c>
      <c r="E85" s="33">
        <f t="shared" si="12"/>
        <v>690000</v>
      </c>
      <c r="F85" s="34">
        <f t="shared" si="13"/>
        <v>23000</v>
      </c>
      <c r="G85" s="34">
        <f t="shared" si="14"/>
        <v>2875</v>
      </c>
      <c r="H85" s="34">
        <f t="shared" si="15"/>
        <v>3593.75</v>
      </c>
      <c r="I85" s="34">
        <f t="shared" si="16"/>
        <v>5031.25</v>
      </c>
      <c r="J85" s="34">
        <f t="shared" si="17"/>
        <v>5750</v>
      </c>
      <c r="K85" s="34">
        <f t="shared" si="18"/>
        <v>3881.2500000000005</v>
      </c>
      <c r="L85" s="34">
        <f t="shared" si="19"/>
        <v>4312.5</v>
      </c>
      <c r="M85" s="34">
        <f t="shared" si="20"/>
        <v>9631.25</v>
      </c>
      <c r="N85" s="35">
        <f t="shared" si="21"/>
        <v>10781.25</v>
      </c>
    </row>
    <row r="86" spans="1:14" ht="17" customHeight="1" x14ac:dyDescent="0.2">
      <c r="A86" s="31" t="s">
        <v>291</v>
      </c>
      <c r="B86" s="32">
        <v>4210235</v>
      </c>
      <c r="C86" s="33">
        <v>600000</v>
      </c>
      <c r="D86" s="33">
        <f t="shared" si="11"/>
        <v>90000</v>
      </c>
      <c r="E86" s="33">
        <f t="shared" si="12"/>
        <v>690000</v>
      </c>
      <c r="F86" s="34">
        <f t="shared" si="13"/>
        <v>23000</v>
      </c>
      <c r="G86" s="34">
        <f t="shared" si="14"/>
        <v>2875</v>
      </c>
      <c r="H86" s="34">
        <f t="shared" si="15"/>
        <v>3593.75</v>
      </c>
      <c r="I86" s="34">
        <f t="shared" si="16"/>
        <v>5031.25</v>
      </c>
      <c r="J86" s="34">
        <f t="shared" si="17"/>
        <v>5750</v>
      </c>
      <c r="K86" s="34">
        <f t="shared" si="18"/>
        <v>3881.2500000000005</v>
      </c>
      <c r="L86" s="34">
        <f t="shared" si="19"/>
        <v>4312.5</v>
      </c>
      <c r="M86" s="34">
        <f t="shared" si="20"/>
        <v>9631.25</v>
      </c>
      <c r="N86" s="35">
        <f t="shared" si="21"/>
        <v>10781.25</v>
      </c>
    </row>
    <row r="87" spans="1:14" ht="17" customHeight="1" x14ac:dyDescent="0.2">
      <c r="A87" s="31" t="s">
        <v>292</v>
      </c>
      <c r="B87" s="32">
        <v>4412321</v>
      </c>
      <c r="C87" s="33">
        <v>350000</v>
      </c>
      <c r="D87" s="33">
        <f t="shared" si="11"/>
        <v>52500</v>
      </c>
      <c r="E87" s="33">
        <f t="shared" si="12"/>
        <v>402500</v>
      </c>
      <c r="F87" s="34">
        <f t="shared" si="13"/>
        <v>13416.666666666666</v>
      </c>
      <c r="G87" s="34">
        <f t="shared" si="14"/>
        <v>1677.0833333333333</v>
      </c>
      <c r="H87" s="34">
        <f t="shared" si="15"/>
        <v>2096.3541666666665</v>
      </c>
      <c r="I87" s="34">
        <f t="shared" si="16"/>
        <v>2934.895833333333</v>
      </c>
      <c r="J87" s="34">
        <f t="shared" si="17"/>
        <v>3354.1666666666665</v>
      </c>
      <c r="K87" s="34">
        <f t="shared" si="18"/>
        <v>2264.0625</v>
      </c>
      <c r="L87" s="34">
        <f t="shared" si="19"/>
        <v>2515.625</v>
      </c>
      <c r="M87" s="34">
        <f t="shared" si="20"/>
        <v>5618.229166666667</v>
      </c>
      <c r="N87" s="35">
        <f t="shared" si="21"/>
        <v>6289.0625</v>
      </c>
    </row>
    <row r="88" spans="1:14" ht="17" customHeight="1" x14ac:dyDescent="0.2">
      <c r="A88" s="31" t="s">
        <v>293</v>
      </c>
      <c r="B88" s="32">
        <v>4418217</v>
      </c>
      <c r="C88" s="33">
        <v>550000</v>
      </c>
      <c r="D88" s="33">
        <f t="shared" si="11"/>
        <v>82500</v>
      </c>
      <c r="E88" s="33">
        <f t="shared" si="12"/>
        <v>632500</v>
      </c>
      <c r="F88" s="34">
        <f t="shared" si="13"/>
        <v>21083.333333333332</v>
      </c>
      <c r="G88" s="34">
        <f t="shared" si="14"/>
        <v>2635.4166666666665</v>
      </c>
      <c r="H88" s="34">
        <f t="shared" si="15"/>
        <v>3294.270833333333</v>
      </c>
      <c r="I88" s="34">
        <f t="shared" si="16"/>
        <v>4611.9791666666661</v>
      </c>
      <c r="J88" s="34">
        <f t="shared" si="17"/>
        <v>5270.833333333333</v>
      </c>
      <c r="K88" s="34">
        <f t="shared" si="18"/>
        <v>3557.8125</v>
      </c>
      <c r="L88" s="34">
        <f t="shared" si="19"/>
        <v>3953.125</v>
      </c>
      <c r="M88" s="34">
        <f t="shared" si="20"/>
        <v>8828.6458333333339</v>
      </c>
      <c r="N88" s="35">
        <f t="shared" si="21"/>
        <v>9882.8125</v>
      </c>
    </row>
    <row r="89" spans="1:14" ht="17" customHeight="1" x14ac:dyDescent="0.2">
      <c r="A89" s="31" t="s">
        <v>294</v>
      </c>
      <c r="B89" s="32">
        <v>2571302</v>
      </c>
      <c r="C89" s="33">
        <v>600000</v>
      </c>
      <c r="D89" s="33">
        <f t="shared" si="11"/>
        <v>90000</v>
      </c>
      <c r="E89" s="33">
        <f t="shared" si="12"/>
        <v>690000</v>
      </c>
      <c r="F89" s="34">
        <f t="shared" si="13"/>
        <v>23000</v>
      </c>
      <c r="G89" s="34">
        <f t="shared" si="14"/>
        <v>2875</v>
      </c>
      <c r="H89" s="34">
        <f t="shared" si="15"/>
        <v>3593.75</v>
      </c>
      <c r="I89" s="34">
        <f t="shared" si="16"/>
        <v>5031.25</v>
      </c>
      <c r="J89" s="34">
        <f t="shared" si="17"/>
        <v>5750</v>
      </c>
      <c r="K89" s="34">
        <f t="shared" si="18"/>
        <v>3881.2500000000005</v>
      </c>
      <c r="L89" s="34">
        <f t="shared" si="19"/>
        <v>4312.5</v>
      </c>
      <c r="M89" s="34">
        <f t="shared" si="20"/>
        <v>9631.25</v>
      </c>
      <c r="N89" s="35">
        <f t="shared" si="21"/>
        <v>10781.25</v>
      </c>
    </row>
    <row r="90" spans="1:14" ht="17" customHeight="1" x14ac:dyDescent="0.2">
      <c r="A90" s="31" t="s">
        <v>295</v>
      </c>
      <c r="B90" s="32">
        <v>4418217</v>
      </c>
      <c r="C90" s="33">
        <v>550000</v>
      </c>
      <c r="D90" s="33">
        <f t="shared" si="11"/>
        <v>82500</v>
      </c>
      <c r="E90" s="33">
        <f t="shared" si="12"/>
        <v>632500</v>
      </c>
      <c r="F90" s="34">
        <f t="shared" si="13"/>
        <v>21083.333333333332</v>
      </c>
      <c r="G90" s="34">
        <f t="shared" si="14"/>
        <v>2635.4166666666665</v>
      </c>
      <c r="H90" s="34">
        <f t="shared" si="15"/>
        <v>3294.270833333333</v>
      </c>
      <c r="I90" s="34">
        <f t="shared" si="16"/>
        <v>4611.9791666666661</v>
      </c>
      <c r="J90" s="34">
        <f t="shared" si="17"/>
        <v>5270.833333333333</v>
      </c>
      <c r="K90" s="34">
        <f t="shared" si="18"/>
        <v>3557.8125</v>
      </c>
      <c r="L90" s="34">
        <f t="shared" si="19"/>
        <v>3953.125</v>
      </c>
      <c r="M90" s="34">
        <f t="shared" si="20"/>
        <v>8828.6458333333339</v>
      </c>
      <c r="N90" s="35">
        <f t="shared" si="21"/>
        <v>9882.8125</v>
      </c>
    </row>
    <row r="91" spans="1:14" ht="17" customHeight="1" thickBot="1" x14ac:dyDescent="0.25">
      <c r="A91" s="37" t="s">
        <v>296</v>
      </c>
      <c r="B91" s="38">
        <v>2344638</v>
      </c>
      <c r="C91" s="33">
        <v>350000</v>
      </c>
      <c r="D91" s="33">
        <f t="shared" si="11"/>
        <v>52500</v>
      </c>
      <c r="E91" s="33">
        <f t="shared" si="12"/>
        <v>402500</v>
      </c>
      <c r="F91" s="34">
        <f t="shared" si="13"/>
        <v>13416.666666666666</v>
      </c>
      <c r="G91" s="34">
        <f t="shared" si="14"/>
        <v>1677.0833333333333</v>
      </c>
      <c r="H91" s="34">
        <f t="shared" si="15"/>
        <v>2096.3541666666665</v>
      </c>
      <c r="I91" s="34">
        <f t="shared" si="16"/>
        <v>2934.895833333333</v>
      </c>
      <c r="J91" s="34">
        <f t="shared" si="17"/>
        <v>3354.1666666666665</v>
      </c>
      <c r="K91" s="34">
        <f t="shared" si="18"/>
        <v>2264.0625</v>
      </c>
      <c r="L91" s="34">
        <f t="shared" si="19"/>
        <v>2515.625</v>
      </c>
      <c r="M91" s="34">
        <f t="shared" si="20"/>
        <v>5618.229166666667</v>
      </c>
      <c r="N91" s="35">
        <f t="shared" si="21"/>
        <v>6289.0625</v>
      </c>
    </row>
    <row r="92" spans="1:14" ht="17" customHeight="1" x14ac:dyDescent="0.2">
      <c r="A92" s="36"/>
      <c r="B92" s="36"/>
      <c r="C92" s="39"/>
      <c r="D92" s="40"/>
      <c r="E92" s="40"/>
      <c r="F92" s="36"/>
      <c r="G92" s="36"/>
      <c r="H92" s="36"/>
    </row>
  </sheetData>
  <phoneticPr fontId="1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B7CD-64C7-484A-B4D9-5F8BBDDFCB41}">
  <dimension ref="B2:M27"/>
  <sheetViews>
    <sheetView tabSelected="1" topLeftCell="A5" workbookViewId="0">
      <selection activeCell="F30" sqref="F30"/>
    </sheetView>
  </sheetViews>
  <sheetFormatPr baseColWidth="10" defaultColWidth="9.1640625" defaultRowHeight="15" x14ac:dyDescent="0.2"/>
  <cols>
    <col min="1" max="2" width="9.1640625" style="41"/>
    <col min="3" max="3" width="21" style="41" bestFit="1" customWidth="1"/>
    <col min="4" max="4" width="10.33203125" style="41" bestFit="1" customWidth="1"/>
    <col min="5" max="5" width="12.5" style="41" bestFit="1" customWidth="1"/>
    <col min="6" max="6" width="19.5" style="41" customWidth="1"/>
    <col min="7" max="7" width="12.33203125" style="41" customWidth="1"/>
    <col min="8" max="8" width="23.83203125" style="41" customWidth="1"/>
    <col min="9" max="9" width="20" style="41" customWidth="1"/>
    <col min="10" max="10" width="19.5" style="41" customWidth="1"/>
    <col min="11" max="11" width="14.83203125" style="41" customWidth="1"/>
    <col min="12" max="12" width="19.6640625" style="41" customWidth="1"/>
    <col min="13" max="13" width="15.1640625" style="41" customWidth="1"/>
    <col min="14" max="16384" width="9.1640625" style="41"/>
  </cols>
  <sheetData>
    <row r="2" spans="3:13" ht="16" thickBot="1" x14ac:dyDescent="0.25"/>
    <row r="3" spans="3:13" x14ac:dyDescent="0.2">
      <c r="C3" s="83" t="s">
        <v>297</v>
      </c>
      <c r="D3" s="84"/>
      <c r="E3" s="84"/>
      <c r="F3" s="84"/>
      <c r="G3" s="84"/>
      <c r="H3" s="84"/>
      <c r="I3" s="84"/>
      <c r="J3" s="84"/>
      <c r="K3" s="84"/>
      <c r="L3" s="84"/>
      <c r="M3" s="85"/>
    </row>
    <row r="4" spans="3:13" x14ac:dyDescent="0.2">
      <c r="C4" s="86"/>
      <c r="D4" s="87"/>
      <c r="E4" s="87"/>
      <c r="F4" s="87"/>
      <c r="G4" s="87"/>
      <c r="H4" s="87"/>
      <c r="I4" s="87"/>
      <c r="J4" s="87"/>
      <c r="K4" s="87"/>
      <c r="L4" s="87"/>
      <c r="M4" s="88"/>
    </row>
    <row r="5" spans="3:13" x14ac:dyDescent="0.2">
      <c r="C5" s="86" t="s">
        <v>298</v>
      </c>
      <c r="D5" s="87"/>
      <c r="E5" s="87"/>
      <c r="F5" s="87"/>
      <c r="G5" s="87"/>
      <c r="H5" s="87"/>
      <c r="I5" s="87"/>
      <c r="J5" s="87"/>
      <c r="K5" s="87"/>
      <c r="L5" s="87"/>
      <c r="M5" s="88"/>
    </row>
    <row r="6" spans="3:13" ht="15" customHeight="1" x14ac:dyDescent="0.2">
      <c r="C6" s="86"/>
      <c r="D6" s="87"/>
      <c r="E6" s="87"/>
      <c r="F6" s="87"/>
      <c r="G6" s="87"/>
      <c r="H6" s="87"/>
      <c r="I6" s="87"/>
      <c r="J6" s="87"/>
      <c r="K6" s="87"/>
      <c r="L6" s="87"/>
      <c r="M6" s="88"/>
    </row>
    <row r="7" spans="3:13" x14ac:dyDescent="0.2">
      <c r="C7" s="89"/>
      <c r="D7" s="81"/>
      <c r="E7" s="81"/>
      <c r="F7" s="81"/>
      <c r="G7" s="81"/>
      <c r="H7" s="81"/>
      <c r="I7" s="81"/>
      <c r="J7" s="81"/>
      <c r="K7" s="42">
        <v>8.3400000000000002E-2</v>
      </c>
      <c r="L7" s="43">
        <v>0.01</v>
      </c>
      <c r="M7" s="44"/>
    </row>
    <row r="8" spans="3:13" ht="53" x14ac:dyDescent="0.2">
      <c r="C8" s="45" t="s">
        <v>299</v>
      </c>
      <c r="D8" s="46" t="s">
        <v>300</v>
      </c>
      <c r="E8" s="47" t="s">
        <v>301</v>
      </c>
      <c r="F8" s="48" t="s">
        <v>302</v>
      </c>
      <c r="G8" s="49" t="s">
        <v>303</v>
      </c>
      <c r="H8" s="50" t="s">
        <v>304</v>
      </c>
      <c r="I8" s="50" t="s">
        <v>305</v>
      </c>
      <c r="J8" s="50" t="s">
        <v>306</v>
      </c>
      <c r="K8" s="50" t="s">
        <v>307</v>
      </c>
      <c r="L8" s="50" t="s">
        <v>308</v>
      </c>
      <c r="M8" s="51" t="s">
        <v>309</v>
      </c>
    </row>
    <row r="9" spans="3:13" x14ac:dyDescent="0.2">
      <c r="C9" s="52" t="s">
        <v>310</v>
      </c>
      <c r="D9" s="53">
        <v>2000</v>
      </c>
      <c r="E9" s="54">
        <v>96</v>
      </c>
      <c r="F9" s="54" t="s">
        <v>311</v>
      </c>
      <c r="G9" s="55">
        <v>0</v>
      </c>
      <c r="H9" s="56">
        <f>G9*(D9*1.5)</f>
        <v>0</v>
      </c>
      <c r="I9" s="56">
        <f>(E9-G9)*D9</f>
        <v>192000</v>
      </c>
      <c r="J9" s="56">
        <f>SUM(H9:I9)</f>
        <v>192000</v>
      </c>
      <c r="K9" s="56">
        <f>J9*$K$7</f>
        <v>16012.800000000001</v>
      </c>
      <c r="L9" s="56">
        <f>K9*$L$7</f>
        <v>160.12800000000001</v>
      </c>
      <c r="M9" s="57">
        <f>J9-K9-L9</f>
        <v>175827.07200000001</v>
      </c>
    </row>
    <row r="10" spans="3:13" x14ac:dyDescent="0.2">
      <c r="C10" s="52" t="s">
        <v>312</v>
      </c>
      <c r="D10" s="53">
        <v>2000</v>
      </c>
      <c r="E10" s="54">
        <v>104</v>
      </c>
      <c r="F10" s="54" t="s">
        <v>313</v>
      </c>
      <c r="G10" s="55">
        <v>8</v>
      </c>
      <c r="H10" s="56">
        <f t="shared" ref="H10:H19" si="0">G10*(D10*1.5)</f>
        <v>24000</v>
      </c>
      <c r="I10" s="56">
        <f t="shared" ref="I10:I19" si="1">(E10-G10)*D10</f>
        <v>192000</v>
      </c>
      <c r="J10" s="56">
        <f t="shared" ref="J10:J19" si="2">SUM(H10:I10)</f>
        <v>216000</v>
      </c>
      <c r="K10" s="56">
        <f t="shared" ref="K10:K19" si="3">J10*$K$7</f>
        <v>18014.400000000001</v>
      </c>
      <c r="L10" s="56">
        <f t="shared" ref="L10:L19" si="4">K10*$L$7</f>
        <v>180.14400000000001</v>
      </c>
      <c r="M10" s="57">
        <f>J10-K10-L10</f>
        <v>197805.45600000001</v>
      </c>
    </row>
    <row r="11" spans="3:13" x14ac:dyDescent="0.2">
      <c r="C11" s="52" t="s">
        <v>314</v>
      </c>
      <c r="D11" s="53">
        <v>1500</v>
      </c>
      <c r="E11" s="54">
        <v>90</v>
      </c>
      <c r="F11" s="54" t="s">
        <v>315</v>
      </c>
      <c r="G11" s="55">
        <v>0</v>
      </c>
      <c r="H11" s="56">
        <f t="shared" si="0"/>
        <v>0</v>
      </c>
      <c r="I11" s="56">
        <f t="shared" si="1"/>
        <v>135000</v>
      </c>
      <c r="J11" s="56">
        <f t="shared" si="2"/>
        <v>135000</v>
      </c>
      <c r="K11" s="56">
        <f t="shared" si="3"/>
        <v>11259</v>
      </c>
      <c r="L11" s="56">
        <f t="shared" si="4"/>
        <v>112.59</v>
      </c>
      <c r="M11" s="57">
        <f t="shared" ref="M10:M19" si="5">J11-K11-L11</f>
        <v>123628.41</v>
      </c>
    </row>
    <row r="12" spans="3:13" x14ac:dyDescent="0.2">
      <c r="C12" s="52" t="s">
        <v>316</v>
      </c>
      <c r="D12" s="53">
        <v>3000</v>
      </c>
      <c r="E12" s="54">
        <v>96</v>
      </c>
      <c r="F12" s="54" t="s">
        <v>317</v>
      </c>
      <c r="G12" s="55">
        <v>0</v>
      </c>
      <c r="H12" s="56">
        <f t="shared" si="0"/>
        <v>0</v>
      </c>
      <c r="I12" s="56">
        <f t="shared" si="1"/>
        <v>288000</v>
      </c>
      <c r="J12" s="56">
        <f t="shared" si="2"/>
        <v>288000</v>
      </c>
      <c r="K12" s="56">
        <f t="shared" si="3"/>
        <v>24019.200000000001</v>
      </c>
      <c r="L12" s="56">
        <f t="shared" si="4"/>
        <v>240.19200000000001</v>
      </c>
      <c r="M12" s="57">
        <f t="shared" si="5"/>
        <v>263740.60800000001</v>
      </c>
    </row>
    <row r="13" spans="3:13" x14ac:dyDescent="0.2">
      <c r="C13" s="52" t="s">
        <v>318</v>
      </c>
      <c r="D13" s="53">
        <v>2000</v>
      </c>
      <c r="E13" s="54">
        <v>110</v>
      </c>
      <c r="F13" s="54" t="s">
        <v>311</v>
      </c>
      <c r="G13" s="55">
        <v>14</v>
      </c>
      <c r="H13" s="56">
        <f t="shared" si="0"/>
        <v>42000</v>
      </c>
      <c r="I13" s="56">
        <f t="shared" si="1"/>
        <v>192000</v>
      </c>
      <c r="J13" s="56">
        <f t="shared" si="2"/>
        <v>234000</v>
      </c>
      <c r="K13" s="56">
        <f t="shared" si="3"/>
        <v>19515.600000000002</v>
      </c>
      <c r="L13" s="56">
        <f t="shared" si="4"/>
        <v>195.15600000000003</v>
      </c>
      <c r="M13" s="57">
        <f t="shared" si="5"/>
        <v>214289.24400000001</v>
      </c>
    </row>
    <row r="14" spans="3:13" x14ac:dyDescent="0.2">
      <c r="C14" s="52" t="s">
        <v>319</v>
      </c>
      <c r="D14" s="53">
        <v>3000</v>
      </c>
      <c r="E14" s="54">
        <v>100</v>
      </c>
      <c r="F14" s="54" t="s">
        <v>317</v>
      </c>
      <c r="G14" s="55">
        <v>4</v>
      </c>
      <c r="H14" s="56">
        <f t="shared" si="0"/>
        <v>18000</v>
      </c>
      <c r="I14" s="56">
        <f t="shared" si="1"/>
        <v>288000</v>
      </c>
      <c r="J14" s="56">
        <f t="shared" si="2"/>
        <v>306000</v>
      </c>
      <c r="K14" s="56">
        <f t="shared" si="3"/>
        <v>25520.400000000001</v>
      </c>
      <c r="L14" s="56">
        <f t="shared" si="4"/>
        <v>255.20400000000001</v>
      </c>
      <c r="M14" s="57">
        <f t="shared" si="5"/>
        <v>280224.39599999995</v>
      </c>
    </row>
    <row r="15" spans="3:13" x14ac:dyDescent="0.2">
      <c r="C15" s="52" t="s">
        <v>320</v>
      </c>
      <c r="D15" s="53">
        <v>3500</v>
      </c>
      <c r="E15" s="54">
        <v>80</v>
      </c>
      <c r="F15" s="54" t="s">
        <v>317</v>
      </c>
      <c r="G15" s="55">
        <v>0</v>
      </c>
      <c r="H15" s="56">
        <f t="shared" si="0"/>
        <v>0</v>
      </c>
      <c r="I15" s="56">
        <f t="shared" si="1"/>
        <v>280000</v>
      </c>
      <c r="J15" s="56">
        <f t="shared" si="2"/>
        <v>280000</v>
      </c>
      <c r="K15" s="56">
        <f t="shared" si="3"/>
        <v>23352</v>
      </c>
      <c r="L15" s="56">
        <f t="shared" si="4"/>
        <v>233.52</v>
      </c>
      <c r="M15" s="57">
        <f t="shared" si="5"/>
        <v>256414.48</v>
      </c>
    </row>
    <row r="16" spans="3:13" x14ac:dyDescent="0.2">
      <c r="C16" s="52" t="s">
        <v>321</v>
      </c>
      <c r="D16" s="53">
        <v>2000</v>
      </c>
      <c r="E16" s="54">
        <v>84</v>
      </c>
      <c r="F16" s="54" t="s">
        <v>311</v>
      </c>
      <c r="G16" s="55">
        <v>0</v>
      </c>
      <c r="H16" s="56">
        <f t="shared" si="0"/>
        <v>0</v>
      </c>
      <c r="I16" s="56">
        <f t="shared" si="1"/>
        <v>168000</v>
      </c>
      <c r="J16" s="56">
        <f t="shared" si="2"/>
        <v>168000</v>
      </c>
      <c r="K16" s="56">
        <f t="shared" si="3"/>
        <v>14011.2</v>
      </c>
      <c r="L16" s="56">
        <f t="shared" si="4"/>
        <v>140.11200000000002</v>
      </c>
      <c r="M16" s="57">
        <f t="shared" si="5"/>
        <v>153848.68799999999</v>
      </c>
    </row>
    <row r="17" spans="2:13" x14ac:dyDescent="0.2">
      <c r="C17" s="52" t="s">
        <v>322</v>
      </c>
      <c r="D17" s="53">
        <v>1500</v>
      </c>
      <c r="E17" s="54">
        <v>96</v>
      </c>
      <c r="F17" s="54" t="s">
        <v>313</v>
      </c>
      <c r="G17" s="55">
        <v>0</v>
      </c>
      <c r="H17" s="56">
        <f t="shared" si="0"/>
        <v>0</v>
      </c>
      <c r="I17" s="56">
        <f t="shared" si="1"/>
        <v>144000</v>
      </c>
      <c r="J17" s="56">
        <f t="shared" si="2"/>
        <v>144000</v>
      </c>
      <c r="K17" s="56">
        <f t="shared" si="3"/>
        <v>12009.6</v>
      </c>
      <c r="L17" s="56">
        <f t="shared" si="4"/>
        <v>120.096</v>
      </c>
      <c r="M17" s="57">
        <f t="shared" si="5"/>
        <v>131870.304</v>
      </c>
    </row>
    <row r="18" spans="2:13" x14ac:dyDescent="0.2">
      <c r="C18" s="52" t="s">
        <v>323</v>
      </c>
      <c r="D18" s="53">
        <v>1600</v>
      </c>
      <c r="E18" s="54">
        <v>96</v>
      </c>
      <c r="F18" s="54" t="s">
        <v>313</v>
      </c>
      <c r="G18" s="55">
        <v>0</v>
      </c>
      <c r="H18" s="56">
        <f t="shared" si="0"/>
        <v>0</v>
      </c>
      <c r="I18" s="56">
        <f t="shared" si="1"/>
        <v>153600</v>
      </c>
      <c r="J18" s="56">
        <f t="shared" si="2"/>
        <v>153600</v>
      </c>
      <c r="K18" s="56">
        <f t="shared" si="3"/>
        <v>12810.24</v>
      </c>
      <c r="L18" s="56">
        <f t="shared" si="4"/>
        <v>128.10239999999999</v>
      </c>
      <c r="M18" s="57">
        <f t="shared" si="5"/>
        <v>140661.65760000001</v>
      </c>
    </row>
    <row r="19" spans="2:13" ht="16" thickBot="1" x14ac:dyDescent="0.25">
      <c r="C19" s="58" t="s">
        <v>324</v>
      </c>
      <c r="D19" s="59">
        <v>2000</v>
      </c>
      <c r="E19" s="60">
        <v>100</v>
      </c>
      <c r="F19" s="60" t="s">
        <v>311</v>
      </c>
      <c r="G19" s="61">
        <v>4</v>
      </c>
      <c r="H19" s="56">
        <f t="shared" si="0"/>
        <v>12000</v>
      </c>
      <c r="I19" s="56">
        <f t="shared" si="1"/>
        <v>192000</v>
      </c>
      <c r="J19" s="56">
        <f t="shared" si="2"/>
        <v>204000</v>
      </c>
      <c r="K19" s="56">
        <f t="shared" si="3"/>
        <v>17013.600000000002</v>
      </c>
      <c r="L19" s="56">
        <f t="shared" si="4"/>
        <v>170.13600000000002</v>
      </c>
      <c r="M19" s="57">
        <f t="shared" si="5"/>
        <v>186816.264</v>
      </c>
    </row>
    <row r="21" spans="2:13" ht="16" thickBot="1" x14ac:dyDescent="0.25"/>
    <row r="22" spans="2:13" x14ac:dyDescent="0.2">
      <c r="B22" s="63" t="s">
        <v>325</v>
      </c>
      <c r="C22" s="90" t="s">
        <v>326</v>
      </c>
      <c r="D22" s="90"/>
      <c r="E22" s="90"/>
      <c r="F22" s="64">
        <f>COUNTA(C9:C19)</f>
        <v>11</v>
      </c>
    </row>
    <row r="23" spans="2:13" x14ac:dyDescent="0.2">
      <c r="B23" s="65" t="s">
        <v>327</v>
      </c>
      <c r="C23" s="81" t="s">
        <v>328</v>
      </c>
      <c r="D23" s="81"/>
      <c r="E23" s="81"/>
      <c r="F23" s="57">
        <f>SUM(M9:M19)</f>
        <v>2125126.5796000003</v>
      </c>
    </row>
    <row r="24" spans="2:13" x14ac:dyDescent="0.2">
      <c r="B24" s="65" t="s">
        <v>329</v>
      </c>
      <c r="C24" s="81" t="s">
        <v>330</v>
      </c>
      <c r="D24" s="81"/>
      <c r="E24" s="81"/>
      <c r="F24" s="66">
        <f>AVERAGE(E9:E19)</f>
        <v>95.63636363636364</v>
      </c>
    </row>
    <row r="25" spans="2:13" x14ac:dyDescent="0.2">
      <c r="B25" s="65" t="s">
        <v>331</v>
      </c>
      <c r="C25" s="81" t="s">
        <v>332</v>
      </c>
      <c r="D25" s="81"/>
      <c r="E25" s="81"/>
      <c r="F25" s="57">
        <f>MIN(I9:I19)</f>
        <v>135000</v>
      </c>
    </row>
    <row r="26" spans="2:13" x14ac:dyDescent="0.2">
      <c r="B26" s="65" t="s">
        <v>333</v>
      </c>
      <c r="C26" s="81" t="s">
        <v>334</v>
      </c>
      <c r="D26" s="81"/>
      <c r="E26" s="81"/>
      <c r="F26" s="57">
        <f>MAX(I10:I20)</f>
        <v>288000</v>
      </c>
    </row>
    <row r="27" spans="2:13" ht="16" thickBot="1" x14ac:dyDescent="0.25">
      <c r="B27" s="67" t="s">
        <v>335</v>
      </c>
      <c r="C27" s="82" t="s">
        <v>336</v>
      </c>
      <c r="D27" s="82"/>
      <c r="E27" s="82"/>
      <c r="F27" s="62">
        <f>SUM(J9:J19)</f>
        <v>2320600</v>
      </c>
    </row>
  </sheetData>
  <mergeCells count="9">
    <mergeCell ref="C24:E24"/>
    <mergeCell ref="C25:E25"/>
    <mergeCell ref="C26:E26"/>
    <mergeCell ref="C27:E27"/>
    <mergeCell ref="C3:M4"/>
    <mergeCell ref="C5:M6"/>
    <mergeCell ref="C7:J7"/>
    <mergeCell ref="C22:E22"/>
    <mergeCell ref="C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Operaciones y Funciones Basicas</vt:lpstr>
      <vt:lpstr>Practica 1</vt:lpstr>
      <vt:lpstr>Practica 2</vt:lpstr>
      <vt:lpstr>Practica 3</vt:lpstr>
      <vt:lpstr>Practica 4</vt:lpstr>
      <vt:lpstr>Practica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Cortes Morales, M.</dc:creator>
  <cp:keywords/>
  <dc:description/>
  <cp:lastModifiedBy>Rojas, Jorge H.</cp:lastModifiedBy>
  <cp:revision/>
  <dcterms:created xsi:type="dcterms:W3CDTF">2023-01-17T01:51:44Z</dcterms:created>
  <dcterms:modified xsi:type="dcterms:W3CDTF">2024-01-23T01:08:52Z</dcterms:modified>
  <cp:category/>
  <cp:contentStatus/>
</cp:coreProperties>
</file>