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reyes\Desktop\"/>
    </mc:Choice>
  </mc:AlternateContent>
  <xr:revisionPtr revIDLastSave="0" documentId="8_{E713B9B9-A9F6-47F3-AF06-68B8BDAA2D55}" xr6:coauthVersionLast="47" xr6:coauthVersionMax="47" xr10:uidLastSave="{00000000-0000-0000-0000-000000000000}"/>
  <bookViews>
    <workbookView xWindow="-120" yWindow="-120" windowWidth="24240" windowHeight="13140" xr2:uid="{600129CE-E96C-4B13-84B9-C48894A87751}"/>
  </bookViews>
  <sheets>
    <sheet name="Presupuesto general detalle 2" sheetId="4" r:id="rId1"/>
    <sheet name="Hoja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1" i="4" l="1"/>
  <c r="F53" i="4"/>
  <c r="F43" i="4" l="1"/>
  <c r="F42" i="4"/>
  <c r="F41" i="4"/>
  <c r="F40" i="4"/>
  <c r="F39" i="4"/>
  <c r="F31" i="4"/>
  <c r="F30" i="4"/>
  <c r="F29" i="4"/>
  <c r="F28" i="4"/>
  <c r="F27" i="4"/>
  <c r="F26" i="4"/>
  <c r="F25" i="4"/>
  <c r="F18" i="4"/>
  <c r="F17" i="4"/>
  <c r="F16" i="4"/>
  <c r="C76" i="4" l="1"/>
  <c r="F72" i="4"/>
  <c r="F50" i="4" l="1"/>
  <c r="J50" i="4" s="1"/>
  <c r="L50" i="4"/>
  <c r="K50" i="4"/>
  <c r="I50" i="4"/>
  <c r="H50" i="4"/>
  <c r="H51" i="4" s="1"/>
  <c r="L46" i="4"/>
  <c r="H46" i="4"/>
  <c r="L40" i="4"/>
  <c r="L39" i="4"/>
  <c r="K43" i="4"/>
  <c r="J41" i="4"/>
  <c r="I40" i="4"/>
  <c r="I41" i="4"/>
  <c r="H40" i="4"/>
  <c r="H39" i="4"/>
  <c r="J30" i="4"/>
  <c r="I30" i="4"/>
  <c r="I32" i="4" s="1"/>
  <c r="J26" i="4"/>
  <c r="M26" i="4" s="1"/>
  <c r="J27" i="4"/>
  <c r="M27" i="4" s="1"/>
  <c r="J28" i="4"/>
  <c r="M28" i="4" s="1"/>
  <c r="J25" i="4"/>
  <c r="M25" i="4" s="1"/>
  <c r="H19" i="4"/>
  <c r="H18" i="4"/>
  <c r="M18" i="4" s="1"/>
  <c r="H17" i="4"/>
  <c r="M17" i="4"/>
  <c r="I16" i="4"/>
  <c r="I21" i="4" s="1"/>
  <c r="I22" i="4" s="1"/>
  <c r="H16" i="4"/>
  <c r="M35" i="4"/>
  <c r="L32" i="4"/>
  <c r="L21" i="4"/>
  <c r="L22" i="4" s="1"/>
  <c r="K21" i="4"/>
  <c r="K22" i="4" s="1"/>
  <c r="J21" i="4"/>
  <c r="J22" i="4" s="1"/>
  <c r="E68" i="4"/>
  <c r="F68" i="4" s="1"/>
  <c r="F63" i="4"/>
  <c r="F64" i="4"/>
  <c r="F65" i="4"/>
  <c r="F66" i="4"/>
  <c r="F67" i="4"/>
  <c r="F69" i="4"/>
  <c r="F70" i="4"/>
  <c r="F71" i="4"/>
  <c r="F62" i="4"/>
  <c r="F46" i="4"/>
  <c r="K46" i="4" s="1"/>
  <c r="G51" i="4"/>
  <c r="F51" i="4"/>
  <c r="G48" i="4"/>
  <c r="F47" i="4"/>
  <c r="J47" i="4" s="1"/>
  <c r="G44" i="4"/>
  <c r="J43" i="4"/>
  <c r="I42" i="4"/>
  <c r="L41" i="4"/>
  <c r="K40" i="4"/>
  <c r="K39" i="4"/>
  <c r="L35" i="4"/>
  <c r="K35" i="4"/>
  <c r="J35" i="4"/>
  <c r="I35" i="4"/>
  <c r="H35" i="4"/>
  <c r="M34" i="4"/>
  <c r="F34" i="4"/>
  <c r="F35" i="4" s="1"/>
  <c r="K31" i="4"/>
  <c r="K32" i="4" s="1"/>
  <c r="M29" i="4"/>
  <c r="F20" i="4"/>
  <c r="H20" i="4" s="1"/>
  <c r="M19" i="4"/>
  <c r="F19" i="4"/>
  <c r="M15" i="4"/>
  <c r="F15" i="4"/>
  <c r="F21" i="4" s="1"/>
  <c r="F22" i="4" s="1"/>
  <c r="M30" i="4" l="1"/>
  <c r="J42" i="4"/>
  <c r="I39" i="4"/>
  <c r="I44" i="4" s="1"/>
  <c r="K42" i="4"/>
  <c r="F32" i="4"/>
  <c r="F36" i="4" s="1"/>
  <c r="F44" i="4"/>
  <c r="J31" i="4"/>
  <c r="J32" i="4" s="1"/>
  <c r="J36" i="4" s="1"/>
  <c r="H42" i="4"/>
  <c r="I43" i="4"/>
  <c r="J39" i="4"/>
  <c r="J40" i="4"/>
  <c r="J44" i="4" s="1"/>
  <c r="K41" i="4"/>
  <c r="K44" i="4" s="1"/>
  <c r="L42" i="4"/>
  <c r="J46" i="4"/>
  <c r="K47" i="4"/>
  <c r="I47" i="4"/>
  <c r="H31" i="4"/>
  <c r="H43" i="4"/>
  <c r="L43" i="4"/>
  <c r="I46" i="4"/>
  <c r="L47" i="4"/>
  <c r="H47" i="4"/>
  <c r="G52" i="4"/>
  <c r="G53" i="4" s="1"/>
  <c r="L36" i="4"/>
  <c r="H41" i="4"/>
  <c r="H21" i="4"/>
  <c r="H22" i="4" s="1"/>
  <c r="M20" i="4"/>
  <c r="M16" i="4"/>
  <c r="F48" i="4"/>
  <c r="K51" i="4"/>
  <c r="I51" i="4"/>
  <c r="K36" i="4"/>
  <c r="I36" i="4"/>
  <c r="J51" i="4"/>
  <c r="L51" i="4"/>
  <c r="L48" i="4"/>
  <c r="H44" i="4" l="1"/>
  <c r="L44" i="4"/>
  <c r="L52" i="4" s="1"/>
  <c r="L53" i="4" s="1"/>
  <c r="M42" i="4"/>
  <c r="I76" i="4"/>
  <c r="M47" i="4"/>
  <c r="M43" i="4"/>
  <c r="H48" i="4"/>
  <c r="H32" i="4"/>
  <c r="H36" i="4" s="1"/>
  <c r="M31" i="4"/>
  <c r="M32" i="4" s="1"/>
  <c r="M36" i="4" s="1"/>
  <c r="M21" i="4"/>
  <c r="M22" i="4" s="1"/>
  <c r="M46" i="4"/>
  <c r="I48" i="4"/>
  <c r="F52" i="4"/>
  <c r="K48" i="4"/>
  <c r="K52" i="4" s="1"/>
  <c r="K53" i="4" s="1"/>
  <c r="J48" i="4"/>
  <c r="M41" i="4"/>
  <c r="M40" i="4"/>
  <c r="M39" i="4"/>
  <c r="M50" i="4"/>
  <c r="M51" i="4" s="1"/>
  <c r="H52" i="4" l="1"/>
  <c r="H53" i="4"/>
  <c r="C75" i="4"/>
  <c r="C77" i="4" s="1"/>
  <c r="M44" i="4"/>
  <c r="I52" i="4"/>
  <c r="I53" i="4" s="1"/>
  <c r="M48" i="4"/>
  <c r="J52" i="4"/>
  <c r="J53" i="4" s="1"/>
  <c r="D76" i="4" l="1"/>
  <c r="D75" i="4"/>
  <c r="M52" i="4"/>
  <c r="M53" i="4" s="1"/>
  <c r="D77" i="4" l="1"/>
  <c r="I19" i="2" l="1"/>
  <c r="F18" i="2"/>
  <c r="G18" i="2" s="1"/>
  <c r="F17" i="2"/>
  <c r="H17" i="2" s="1"/>
  <c r="F16" i="2"/>
  <c r="H16" i="2" s="1"/>
  <c r="F15" i="2"/>
  <c r="H15" i="2" s="1"/>
  <c r="F14" i="2"/>
  <c r="H14" i="2" s="1"/>
  <c r="F13" i="2"/>
  <c r="H13" i="2" s="1"/>
  <c r="F12" i="2"/>
  <c r="F11" i="2"/>
  <c r="H11" i="2" s="1"/>
  <c r="F10" i="2"/>
  <c r="H10" i="2" s="1"/>
  <c r="F9" i="2"/>
  <c r="H9" i="2" s="1"/>
  <c r="F8" i="2"/>
  <c r="H8" i="2" s="1"/>
  <c r="F7" i="2"/>
  <c r="H7" i="2" s="1"/>
  <c r="F6" i="2"/>
  <c r="H6" i="2" s="1"/>
  <c r="F5" i="2"/>
  <c r="F20" i="2" s="1"/>
  <c r="G7" i="2" l="1"/>
  <c r="G13" i="2"/>
  <c r="H18" i="2"/>
  <c r="G9" i="2"/>
  <c r="G15" i="2"/>
  <c r="H19" i="2"/>
  <c r="G10" i="2"/>
  <c r="G16" i="2"/>
  <c r="F19" i="2"/>
  <c r="F21" i="2" s="1"/>
  <c r="G24" i="2" s="1"/>
  <c r="G8" i="2"/>
  <c r="G14" i="2"/>
  <c r="G11" i="2"/>
  <c r="G17" i="2"/>
  <c r="G6" i="2"/>
  <c r="G19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tc={17FC57FF-6B95-47DA-AB04-FD23A619BE2B}</author>
    <author>tc={07863B95-222E-47D0-ADAA-860EF8271C46}</author>
  </authors>
  <commentList>
    <comment ref="I29" authorId="0" shapeId="0" xr:uid="{17FC57FF-6B95-47DA-AB04-FD23A619BE2B}">
      <text>
        <t>[Threaded comment]
Your version of Excel allows you to read this threaded comment; however, any edits to it will get removed if the file is opened in a newer version of Excel. Learn more: https://go.microsoft.com/fwlink/?linkid=870924
Comment:
    Sería para el transporte del módulo 2 del diplomado o alguna otra accione vinculada que se requiera. Se espera ocupar entre enero y abril 2022, por eso mejor que lo inlcuyan en el desembolso 2</t>
      </text>
    </comment>
    <comment ref="D34" authorId="1" shapeId="0" xr:uid="{07863B95-222E-47D0-ADAA-860EF8271C46}">
      <text>
        <t>[Threaded comment]
Your version of Excel allows you to read this threaded comment; however, any edits to it will get removed if the file is opened in a newer version of Excel. Learn more: https://go.microsoft.com/fwlink/?linkid=870924
Comment:
    se aumentan 2 meses para que pueda acompañar el proceso hasta el final</t>
      </text>
    </comment>
  </commentList>
</comments>
</file>

<file path=xl/sharedStrings.xml><?xml version="1.0" encoding="utf-8"?>
<sst xmlns="http://schemas.openxmlformats.org/spreadsheetml/2006/main" count="160" uniqueCount="147">
  <si>
    <t>PRESUPUESTO GENERAL DETALLADO</t>
  </si>
  <si>
    <t>DURACIÓN DEL CONVENIO: 12 meses</t>
  </si>
  <si>
    <t>PROYECCIÓN DE DESEMBOLSOS TRIMESTRALES</t>
  </si>
  <si>
    <t>NOMBRE DEL PROYECTO: Fortalecimiento del Ministerio de Educación, Ciencia y Tecnología en la implementación multimodal de la metodología de liderazgo musical comunitario “Soy Música”.</t>
  </si>
  <si>
    <t>SOCIO: FUSALMO</t>
  </si>
  <si>
    <t xml:space="preserve">DURACIÓN DEL CONVENIO:  Noviembre 2021 a diciembre 2022. </t>
  </si>
  <si>
    <t>NOMBRE DEL PROYECTO: Apoyo al Ministerio de Educación, Ciencia y Tecnología en la implementación multimodal de la metodología de liderazgo musical comunitario “Soy Música”.</t>
  </si>
  <si>
    <t>PROYECCIÓN DE DESEMBOLSOS TRIMESTRALES: 5</t>
  </si>
  <si>
    <t>SOCIO: FUSALMO - Fundación Salvador del Mundo</t>
  </si>
  <si>
    <r>
      <t>N.</t>
    </r>
    <r>
      <rPr>
        <b/>
        <vertAlign val="superscript"/>
        <sz val="12"/>
        <color theme="1"/>
        <rFont val="Calibri"/>
        <family val="2"/>
        <scheme val="minor"/>
      </rPr>
      <t>o</t>
    </r>
    <r>
      <rPr>
        <b/>
        <sz val="12"/>
        <color theme="1"/>
        <rFont val="Calibri"/>
        <family val="2"/>
        <scheme val="minor"/>
      </rPr>
      <t xml:space="preserve"> de rubro</t>
    </r>
  </si>
  <si>
    <t>Descripción del rubro</t>
  </si>
  <si>
    <t>Categoria</t>
  </si>
  <si>
    <t>Cantidad/meses</t>
  </si>
  <si>
    <t>Precio/costo unitario</t>
  </si>
  <si>
    <t>Monto total
Contribución UNICEF</t>
  </si>
  <si>
    <t>Monto total Contribución FUSALMO</t>
  </si>
  <si>
    <t>Trimestre 1
nov 2021-Ene 2022</t>
  </si>
  <si>
    <t>Trimestr 2
feb-Abr 2022</t>
  </si>
  <si>
    <t>Trimestre 3
May-Jul 2022</t>
  </si>
  <si>
    <t>Trimestre 4
Agos-Oct 2022</t>
  </si>
  <si>
    <t>Trimestre 5
Nov 2022-Dic 2022</t>
  </si>
  <si>
    <t>TOTAL</t>
  </si>
  <si>
    <t>Producto 1</t>
  </si>
  <si>
    <t xml:space="preserve">Para marzo de  2022, al menos 50 programas de TV de Soy Música se han emitido por la Franja educativa de TV “Aprendamos en casa”. </t>
  </si>
  <si>
    <t>COMENTARIOS</t>
  </si>
  <si>
    <t>Actividad 1.1</t>
  </si>
  <si>
    <t xml:space="preserve">Descripción de la actividad: producción de 50 programas de TV de Soy Música </t>
  </si>
  <si>
    <t>Act. 1.1.1</t>
  </si>
  <si>
    <t xml:space="preserve">Asistencia técnica para la coordinación general del proyecto </t>
  </si>
  <si>
    <t>Asistencia Técnica</t>
  </si>
  <si>
    <t>Act. 1.1.2</t>
  </si>
  <si>
    <t xml:space="preserve">Asistencia técnica para la gestión de contenido y presentación en los programas (noviembre 2021 a marzo 2022).  A razón de 1 mes X $1,000 = $5,000.00 por cada persona  
</t>
  </si>
  <si>
    <t xml:space="preserve">Asistencia técnica </t>
  </si>
  <si>
    <t>Act. 1.1.3</t>
  </si>
  <si>
    <t xml:space="preserve">Asistencia técnica para la edición de los programas de televisión (noviembre 2021 a enero 2022). </t>
  </si>
  <si>
    <t>Asistencia técnica</t>
  </si>
  <si>
    <t>Act. 1.1.4</t>
  </si>
  <si>
    <t xml:space="preserve">Transporte para movilización solo para docentes, facilitadores comunitarios para el programas de TV (10 personas). El detalle de las movilizaciones depende de la residencia de los facilitadores comunitarios y docentes. </t>
  </si>
  <si>
    <t>Viaje</t>
  </si>
  <si>
    <t>Act. 1.1.5</t>
  </si>
  <si>
    <t xml:space="preserve">Alimentación por jornada de grabación (12 días x  12 personas). La alimentación será para equipo técnico, facilitadores/as comunitarias que participan en la grabación de los  programas y que se realizan fuera del set de poducción, en horarios posteriores a las 4:00 p.m. y/o durante sábados. </t>
  </si>
  <si>
    <t xml:space="preserve">Alimentación </t>
  </si>
  <si>
    <t>Act. 1.1.6</t>
  </si>
  <si>
    <t xml:space="preserve">Tarjeta de regalo o estipendio para los  y las docentes que participen de forma voluntaria en la creación de guiones y/o producción de algún tipo de material para los programas de televisión como pistas musicales, grabación de programas, etc. (17  docentes o facilitadores comunitarios). </t>
  </si>
  <si>
    <t>Tarjeta de regalo</t>
  </si>
  <si>
    <t>Subtotal Actividad 1.1</t>
  </si>
  <si>
    <t>TOTAL PRODUCTO 1</t>
  </si>
  <si>
    <t>Producto 2</t>
  </si>
  <si>
    <t>Para diciembre de 2022, al menos 250 docentes se han  capacitado en el Diplomado Soy Música en modalidad semi presencial.</t>
  </si>
  <si>
    <t>Actividad 2.1</t>
  </si>
  <si>
    <t xml:space="preserve">Descripción de la actividad: virtualización y ejecución del diplomado ¡Soy Música! </t>
  </si>
  <si>
    <t>Act. 2.1.1.</t>
  </si>
  <si>
    <t xml:space="preserve">Productores audiovisual para aula virtual  del diplomado( 1 persona por 2 meses). </t>
  </si>
  <si>
    <t>Act 2.1.2.</t>
  </si>
  <si>
    <t xml:space="preserve">Asistencia técnica de especialistas en diseño y diagramación para materiales que se utilizarán en el aula virtual del diplomado ( 1 persona por 1 mes). 
</t>
  </si>
  <si>
    <t>Asistencia  técnica</t>
  </si>
  <si>
    <t>Act 2.1.3</t>
  </si>
  <si>
    <t xml:space="preserve">Animador para los materiales audivisuales que se utilizarán el aula virtual del diplomado ( 1 persona por 2 meses). </t>
  </si>
  <si>
    <t>Act. 2.1.4.</t>
  </si>
  <si>
    <t xml:space="preserve">Editor de los materiales audivisuales que se utilizarán el aula virtual del diplomado 1 persona por 2 meses). </t>
  </si>
  <si>
    <t>Act. 2.1.5.</t>
  </si>
  <si>
    <t xml:space="preserve">Transporte y logística para movilizar equipo técnico y voluntariado a actividades vinculadas con el diplomado de Soy Música.  El detalle de las movilizaciones depende de la residencia del equipo técnico y voluntarios/as.  La cifra que se propone es un promedio. (20 personas). </t>
  </si>
  <si>
    <t>Act. 2.1.6.</t>
  </si>
  <si>
    <t xml:space="preserve">Gestores de Aula (4 personas). Acompañan 3 meses en el módulo 2 y 3 meses en el módulo 3. </t>
  </si>
  <si>
    <t>Gestores</t>
  </si>
  <si>
    <t>Act. 2.1.7.</t>
  </si>
  <si>
    <t xml:space="preserve">Contratación de tutores de aula (20 personas que reciben 3 pagos, un pago por módulo). Módulo 1 (fechas), Módulo 2 (fechas), Módulo 3 (fechas). </t>
  </si>
  <si>
    <t xml:space="preserve">Tutores </t>
  </si>
  <si>
    <t>Subtotal Actividad 2.1</t>
  </si>
  <si>
    <t>Actividad 2.2</t>
  </si>
  <si>
    <t xml:space="preserve"> Sistematización experiencias "Soy Música".</t>
  </si>
  <si>
    <t>2.2.1</t>
  </si>
  <si>
    <t>Asistencia técnica de una persona para seguimiento y documentación de las actividades y buenas prácticas de la implementación de la metodología !Soy Música!, en todas sus modalidades</t>
  </si>
  <si>
    <t>Subtotal Actividad 2.2</t>
  </si>
  <si>
    <t>TOTAL PRODUCTO 2</t>
  </si>
  <si>
    <t>Producto 3</t>
  </si>
  <si>
    <r>
      <rPr>
        <b/>
        <i/>
        <sz val="12"/>
        <color rgb="FF000000"/>
        <rFont val="Calibri"/>
        <scheme val="minor"/>
      </rPr>
      <t>Gestión eficaz y eficiente del programa</t>
    </r>
    <r>
      <rPr>
        <b/>
        <i/>
        <sz val="12"/>
        <color rgb="FFFF0000"/>
        <rFont val="Calibri"/>
        <scheme val="minor"/>
      </rPr>
      <t xml:space="preserve"> (Los fondos para gestión eficiente y eficaz del programa no puede superar el 15% del total del proyecto). La contrapartida debe ser, al menos, el 15% del proyecto.</t>
    </r>
  </si>
  <si>
    <t>Actividad 3.1.</t>
  </si>
  <si>
    <t>Personal en el país de gestión y apoyo,  prorrateado según su contribución al programa (planificación, coordinación, logística, administración, finanzas, recursos humanos)</t>
  </si>
  <si>
    <t>Act 3.1.1</t>
  </si>
  <si>
    <t>Técnico de recursos humanos (dedicación del 20% de su tiempo al proyecto = $200 por mes). 10% FUSALMO, 10% UNICEF.</t>
  </si>
  <si>
    <t>Act 3.1.2</t>
  </si>
  <si>
    <t>Contador del proyecto  30% (dedicación del 30% de su tiempo al proyecto=$300 por mes) 15% FUSALMO 15% UNICEF.</t>
  </si>
  <si>
    <t>Act 3.1.3</t>
  </si>
  <si>
    <t>Gerencia de Educación (dedicación del 20% de su tiempo al proyecto =$250 por mes) 10% FUSALMO, 10% UNICEF.</t>
  </si>
  <si>
    <t>Act 3.1.4</t>
  </si>
  <si>
    <t>Técnico en compras (dedicación del 20%de su tiempo al proyecto $200 al mes) 10% FUSALMO 10% UNICEF.</t>
  </si>
  <si>
    <t>Act 3.1.5</t>
  </si>
  <si>
    <t>Técnico en monitoreo y evaluación (Dedicación del 20% de su tiempo al proyecto $200 al mes) 10% FUSALMO 10% UNICEF.</t>
  </si>
  <si>
    <t>Subtotal Actividad 3.1</t>
  </si>
  <si>
    <t>Actividad 3.2.</t>
  </si>
  <si>
    <t>Gastos operacionales, prorrateados según su contribución al programa (espacio de oficinas, equipamiento, suministros  y servicios de oficina)</t>
  </si>
  <si>
    <t>Act 3.2.1</t>
  </si>
  <si>
    <t>Uso de equipo , oficina e instalaciones para la coordinación, equipo que virtualizará e instalaciones para capacitaciones, eventos. (10% del costo total  5 %FUSALMO, 5% UNICEF)</t>
  </si>
  <si>
    <t>Especificar en qué consiste el detalle de ese uso de equipo y oficina.</t>
  </si>
  <si>
    <t>Act 3.2.2</t>
  </si>
  <si>
    <t xml:space="preserve">Gastos básicos (Energia electrica, agua, Internet, telefonia de un promedio de $3,500) en un 14% $500, 7% de UNICEF Y 7% FUSALMO </t>
  </si>
  <si>
    <t>Incorporar el detalle de cuánto se gasta en cada servicio mensualmente y qué porcentaje es del total.</t>
  </si>
  <si>
    <t>Subtotal Actividad 3.2</t>
  </si>
  <si>
    <t>Actividad 3.3.</t>
  </si>
  <si>
    <t>Gestión estratégica para el desarrollo de las actividades del programa (comunicaciones, monitoreo y evaluación,…)</t>
  </si>
  <si>
    <t>Act 3.3.1</t>
  </si>
  <si>
    <t>Tecnico en comunicaciones (dedicación del 20%  de su tiempo al proyecto $200 al mes) 10% FUSALMO, 10% UNICEF.</t>
  </si>
  <si>
    <t>Subtotal Actividad 3.3</t>
  </si>
  <si>
    <t>TOTAL PRODUCTO 3</t>
  </si>
  <si>
    <t>GASTOS TOTALES DEL PROGRAMA (Contribución UNICEF)</t>
  </si>
  <si>
    <t>CONTRAPARTIDA OSC FUSALMO</t>
  </si>
  <si>
    <t>Descripción</t>
  </si>
  <si>
    <t>Unidad</t>
  </si>
  <si>
    <t>Cantidad</t>
  </si>
  <si>
    <t>Costo Unitario</t>
  </si>
  <si>
    <t>Monto total</t>
  </si>
  <si>
    <t>Técnico de recursos humanos (dedicación del 20% de su tiempo al proyecto = $200 por mes). 10% FUSALMO, 10% UNICEF</t>
  </si>
  <si>
    <t>Contador del proyecto  30% (dedicación del 30% de su tiempo al proyecto=$300 por mes) 15% FUSALMO 15% UNICEF</t>
  </si>
  <si>
    <t>Gerencia de Educación(dedicación del 20% de su tiempo al proyecto =$250 por mes) 10% FUSALMO, 10% UNICEF</t>
  </si>
  <si>
    <t>Técnico en compras(dedicación del 20%de su tiempo al proyecto $200 al mes) 10% FUSALMO 10% UNICEF</t>
  </si>
  <si>
    <t>Técnico en monitoreo y evaluación (Dedicacn del 20% de su tiempo al proyecto $200 por mes) - 10% FUSALMO 10% UNICEF</t>
  </si>
  <si>
    <t>Gerencia de Innovación 30% dediación de su tiempo al proyecto=$300 al mes) 30% FUSALMO</t>
  </si>
  <si>
    <t>Gastos básicos(Energia electrica, agua, Internet, telefonia de un promedio de $3,500) en un 14% $500, 7% de UNICEF Y 7% FUSALMO</t>
  </si>
  <si>
    <t xml:space="preserve">Asistencia a la coordinación (asumido por FUSALMO).
</t>
  </si>
  <si>
    <t>Tecnico en comunicaciones (dedicación del 20%  de su tiempo al proyecto $200 al mes) 10% FUSALMO, 10% UNICEF</t>
  </si>
  <si>
    <t>GASTOS TOTALES DEL PROGRAMA (Contribución OSC)</t>
  </si>
  <si>
    <t>PORCENTAJES DE CONTRIBUCIÓN</t>
  </si>
  <si>
    <t>UNICEF</t>
  </si>
  <si>
    <t>OSC FUSALMO</t>
  </si>
  <si>
    <t>GASTOS OPERATIVOS %</t>
  </si>
  <si>
    <t>DESCRIPCION</t>
  </si>
  <si>
    <t>CANTIDAD</t>
  </si>
  <si>
    <t xml:space="preserve"> COSTO UNITARIO</t>
  </si>
  <si>
    <t>CONTRAPARTIDA</t>
  </si>
  <si>
    <t>GASTO</t>
  </si>
  <si>
    <t>ESCENARIO 2</t>
  </si>
  <si>
    <t>COORDINADOR</t>
  </si>
  <si>
    <t>RECURSOS HUMANOS</t>
  </si>
  <si>
    <t>COMUNICACIONES</t>
  </si>
  <si>
    <t>EDUCACION</t>
  </si>
  <si>
    <t>CONTABILIDAD</t>
  </si>
  <si>
    <t>COMPRAS</t>
  </si>
  <si>
    <t>ASISTENCIA A COORDINACION</t>
  </si>
  <si>
    <t>MONITOREO</t>
  </si>
  <si>
    <t>USO DE OFICINA</t>
  </si>
  <si>
    <t>USO DE EQUIPO</t>
  </si>
  <si>
    <t>ENERGIA ELECTRICA</t>
  </si>
  <si>
    <t>AGUA</t>
  </si>
  <si>
    <t xml:space="preserve">INTERNET </t>
  </si>
  <si>
    <t>TELEFONIA</t>
  </si>
  <si>
    <t>TOTAL SIN COORDINACION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</si>
</sst>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.00_);\(&quot;$&quot;#,##0.00\)"/>
    <numFmt numFmtId="165" formatCode="_(&quot;$&quot;* #,##0.00_);_(&quot;$&quot;* \(#,##0.00\);_(&quot;$&quot;* &quot;-&quot;??_);_(@_)"/>
    <numFmt numFmtId="166" formatCode="_-&quot;$&quot;* #,##0.00_-;\-&quot;$&quot;* #,##0.00_-;_-&quot;$&quot;* &quot;-&quot;??_-;_-@_-"/>
    <numFmt numFmtId="167" formatCode="&quot;$&quot;#,##0.00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vertAlign val="superscript"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2"/>
      <color rgb="FF000000"/>
      <name val="Calibri"/>
      <scheme val="minor"/>
    </font>
    <font>
      <b/>
      <i/>
      <sz val="12"/>
      <color rgb="FFFF0000"/>
      <name val="Calibri"/>
      <scheme val="minor"/>
    </font>
    <font>
      <b/>
      <i/>
      <sz val="12"/>
      <color theme="1"/>
      <name val="Calibri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201">
    <xf numFmtId="0" fontId="0" fillId="0" borderId="0" xfId="0"/>
    <xf numFmtId="0" fontId="2" fillId="5" borderId="13" xfId="0" applyFont="1" applyFill="1" applyBorder="1" applyAlignment="1">
      <alignment horizontal="left" vertical="top" wrapText="1"/>
    </xf>
    <xf numFmtId="0" fontId="2" fillId="0" borderId="13" xfId="0" applyFont="1" applyBorder="1" applyAlignment="1">
      <alignment horizontal="left" vertical="top" wrapText="1"/>
    </xf>
    <xf numFmtId="0" fontId="3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3" fillId="2" borderId="1" xfId="0" applyFont="1" applyFill="1" applyBorder="1" applyAlignment="1">
      <alignment horizontal="left" vertical="center" wrapText="1"/>
    </xf>
    <xf numFmtId="0" fontId="3" fillId="2" borderId="2" xfId="0" applyFont="1" applyFill="1" applyBorder="1" applyAlignment="1">
      <alignment horizontal="justify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justify" vertical="center" wrapText="1"/>
    </xf>
    <xf numFmtId="0" fontId="3" fillId="4" borderId="3" xfId="0" applyFont="1" applyFill="1" applyBorder="1" applyAlignment="1">
      <alignment horizontal="justify" vertical="center" wrapText="1"/>
    </xf>
    <xf numFmtId="0" fontId="2" fillId="0" borderId="3" xfId="0" applyFont="1" applyBorder="1" applyAlignment="1">
      <alignment horizontal="justify" vertical="center" wrapText="1"/>
    </xf>
    <xf numFmtId="0" fontId="2" fillId="5" borderId="3" xfId="0" applyFont="1" applyFill="1" applyBorder="1" applyAlignment="1">
      <alignment horizontal="justify" vertical="center" wrapText="1"/>
    </xf>
    <xf numFmtId="167" fontId="2" fillId="0" borderId="13" xfId="0" applyNumberFormat="1" applyFont="1" applyBorder="1" applyAlignment="1">
      <alignment horizontal="center"/>
    </xf>
    <xf numFmtId="0" fontId="2" fillId="6" borderId="3" xfId="0" applyFont="1" applyFill="1" applyBorder="1" applyAlignment="1">
      <alignment horizontal="justify" vertical="center" wrapText="1"/>
    </xf>
    <xf numFmtId="165" fontId="3" fillId="7" borderId="7" xfId="1" applyFont="1" applyFill="1" applyBorder="1" applyAlignment="1">
      <alignment horizontal="center" vertical="center" wrapText="1"/>
    </xf>
    <xf numFmtId="0" fontId="2" fillId="0" borderId="13" xfId="0" applyFont="1" applyBorder="1" applyAlignment="1">
      <alignment vertical="top" wrapText="1"/>
    </xf>
    <xf numFmtId="165" fontId="3" fillId="7" borderId="0" xfId="1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justify" vertical="center" wrapText="1"/>
    </xf>
    <xf numFmtId="0" fontId="2" fillId="5" borderId="6" xfId="0" applyFont="1" applyFill="1" applyBorder="1" applyAlignment="1">
      <alignment vertical="center" wrapText="1"/>
    </xf>
    <xf numFmtId="0" fontId="2" fillId="5" borderId="6" xfId="0" applyFont="1" applyFill="1" applyBorder="1" applyAlignment="1">
      <alignment horizontal="center" vertical="center" wrapText="1"/>
    </xf>
    <xf numFmtId="4" fontId="2" fillId="5" borderId="6" xfId="1" applyNumberFormat="1" applyFont="1" applyFill="1" applyBorder="1" applyAlignment="1">
      <alignment horizontal="center" vertical="center" wrapText="1"/>
    </xf>
    <xf numFmtId="165" fontId="2" fillId="5" borderId="6" xfId="1" applyFont="1" applyFill="1" applyBorder="1" applyAlignment="1">
      <alignment horizontal="center" vertical="center" wrapText="1"/>
    </xf>
    <xf numFmtId="4" fontId="2" fillId="0" borderId="6" xfId="1" applyNumberFormat="1" applyFont="1" applyBorder="1" applyAlignment="1">
      <alignment horizontal="center" vertical="center" wrapText="1"/>
    </xf>
    <xf numFmtId="165" fontId="2" fillId="0" borderId="6" xfId="1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167" fontId="2" fillId="0" borderId="0" xfId="0" applyNumberFormat="1" applyFont="1" applyAlignment="1">
      <alignment horizontal="center" vertical="center"/>
    </xf>
    <xf numFmtId="0" fontId="3" fillId="4" borderId="13" xfId="0" applyFont="1" applyFill="1" applyBorder="1" applyAlignment="1">
      <alignment horizontal="justify" vertical="center" wrapText="1"/>
    </xf>
    <xf numFmtId="0" fontId="3" fillId="4" borderId="13" xfId="0" applyFont="1" applyFill="1" applyBorder="1" applyAlignment="1">
      <alignment vertical="center" wrapText="1"/>
    </xf>
    <xf numFmtId="0" fontId="3" fillId="4" borderId="13" xfId="0" applyFont="1" applyFill="1" applyBorder="1" applyAlignment="1">
      <alignment horizontal="center" vertical="center" wrapText="1"/>
    </xf>
    <xf numFmtId="0" fontId="6" fillId="5" borderId="13" xfId="0" applyFont="1" applyFill="1" applyBorder="1" applyAlignment="1">
      <alignment horizontal="center" vertical="center"/>
    </xf>
    <xf numFmtId="167" fontId="6" fillId="5" borderId="13" xfId="0" applyNumberFormat="1" applyFont="1" applyFill="1" applyBorder="1" applyAlignment="1">
      <alignment horizontal="center" vertical="center"/>
    </xf>
    <xf numFmtId="167" fontId="2" fillId="0" borderId="13" xfId="0" applyNumberFormat="1" applyFont="1" applyBorder="1" applyAlignment="1">
      <alignment horizontal="center" vertical="center" wrapText="1"/>
    </xf>
    <xf numFmtId="167" fontId="2" fillId="0" borderId="0" xfId="0" applyNumberFormat="1" applyFont="1" applyAlignment="1">
      <alignment horizontal="center"/>
    </xf>
    <xf numFmtId="0" fontId="2" fillId="0" borderId="4" xfId="0" applyFont="1" applyBorder="1"/>
    <xf numFmtId="165" fontId="2" fillId="0" borderId="1" xfId="0" applyNumberFormat="1" applyFont="1" applyBorder="1"/>
    <xf numFmtId="0" fontId="3" fillId="0" borderId="9" xfId="0" applyFont="1" applyBorder="1"/>
    <xf numFmtId="165" fontId="3" fillId="0" borderId="3" xfId="0" applyNumberFormat="1" applyFont="1" applyBorder="1"/>
    <xf numFmtId="0" fontId="2" fillId="5" borderId="13" xfId="0" applyFont="1" applyFill="1" applyBorder="1" applyAlignment="1">
      <alignment vertical="top" wrapText="1"/>
    </xf>
    <xf numFmtId="0" fontId="7" fillId="0" borderId="0" xfId="0" applyFont="1"/>
    <xf numFmtId="165" fontId="3" fillId="6" borderId="1" xfId="1" applyFont="1" applyFill="1" applyBorder="1" applyAlignment="1">
      <alignment horizontal="center" vertical="center" wrapText="1"/>
    </xf>
    <xf numFmtId="165" fontId="3" fillId="7" borderId="1" xfId="1" applyFont="1" applyFill="1" applyBorder="1" applyAlignment="1">
      <alignment horizontal="center" vertical="center" wrapText="1"/>
    </xf>
    <xf numFmtId="165" fontId="3" fillId="6" borderId="4" xfId="1" applyFont="1" applyFill="1" applyBorder="1" applyAlignment="1">
      <alignment horizontal="center" vertical="center" wrapText="1"/>
    </xf>
    <xf numFmtId="167" fontId="3" fillId="6" borderId="15" xfId="0" applyNumberFormat="1" applyFont="1" applyFill="1" applyBorder="1" applyAlignment="1">
      <alignment horizontal="center"/>
    </xf>
    <xf numFmtId="0" fontId="3" fillId="5" borderId="0" xfId="0" applyFont="1" applyFill="1" applyAlignment="1">
      <alignment horizontal="center" vertical="center" wrapText="1"/>
    </xf>
    <xf numFmtId="0" fontId="2" fillId="5" borderId="14" xfId="0" applyFont="1" applyFill="1" applyBorder="1" applyAlignment="1">
      <alignment vertical="top" wrapText="1"/>
    </xf>
    <xf numFmtId="0" fontId="2" fillId="0" borderId="3" xfId="0" applyFont="1" applyBorder="1" applyAlignment="1">
      <alignment vertical="center" wrapText="1"/>
    </xf>
    <xf numFmtId="0" fontId="3" fillId="4" borderId="20" xfId="0" applyFont="1" applyFill="1" applyBorder="1" applyAlignment="1">
      <alignment horizontal="justify" vertical="center" wrapText="1"/>
    </xf>
    <xf numFmtId="166" fontId="3" fillId="8" borderId="21" xfId="0" applyNumberFormat="1" applyFont="1" applyFill="1" applyBorder="1" applyAlignment="1">
      <alignment horizontal="center" vertical="center" wrapText="1"/>
    </xf>
    <xf numFmtId="165" fontId="3" fillId="7" borderId="15" xfId="1" applyFont="1" applyFill="1" applyBorder="1" applyAlignment="1">
      <alignment horizontal="center" vertical="center" wrapText="1"/>
    </xf>
    <xf numFmtId="0" fontId="2" fillId="6" borderId="15" xfId="0" applyFont="1" applyFill="1" applyBorder="1" applyAlignment="1">
      <alignment horizontal="justify" vertical="center" wrapText="1"/>
    </xf>
    <xf numFmtId="165" fontId="3" fillId="6" borderId="16" xfId="1" applyFont="1" applyFill="1" applyBorder="1" applyAlignment="1">
      <alignment horizontal="center" vertical="center" wrapText="1"/>
    </xf>
    <xf numFmtId="167" fontId="2" fillId="0" borderId="15" xfId="0" applyNumberFormat="1" applyFont="1" applyBorder="1" applyAlignment="1">
      <alignment horizontal="center" vertical="center"/>
    </xf>
    <xf numFmtId="167" fontId="2" fillId="0" borderId="16" xfId="0" applyNumberFormat="1" applyFont="1" applyBorder="1" applyAlignment="1">
      <alignment horizontal="center" vertical="center"/>
    </xf>
    <xf numFmtId="167" fontId="2" fillId="0" borderId="18" xfId="0" applyNumberFormat="1" applyFont="1" applyBorder="1" applyAlignment="1">
      <alignment horizontal="center" vertical="center"/>
    </xf>
    <xf numFmtId="167" fontId="2" fillId="0" borderId="2" xfId="0" applyNumberFormat="1" applyFont="1" applyBorder="1" applyAlignment="1">
      <alignment vertical="center"/>
    </xf>
    <xf numFmtId="0" fontId="3" fillId="2" borderId="5" xfId="0" applyFont="1" applyFill="1" applyBorder="1" applyAlignment="1">
      <alignment horizontal="center" vertical="center" wrapText="1"/>
    </xf>
    <xf numFmtId="165" fontId="2" fillId="5" borderId="8" xfId="1" applyFont="1" applyFill="1" applyBorder="1" applyAlignment="1">
      <alignment horizontal="center" vertical="center" wrapText="1"/>
    </xf>
    <xf numFmtId="167" fontId="2" fillId="5" borderId="16" xfId="0" applyNumberFormat="1" applyFont="1" applyFill="1" applyBorder="1" applyAlignment="1">
      <alignment horizontal="center"/>
    </xf>
    <xf numFmtId="167" fontId="2" fillId="5" borderId="13" xfId="0" applyNumberFormat="1" applyFont="1" applyFill="1" applyBorder="1" applyAlignment="1">
      <alignment horizontal="center"/>
    </xf>
    <xf numFmtId="0" fontId="5" fillId="5" borderId="0" xfId="0" applyFont="1" applyFill="1" applyAlignment="1">
      <alignment horizontal="left" vertical="center" wrapText="1"/>
    </xf>
    <xf numFmtId="167" fontId="2" fillId="5" borderId="0" xfId="0" applyNumberFormat="1" applyFont="1" applyFill="1" applyAlignment="1">
      <alignment horizontal="center" vertical="center" wrapText="1"/>
    </xf>
    <xf numFmtId="166" fontId="3" fillId="5" borderId="0" xfId="0" applyNumberFormat="1" applyFont="1" applyFill="1" applyAlignment="1">
      <alignment horizontal="center" vertical="center" wrapText="1"/>
    </xf>
    <xf numFmtId="165" fontId="2" fillId="0" borderId="1" xfId="1" applyFont="1" applyBorder="1" applyAlignment="1">
      <alignment horizontal="center" vertical="center" wrapText="1"/>
    </xf>
    <xf numFmtId="0" fontId="8" fillId="9" borderId="13" xfId="0" applyFont="1" applyFill="1" applyBorder="1" applyAlignment="1">
      <alignment horizontal="center" vertical="center"/>
    </xf>
    <xf numFmtId="0" fontId="0" fillId="0" borderId="13" xfId="0" applyBorder="1"/>
    <xf numFmtId="1" fontId="0" fillId="0" borderId="13" xfId="1" applyNumberFormat="1" applyFont="1" applyBorder="1" applyAlignment="1">
      <alignment horizontal="center"/>
    </xf>
    <xf numFmtId="165" fontId="0" fillId="0" borderId="13" xfId="1" applyFont="1" applyBorder="1"/>
    <xf numFmtId="0" fontId="0" fillId="10" borderId="13" xfId="0" applyFill="1" applyBorder="1"/>
    <xf numFmtId="1" fontId="0" fillId="10" borderId="13" xfId="1" applyNumberFormat="1" applyFont="1" applyFill="1" applyBorder="1" applyAlignment="1">
      <alignment horizontal="center"/>
    </xf>
    <xf numFmtId="165" fontId="0" fillId="10" borderId="13" xfId="1" applyFont="1" applyFill="1" applyBorder="1"/>
    <xf numFmtId="166" fontId="0" fillId="10" borderId="13" xfId="0" applyNumberFormat="1" applyFill="1" applyBorder="1"/>
    <xf numFmtId="0" fontId="0" fillId="10" borderId="0" xfId="0" applyFill="1"/>
    <xf numFmtId="166" fontId="0" fillId="0" borderId="13" xfId="0" applyNumberFormat="1" applyBorder="1"/>
    <xf numFmtId="0" fontId="8" fillId="0" borderId="13" xfId="0" applyFont="1" applyBorder="1"/>
    <xf numFmtId="165" fontId="8" fillId="0" borderId="13" xfId="1" applyFont="1" applyBorder="1"/>
    <xf numFmtId="166" fontId="8" fillId="11" borderId="13" xfId="0" applyNumberFormat="1" applyFont="1" applyFill="1" applyBorder="1"/>
    <xf numFmtId="165" fontId="0" fillId="0" borderId="0" xfId="0" applyNumberFormat="1"/>
    <xf numFmtId="166" fontId="0" fillId="0" borderId="0" xfId="0" applyNumberFormat="1"/>
    <xf numFmtId="166" fontId="2" fillId="0" borderId="0" xfId="0" applyNumberFormat="1" applyFont="1"/>
    <xf numFmtId="167" fontId="2" fillId="5" borderId="2" xfId="0" applyNumberFormat="1" applyFont="1" applyFill="1" applyBorder="1"/>
    <xf numFmtId="166" fontId="2" fillId="0" borderId="0" xfId="0" applyNumberFormat="1" applyFont="1" applyAlignment="1">
      <alignment horizontal="center"/>
    </xf>
    <xf numFmtId="0" fontId="2" fillId="0" borderId="22" xfId="0" applyFont="1" applyBorder="1" applyAlignment="1">
      <alignment horizontal="justify" vertical="center" wrapText="1"/>
    </xf>
    <xf numFmtId="0" fontId="6" fillId="5" borderId="13" xfId="0" applyFont="1" applyFill="1" applyBorder="1" applyAlignment="1">
      <alignment vertical="center" wrapText="1"/>
    </xf>
    <xf numFmtId="166" fontId="3" fillId="8" borderId="3" xfId="0" applyNumberFormat="1" applyFont="1" applyFill="1" applyBorder="1" applyAlignment="1">
      <alignment horizontal="center" vertical="center" wrapText="1"/>
    </xf>
    <xf numFmtId="4" fontId="2" fillId="5" borderId="13" xfId="1" applyNumberFormat="1" applyFont="1" applyFill="1" applyBorder="1" applyAlignment="1">
      <alignment horizontal="center" vertical="center" wrapText="1"/>
    </xf>
    <xf numFmtId="167" fontId="2" fillId="0" borderId="13" xfId="0" applyNumberFormat="1" applyFont="1" applyBorder="1"/>
    <xf numFmtId="2" fontId="2" fillId="0" borderId="2" xfId="0" applyNumberFormat="1" applyFont="1" applyBorder="1" applyAlignment="1">
      <alignment horizontal="center"/>
    </xf>
    <xf numFmtId="2" fontId="2" fillId="0" borderId="6" xfId="0" applyNumberFormat="1" applyFont="1" applyBorder="1" applyAlignment="1">
      <alignment horizontal="center"/>
    </xf>
    <xf numFmtId="0" fontId="3" fillId="0" borderId="13" xfId="0" applyFont="1" applyBorder="1" applyAlignment="1">
      <alignment horizontal="left" vertical="top" wrapText="1"/>
    </xf>
    <xf numFmtId="167" fontId="3" fillId="6" borderId="23" xfId="0" applyNumberFormat="1" applyFont="1" applyFill="1" applyBorder="1" applyAlignment="1">
      <alignment horizontal="center"/>
    </xf>
    <xf numFmtId="0" fontId="2" fillId="5" borderId="13" xfId="0" applyFont="1" applyFill="1" applyBorder="1" applyAlignment="1">
      <alignment horizontal="justify" vertical="center" wrapText="1"/>
    </xf>
    <xf numFmtId="166" fontId="2" fillId="0" borderId="13" xfId="0" applyNumberFormat="1" applyFont="1" applyBorder="1" applyAlignment="1">
      <alignment horizontal="center" vertical="center" wrapText="1"/>
    </xf>
    <xf numFmtId="0" fontId="2" fillId="5" borderId="13" xfId="0" applyFont="1" applyFill="1" applyBorder="1" applyAlignment="1">
      <alignment horizontal="center" vertical="center" wrapText="1"/>
    </xf>
    <xf numFmtId="164" fontId="2" fillId="5" borderId="13" xfId="0" applyNumberFormat="1" applyFont="1" applyFill="1" applyBorder="1" applyAlignment="1">
      <alignment horizontal="center" vertical="center" wrapText="1"/>
    </xf>
    <xf numFmtId="166" fontId="2" fillId="5" borderId="13" xfId="0" applyNumberFormat="1" applyFont="1" applyFill="1" applyBorder="1" applyAlignment="1">
      <alignment horizontal="center" vertical="center" wrapText="1"/>
    </xf>
    <xf numFmtId="0" fontId="2" fillId="5" borderId="14" xfId="0" applyFont="1" applyFill="1" applyBorder="1" applyAlignment="1">
      <alignment horizontal="justify" vertical="center" wrapText="1"/>
    </xf>
    <xf numFmtId="164" fontId="2" fillId="0" borderId="14" xfId="0" applyNumberFormat="1" applyFont="1" applyBorder="1" applyAlignment="1">
      <alignment horizontal="center" vertical="center" wrapText="1"/>
    </xf>
    <xf numFmtId="166" fontId="2" fillId="0" borderId="14" xfId="0" applyNumberFormat="1" applyFont="1" applyBorder="1" applyAlignment="1">
      <alignment horizontal="center" vertical="center" wrapText="1"/>
    </xf>
    <xf numFmtId="167" fontId="2" fillId="0" borderId="14" xfId="0" applyNumberFormat="1" applyFont="1" applyBorder="1" applyAlignment="1">
      <alignment horizontal="center"/>
    </xf>
    <xf numFmtId="167" fontId="2" fillId="0" borderId="14" xfId="0" applyNumberFormat="1" applyFont="1" applyBorder="1"/>
    <xf numFmtId="0" fontId="3" fillId="4" borderId="1" xfId="0" applyFont="1" applyFill="1" applyBorder="1" applyAlignment="1">
      <alignment horizontal="justify" vertical="center" wrapText="1"/>
    </xf>
    <xf numFmtId="165" fontId="3" fillId="6" borderId="9" xfId="1" applyFont="1" applyFill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4" fontId="2" fillId="0" borderId="13" xfId="0" applyNumberFormat="1" applyFont="1" applyBorder="1" applyAlignment="1">
      <alignment vertical="center" wrapText="1"/>
    </xf>
    <xf numFmtId="4" fontId="2" fillId="5" borderId="13" xfId="0" applyNumberFormat="1" applyFont="1" applyFill="1" applyBorder="1" applyAlignment="1">
      <alignment vertical="center" wrapText="1"/>
    </xf>
    <xf numFmtId="167" fontId="2" fillId="5" borderId="13" xfId="0" applyNumberFormat="1" applyFont="1" applyFill="1" applyBorder="1"/>
    <xf numFmtId="0" fontId="2" fillId="5" borderId="24" xfId="0" applyFont="1" applyFill="1" applyBorder="1" applyAlignment="1">
      <alignment horizontal="justify" vertical="center" wrapText="1"/>
    </xf>
    <xf numFmtId="0" fontId="2" fillId="5" borderId="24" xfId="0" applyFont="1" applyFill="1" applyBorder="1" applyAlignment="1">
      <alignment vertical="top" wrapText="1"/>
    </xf>
    <xf numFmtId="0" fontId="2" fillId="5" borderId="24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justify" vertical="center" wrapText="1"/>
    </xf>
    <xf numFmtId="165" fontId="2" fillId="5" borderId="13" xfId="1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vertical="center" wrapText="1"/>
    </xf>
    <xf numFmtId="4" fontId="2" fillId="5" borderId="24" xfId="1" applyNumberFormat="1" applyFont="1" applyFill="1" applyBorder="1" applyAlignment="1">
      <alignment horizontal="center" vertical="center" wrapText="1"/>
    </xf>
    <xf numFmtId="165" fontId="2" fillId="5" borderId="24" xfId="1" applyFont="1" applyFill="1" applyBorder="1" applyAlignment="1">
      <alignment horizontal="center" vertical="center" wrapText="1"/>
    </xf>
    <xf numFmtId="167" fontId="2" fillId="5" borderId="24" xfId="0" applyNumberFormat="1" applyFont="1" applyFill="1" applyBorder="1" applyAlignment="1">
      <alignment horizontal="center"/>
    </xf>
    <xf numFmtId="167" fontId="2" fillId="5" borderId="24" xfId="0" applyNumberFormat="1" applyFont="1" applyFill="1" applyBorder="1"/>
    <xf numFmtId="165" fontId="3" fillId="6" borderId="17" xfId="1" applyFont="1" applyFill="1" applyBorder="1" applyAlignment="1">
      <alignment horizontal="center" vertical="center" wrapText="1"/>
    </xf>
    <xf numFmtId="164" fontId="2" fillId="5" borderId="24" xfId="0" applyNumberFormat="1" applyFont="1" applyFill="1" applyBorder="1" applyAlignment="1">
      <alignment horizontal="center" vertical="center" wrapText="1"/>
    </xf>
    <xf numFmtId="166" fontId="2" fillId="5" borderId="24" xfId="0" applyNumberFormat="1" applyFont="1" applyFill="1" applyBorder="1" applyAlignment="1">
      <alignment horizontal="center" vertical="center" wrapText="1"/>
    </xf>
    <xf numFmtId="167" fontId="2" fillId="0" borderId="24" xfId="0" applyNumberFormat="1" applyFont="1" applyBorder="1" applyAlignment="1">
      <alignment horizontal="center"/>
    </xf>
    <xf numFmtId="167" fontId="2" fillId="0" borderId="24" xfId="0" applyNumberFormat="1" applyFont="1" applyBorder="1"/>
    <xf numFmtId="167" fontId="3" fillId="6" borderId="17" xfId="0" applyNumberFormat="1" applyFont="1" applyFill="1" applyBorder="1"/>
    <xf numFmtId="0" fontId="2" fillId="5" borderId="14" xfId="0" applyFont="1" applyFill="1" applyBorder="1" applyAlignment="1">
      <alignment horizontal="center" vertical="center" wrapText="1"/>
    </xf>
    <xf numFmtId="0" fontId="6" fillId="5" borderId="25" xfId="0" applyFont="1" applyFill="1" applyBorder="1" applyAlignment="1">
      <alignment horizontal="left" vertical="center"/>
    </xf>
    <xf numFmtId="0" fontId="6" fillId="5" borderId="25" xfId="0" applyFont="1" applyFill="1" applyBorder="1" applyAlignment="1">
      <alignment horizontal="center" vertical="center"/>
    </xf>
    <xf numFmtId="0" fontId="8" fillId="0" borderId="0" xfId="0" applyFont="1"/>
    <xf numFmtId="0" fontId="0" fillId="0" borderId="0" xfId="0" applyAlignment="1">
      <alignment horizontal="center"/>
    </xf>
    <xf numFmtId="0" fontId="7" fillId="5" borderId="13" xfId="0" applyFont="1" applyFill="1" applyBorder="1" applyAlignment="1">
      <alignment horizontal="center" vertical="center" wrapText="1"/>
    </xf>
    <xf numFmtId="0" fontId="7" fillId="5" borderId="24" xfId="0" applyFont="1" applyFill="1" applyBorder="1" applyAlignment="1">
      <alignment horizontal="center" vertical="center" wrapText="1"/>
    </xf>
    <xf numFmtId="0" fontId="7" fillId="5" borderId="6" xfId="0" applyFont="1" applyFill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2" fillId="5" borderId="0" xfId="0" applyFont="1" applyFill="1"/>
    <xf numFmtId="165" fontId="3" fillId="6" borderId="26" xfId="1" applyFont="1" applyFill="1" applyBorder="1" applyAlignment="1">
      <alignment horizontal="center" vertical="center" wrapText="1"/>
    </xf>
    <xf numFmtId="0" fontId="2" fillId="12" borderId="3" xfId="0" applyFont="1" applyFill="1" applyBorder="1" applyAlignment="1">
      <alignment horizontal="justify" vertical="center" wrapText="1"/>
    </xf>
    <xf numFmtId="0" fontId="2" fillId="12" borderId="1" xfId="0" applyFont="1" applyFill="1" applyBorder="1" applyAlignment="1">
      <alignment wrapText="1"/>
    </xf>
    <xf numFmtId="0" fontId="2" fillId="12" borderId="2" xfId="0" applyFont="1" applyFill="1" applyBorder="1" applyAlignment="1">
      <alignment horizontal="center" vertical="center" wrapText="1"/>
    </xf>
    <xf numFmtId="4" fontId="2" fillId="12" borderId="2" xfId="0" applyNumberFormat="1" applyFont="1" applyFill="1" applyBorder="1" applyAlignment="1">
      <alignment horizontal="center" vertical="center" wrapText="1"/>
    </xf>
    <xf numFmtId="166" fontId="2" fillId="12" borderId="2" xfId="0" applyNumberFormat="1" applyFont="1" applyFill="1" applyBorder="1" applyAlignment="1">
      <alignment horizontal="center" vertical="center" wrapText="1"/>
    </xf>
    <xf numFmtId="166" fontId="2" fillId="12" borderId="11" xfId="0" applyNumberFormat="1" applyFont="1" applyFill="1" applyBorder="1" applyAlignment="1">
      <alignment horizontal="center" vertical="center" wrapText="1"/>
    </xf>
    <xf numFmtId="167" fontId="2" fillId="12" borderId="16" xfId="0" applyNumberFormat="1" applyFont="1" applyFill="1" applyBorder="1" applyAlignment="1">
      <alignment horizontal="center"/>
    </xf>
    <xf numFmtId="167" fontId="2" fillId="12" borderId="2" xfId="0" applyNumberFormat="1" applyFont="1" applyFill="1" applyBorder="1"/>
    <xf numFmtId="0" fontId="2" fillId="12" borderId="0" xfId="0" applyFont="1" applyFill="1"/>
    <xf numFmtId="4" fontId="2" fillId="5" borderId="24" xfId="0" applyNumberFormat="1" applyFont="1" applyFill="1" applyBorder="1" applyAlignment="1">
      <alignment vertical="center" wrapText="1"/>
    </xf>
    <xf numFmtId="0" fontId="7" fillId="5" borderId="0" xfId="0" applyFont="1" applyFill="1"/>
    <xf numFmtId="0" fontId="2" fillId="13" borderId="13" xfId="0" applyFont="1" applyFill="1" applyBorder="1" applyAlignment="1">
      <alignment horizontal="justify" vertical="center" wrapText="1"/>
    </xf>
    <xf numFmtId="165" fontId="2" fillId="0" borderId="0" xfId="1" applyFont="1" applyAlignment="1">
      <alignment horizontal="center"/>
    </xf>
    <xf numFmtId="167" fontId="2" fillId="0" borderId="0" xfId="0" applyNumberFormat="1" applyFont="1"/>
    <xf numFmtId="165" fontId="2" fillId="0" borderId="0" xfId="0" applyNumberFormat="1" applyFont="1"/>
    <xf numFmtId="166" fontId="0" fillId="0" borderId="0" xfId="0" applyNumberFormat="1" applyAlignment="1">
      <alignment horizontal="center"/>
    </xf>
    <xf numFmtId="0" fontId="2" fillId="0" borderId="14" xfId="0" applyFont="1" applyBorder="1" applyAlignment="1">
      <alignment horizontal="center" vertical="center" wrapText="1"/>
    </xf>
    <xf numFmtId="0" fontId="2" fillId="5" borderId="13" xfId="0" applyFont="1" applyFill="1" applyBorder="1" applyAlignment="1">
      <alignment vertical="center" wrapText="1"/>
    </xf>
    <xf numFmtId="167" fontId="2" fillId="5" borderId="13" xfId="0" applyNumberFormat="1" applyFont="1" applyFill="1" applyBorder="1" applyAlignment="1">
      <alignment horizontal="center" vertical="center" wrapText="1"/>
    </xf>
    <xf numFmtId="0" fontId="2" fillId="5" borderId="13" xfId="0" applyFont="1" applyFill="1" applyBorder="1" applyAlignment="1">
      <alignment wrapText="1"/>
    </xf>
    <xf numFmtId="4" fontId="2" fillId="5" borderId="13" xfId="0" applyNumberFormat="1" applyFont="1" applyFill="1" applyBorder="1" applyAlignment="1">
      <alignment horizontal="center" vertical="center" wrapText="1"/>
    </xf>
    <xf numFmtId="0" fontId="2" fillId="0" borderId="13" xfId="0" applyFont="1" applyBorder="1" applyAlignment="1">
      <alignment vertical="center" wrapText="1"/>
    </xf>
    <xf numFmtId="0" fontId="2" fillId="5" borderId="24" xfId="0" applyFont="1" applyFill="1" applyBorder="1" applyAlignment="1">
      <alignment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5" fillId="3" borderId="13" xfId="0" applyFont="1" applyFill="1" applyBorder="1" applyAlignment="1">
      <alignment horizontal="left" vertical="center" wrapText="1"/>
    </xf>
    <xf numFmtId="0" fontId="3" fillId="8" borderId="4" xfId="0" applyFont="1" applyFill="1" applyBorder="1" applyAlignment="1">
      <alignment horizontal="right" vertical="center" wrapText="1"/>
    </xf>
    <xf numFmtId="0" fontId="3" fillId="8" borderId="8" xfId="0" applyFont="1" applyFill="1" applyBorder="1" applyAlignment="1">
      <alignment horizontal="right" vertical="center" wrapText="1"/>
    </xf>
    <xf numFmtId="0" fontId="3" fillId="8" borderId="6" xfId="0" applyFont="1" applyFill="1" applyBorder="1" applyAlignment="1">
      <alignment horizontal="right" vertical="center" wrapText="1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4" borderId="4" xfId="0" applyFont="1" applyFill="1" applyBorder="1" applyAlignment="1">
      <alignment horizontal="left" vertical="center" wrapText="1"/>
    </xf>
    <xf numFmtId="0" fontId="3" fillId="4" borderId="5" xfId="0" applyFont="1" applyFill="1" applyBorder="1" applyAlignment="1">
      <alignment horizontal="left" vertical="center" wrapText="1"/>
    </xf>
    <xf numFmtId="0" fontId="3" fillId="4" borderId="2" xfId="0" applyFont="1" applyFill="1" applyBorder="1" applyAlignment="1">
      <alignment horizontal="left" vertical="center" wrapText="1"/>
    </xf>
    <xf numFmtId="0" fontId="3" fillId="6" borderId="16" xfId="0" applyFont="1" applyFill="1" applyBorder="1" applyAlignment="1">
      <alignment horizontal="right" vertical="center" wrapText="1"/>
    </xf>
    <xf numFmtId="0" fontId="3" fillId="4" borderId="19" xfId="0" applyFont="1" applyFill="1" applyBorder="1" applyAlignment="1">
      <alignment horizontal="left" vertical="center" wrapText="1"/>
    </xf>
    <xf numFmtId="0" fontId="3" fillId="4" borderId="0" xfId="0" applyFont="1" applyFill="1" applyAlignment="1">
      <alignment horizontal="left" vertical="center" wrapText="1"/>
    </xf>
    <xf numFmtId="0" fontId="3" fillId="4" borderId="7" xfId="0" applyFont="1" applyFill="1" applyBorder="1" applyAlignment="1">
      <alignment horizontal="left" vertical="center" wrapText="1"/>
    </xf>
    <xf numFmtId="0" fontId="3" fillId="7" borderId="15" xfId="0" applyFont="1" applyFill="1" applyBorder="1" applyAlignment="1">
      <alignment horizontal="right" vertical="center" wrapText="1"/>
    </xf>
    <xf numFmtId="0" fontId="3" fillId="7" borderId="16" xfId="0" applyFont="1" applyFill="1" applyBorder="1" applyAlignment="1">
      <alignment horizontal="right" vertical="center" wrapText="1"/>
    </xf>
    <xf numFmtId="0" fontId="3" fillId="7" borderId="17" xfId="0" applyFont="1" applyFill="1" applyBorder="1" applyAlignment="1">
      <alignment horizontal="right" vertical="center" wrapText="1"/>
    </xf>
    <xf numFmtId="0" fontId="3" fillId="8" borderId="15" xfId="0" applyFont="1" applyFill="1" applyBorder="1" applyAlignment="1">
      <alignment horizontal="right" vertical="center" wrapText="1"/>
    </xf>
    <xf numFmtId="0" fontId="3" fillId="8" borderId="16" xfId="0" applyFont="1" applyFill="1" applyBorder="1" applyAlignment="1">
      <alignment horizontal="right" vertical="center" wrapText="1"/>
    </xf>
    <xf numFmtId="0" fontId="3" fillId="8" borderId="17" xfId="0" applyFont="1" applyFill="1" applyBorder="1" applyAlignment="1">
      <alignment horizontal="right" vertical="center" wrapText="1"/>
    </xf>
    <xf numFmtId="0" fontId="3" fillId="6" borderId="26" xfId="0" applyFont="1" applyFill="1" applyBorder="1" applyAlignment="1">
      <alignment horizontal="right" vertical="center" wrapText="1"/>
    </xf>
    <xf numFmtId="0" fontId="7" fillId="5" borderId="0" xfId="0" applyFont="1" applyFill="1" applyAlignment="1">
      <alignment horizontal="left" vertical="top" wrapText="1"/>
    </xf>
    <xf numFmtId="0" fontId="3" fillId="6" borderId="4" xfId="0" applyFont="1" applyFill="1" applyBorder="1" applyAlignment="1">
      <alignment horizontal="right" vertical="center" wrapText="1"/>
    </xf>
    <xf numFmtId="0" fontId="3" fillId="6" borderId="5" xfId="0" applyFont="1" applyFill="1" applyBorder="1" applyAlignment="1">
      <alignment horizontal="right" vertical="center" wrapText="1"/>
    </xf>
    <xf numFmtId="0" fontId="3" fillId="6" borderId="2" xfId="0" applyFont="1" applyFill="1" applyBorder="1" applyAlignment="1">
      <alignment horizontal="right" vertical="center" wrapText="1"/>
    </xf>
    <xf numFmtId="0" fontId="3" fillId="7" borderId="4" xfId="0" applyFont="1" applyFill="1" applyBorder="1" applyAlignment="1">
      <alignment horizontal="right" vertical="center" wrapText="1"/>
    </xf>
    <xf numFmtId="0" fontId="3" fillId="7" borderId="11" xfId="0" applyFont="1" applyFill="1" applyBorder="1" applyAlignment="1">
      <alignment horizontal="right" vertical="center" wrapText="1"/>
    </xf>
    <xf numFmtId="0" fontId="3" fillId="7" borderId="12" xfId="0" applyFont="1" applyFill="1" applyBorder="1" applyAlignment="1">
      <alignment horizontal="right" vertical="center" wrapText="1"/>
    </xf>
    <xf numFmtId="0" fontId="5" fillId="3" borderId="4" xfId="0" applyFont="1" applyFill="1" applyBorder="1" applyAlignment="1">
      <alignment horizontal="left" vertical="center" wrapText="1"/>
    </xf>
    <xf numFmtId="0" fontId="5" fillId="3" borderId="5" xfId="0" applyFont="1" applyFill="1" applyBorder="1" applyAlignment="1">
      <alignment horizontal="left" vertical="center" wrapText="1"/>
    </xf>
    <xf numFmtId="0" fontId="5" fillId="3" borderId="2" xfId="0" applyFont="1" applyFill="1" applyBorder="1" applyAlignment="1">
      <alignment horizontal="left" vertical="center" wrapText="1"/>
    </xf>
    <xf numFmtId="0" fontId="2" fillId="4" borderId="10" xfId="0" applyFont="1" applyFill="1" applyBorder="1" applyAlignment="1">
      <alignment horizontal="left" vertical="center" wrapText="1"/>
    </xf>
    <xf numFmtId="0" fontId="2" fillId="4" borderId="11" xfId="0" applyFont="1" applyFill="1" applyBorder="1" applyAlignment="1">
      <alignment horizontal="left" vertical="center" wrapText="1"/>
    </xf>
    <xf numFmtId="0" fontId="2" fillId="4" borderId="12" xfId="0" applyFont="1" applyFill="1" applyBorder="1" applyAlignment="1">
      <alignment horizontal="left" vertical="center" wrapText="1"/>
    </xf>
    <xf numFmtId="0" fontId="12" fillId="3" borderId="4" xfId="0" applyFont="1" applyFill="1" applyBorder="1" applyAlignment="1">
      <alignment horizontal="left" vertical="center" wrapText="1"/>
    </xf>
    <xf numFmtId="0" fontId="3" fillId="4" borderId="10" xfId="0" applyFont="1" applyFill="1" applyBorder="1" applyAlignment="1">
      <alignment horizontal="left" vertical="center" wrapText="1"/>
    </xf>
    <xf numFmtId="0" fontId="3" fillId="4" borderId="11" xfId="0" applyFont="1" applyFill="1" applyBorder="1" applyAlignment="1">
      <alignment horizontal="left" vertical="center" wrapText="1"/>
    </xf>
    <xf numFmtId="0" fontId="3" fillId="4" borderId="12" xfId="0" applyFont="1" applyFill="1" applyBorder="1" applyAlignment="1">
      <alignment horizontal="left" vertical="center" wrapText="1"/>
    </xf>
    <xf numFmtId="0" fontId="3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8" fillId="0" borderId="0" xfId="0" applyFont="1" applyAlignment="1">
      <alignment horizontal="left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arta Navarro Montes" id="{9CC73A0D-5F63-4DDB-B840-A9C63AA5AD38}" userId="S::mnmontes@unicef.org::e20a7b6e-19e7-46a1-a943-6565dc0c12c9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29" dT="2021-09-22T18:40:20.95" personId="{9CC73A0D-5F63-4DDB-B840-A9C63AA5AD38}" id="{17FC57FF-6B95-47DA-AB04-FD23A619BE2B}">
    <text>Sería para el transporte del módulo 2 del diplomado o alguna otra accione vinculada que se requiera. Se espera ocupar entre enero y abril 2022, por eso mejor que lo inlcuyan en el desembolso 2</text>
  </threadedComment>
  <threadedComment ref="D34" dT="2021-09-22T18:47:16.92" personId="{9CC73A0D-5F63-4DDB-B840-A9C63AA5AD38}" id="{07863B95-222E-47D0-ADAA-860EF8271C46}">
    <text>se aumentan 2 meses para que pueda acompañar el proceso hasta el final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4F48B-8B5B-42F4-8B53-00F33A4FDDF1}">
  <sheetPr>
    <tabColor theme="9"/>
  </sheetPr>
  <dimension ref="A1:S81"/>
  <sheetViews>
    <sheetView tabSelected="1" topLeftCell="A6" zoomScale="90" zoomScaleNormal="90" workbookViewId="0">
      <pane xSplit="2" ySplit="9" topLeftCell="C95" activePane="bottomRight" state="frozen"/>
      <selection pane="bottomRight" activeCell="B31" sqref="B31"/>
      <selection pane="bottomLeft" activeCell="B9" sqref="B9"/>
      <selection pane="topRight" activeCell="C6" sqref="C6"/>
    </sheetView>
  </sheetViews>
  <sheetFormatPr defaultColWidth="9.140625" defaultRowHeight="15.75"/>
  <cols>
    <col min="1" max="1" width="15" style="4" customWidth="1"/>
    <col min="2" max="2" width="89.42578125" style="4" customWidth="1"/>
    <col min="3" max="3" width="15.7109375" style="4" customWidth="1"/>
    <col min="4" max="4" width="13.7109375" style="5" customWidth="1"/>
    <col min="5" max="5" width="16.7109375" style="4" customWidth="1"/>
    <col min="6" max="7" width="18.42578125" style="5" customWidth="1"/>
    <col min="8" max="11" width="13" style="4" customWidth="1"/>
    <col min="12" max="12" width="16.28515625" style="4" customWidth="1"/>
    <col min="13" max="13" width="25.42578125" style="4" customWidth="1"/>
    <col min="14" max="14" width="18.42578125" style="4" customWidth="1"/>
    <col min="15" max="16384" width="9.140625" style="4"/>
  </cols>
  <sheetData>
    <row r="1" spans="1:15">
      <c r="A1" s="198" t="s">
        <v>0</v>
      </c>
      <c r="B1" s="198"/>
      <c r="C1" s="198"/>
      <c r="D1" s="198"/>
      <c r="E1" s="198"/>
      <c r="F1" s="198"/>
      <c r="G1" s="198"/>
      <c r="H1" s="198"/>
      <c r="I1" s="198"/>
      <c r="J1" s="198"/>
      <c r="K1" s="198"/>
      <c r="L1" s="198"/>
      <c r="M1" s="3"/>
      <c r="N1" s="3"/>
    </row>
    <row r="2" spans="1:15">
      <c r="A2" s="3" t="s">
        <v>1</v>
      </c>
      <c r="H2" s="198" t="s">
        <v>2</v>
      </c>
      <c r="I2" s="198"/>
      <c r="J2" s="198"/>
      <c r="K2" s="198"/>
      <c r="L2" s="198"/>
    </row>
    <row r="3" spans="1:15">
      <c r="A3" s="3" t="s">
        <v>3</v>
      </c>
    </row>
    <row r="4" spans="1:15">
      <c r="A4" s="3" t="s">
        <v>4</v>
      </c>
    </row>
    <row r="6" spans="1:15" ht="21">
      <c r="A6" s="199" t="s">
        <v>0</v>
      </c>
      <c r="B6" s="199"/>
      <c r="C6" s="199"/>
      <c r="D6" s="199"/>
      <c r="E6" s="199"/>
      <c r="F6" s="199"/>
      <c r="G6" s="199"/>
      <c r="H6" s="199"/>
      <c r="I6" s="199"/>
      <c r="J6" s="199"/>
    </row>
    <row r="7" spans="1:15">
      <c r="A7" s="126" t="s">
        <v>5</v>
      </c>
      <c r="B7"/>
      <c r="C7"/>
      <c r="D7"/>
      <c r="E7"/>
      <c r="F7" s="127"/>
      <c r="G7" s="4"/>
    </row>
    <row r="8" spans="1:15">
      <c r="A8" s="126" t="s">
        <v>6</v>
      </c>
      <c r="B8"/>
      <c r="C8"/>
      <c r="D8"/>
      <c r="E8"/>
      <c r="F8" s="127"/>
      <c r="G8"/>
      <c r="H8" s="200" t="s">
        <v>7</v>
      </c>
      <c r="I8" s="200"/>
      <c r="J8" s="200"/>
      <c r="K8" s="200"/>
      <c r="L8" s="200"/>
    </row>
    <row r="9" spans="1:15">
      <c r="A9" s="126" t="s">
        <v>8</v>
      </c>
      <c r="B9"/>
      <c r="C9"/>
      <c r="D9"/>
      <c r="E9"/>
      <c r="F9" s="127"/>
      <c r="G9"/>
      <c r="H9"/>
      <c r="I9"/>
      <c r="J9"/>
    </row>
    <row r="10" spans="1:15">
      <c r="A10"/>
      <c r="B10"/>
      <c r="C10"/>
      <c r="D10"/>
      <c r="E10"/>
      <c r="F10" s="149"/>
      <c r="G10"/>
      <c r="H10"/>
      <c r="I10"/>
      <c r="J10"/>
    </row>
    <row r="11" spans="1:15" ht="16.5" thickBot="1">
      <c r="C11" s="39"/>
    </row>
    <row r="12" spans="1:15" ht="48" thickBot="1">
      <c r="A12" s="6" t="s">
        <v>9</v>
      </c>
      <c r="B12" s="7" t="s">
        <v>10</v>
      </c>
      <c r="C12" s="8" t="s">
        <v>11</v>
      </c>
      <c r="D12" s="8" t="s">
        <v>12</v>
      </c>
      <c r="E12" s="8" t="s">
        <v>13</v>
      </c>
      <c r="F12" s="8" t="s">
        <v>14</v>
      </c>
      <c r="G12" s="56" t="s">
        <v>15</v>
      </c>
      <c r="H12" s="157" t="s">
        <v>16</v>
      </c>
      <c r="I12" s="158" t="s">
        <v>17</v>
      </c>
      <c r="J12" s="158" t="s">
        <v>18</v>
      </c>
      <c r="K12" s="8" t="s">
        <v>19</v>
      </c>
      <c r="L12" s="8" t="s">
        <v>20</v>
      </c>
      <c r="M12" s="8" t="s">
        <v>21</v>
      </c>
      <c r="N12" s="44"/>
    </row>
    <row r="13" spans="1:15" ht="32.25" customHeight="1" thickBot="1">
      <c r="A13" s="9" t="s">
        <v>22</v>
      </c>
      <c r="B13" s="188" t="s">
        <v>23</v>
      </c>
      <c r="C13" s="189"/>
      <c r="D13" s="189"/>
      <c r="E13" s="189"/>
      <c r="F13" s="189"/>
      <c r="G13" s="189"/>
      <c r="H13" s="189"/>
      <c r="I13" s="189"/>
      <c r="J13" s="189"/>
      <c r="K13" s="189"/>
      <c r="L13" s="189"/>
      <c r="M13" s="190"/>
      <c r="O13" s="3" t="s">
        <v>24</v>
      </c>
    </row>
    <row r="14" spans="1:15" ht="16.5" thickBot="1">
      <c r="A14" s="101" t="s">
        <v>25</v>
      </c>
      <c r="B14" s="167" t="s">
        <v>26</v>
      </c>
      <c r="C14" s="168"/>
      <c r="D14" s="168"/>
      <c r="E14" s="168"/>
      <c r="F14" s="168"/>
      <c r="G14" s="168"/>
      <c r="H14" s="168"/>
      <c r="I14" s="168"/>
      <c r="J14" s="168"/>
      <c r="K14" s="168"/>
      <c r="L14" s="168"/>
      <c r="M14" s="169"/>
    </row>
    <row r="15" spans="1:15" ht="32.25">
      <c r="A15" s="96" t="s">
        <v>27</v>
      </c>
      <c r="B15" s="45" t="s">
        <v>28</v>
      </c>
      <c r="C15" s="150" t="s">
        <v>29</v>
      </c>
      <c r="D15" s="123">
        <v>14</v>
      </c>
      <c r="E15" s="97">
        <v>700</v>
      </c>
      <c r="F15" s="98">
        <f>E15*D15</f>
        <v>9800</v>
      </c>
      <c r="G15" s="98"/>
      <c r="H15" s="99">
        <v>2100</v>
      </c>
      <c r="I15" s="99">
        <v>2100</v>
      </c>
      <c r="J15" s="99">
        <v>2100</v>
      </c>
      <c r="K15" s="99">
        <v>2100</v>
      </c>
      <c r="L15" s="99">
        <v>1400</v>
      </c>
      <c r="M15" s="100">
        <f t="shared" ref="M15:M20" si="0">SUM(H15:L15)</f>
        <v>9800</v>
      </c>
    </row>
    <row r="16" spans="1:15" ht="66.75" customHeight="1">
      <c r="A16" s="96" t="s">
        <v>30</v>
      </c>
      <c r="B16" s="38" t="s">
        <v>31</v>
      </c>
      <c r="C16" s="93" t="s">
        <v>32</v>
      </c>
      <c r="D16" s="93">
        <v>10</v>
      </c>
      <c r="E16" s="94">
        <v>1000</v>
      </c>
      <c r="F16" s="95">
        <f>D16*E16</f>
        <v>10000</v>
      </c>
      <c r="G16" s="95"/>
      <c r="H16" s="59">
        <f>F16/2</f>
        <v>5000</v>
      </c>
      <c r="I16" s="59">
        <f>F16/2</f>
        <v>5000</v>
      </c>
      <c r="J16" s="13">
        <v>0</v>
      </c>
      <c r="K16" s="13">
        <v>0</v>
      </c>
      <c r="L16" s="13">
        <v>0</v>
      </c>
      <c r="M16" s="86">
        <f t="shared" si="0"/>
        <v>10000</v>
      </c>
    </row>
    <row r="17" spans="1:19" ht="32.25">
      <c r="A17" s="96" t="s">
        <v>33</v>
      </c>
      <c r="B17" s="38" t="s">
        <v>34</v>
      </c>
      <c r="C17" s="93" t="s">
        <v>35</v>
      </c>
      <c r="D17" s="93">
        <v>3</v>
      </c>
      <c r="E17" s="94">
        <v>2200</v>
      </c>
      <c r="F17" s="95">
        <f>D17*E17</f>
        <v>6600</v>
      </c>
      <c r="G17" s="95"/>
      <c r="H17" s="13">
        <f>F17</f>
        <v>6600</v>
      </c>
      <c r="I17" s="13">
        <v>0</v>
      </c>
      <c r="J17" s="13">
        <v>0</v>
      </c>
      <c r="K17" s="13">
        <v>0</v>
      </c>
      <c r="L17" s="13">
        <v>0</v>
      </c>
      <c r="M17" s="86">
        <f t="shared" si="0"/>
        <v>6600</v>
      </c>
    </row>
    <row r="18" spans="1:19" ht="47.25">
      <c r="A18" s="96" t="s">
        <v>36</v>
      </c>
      <c r="B18" s="38" t="s">
        <v>37</v>
      </c>
      <c r="C18" s="93" t="s">
        <v>38</v>
      </c>
      <c r="D18" s="93">
        <v>10</v>
      </c>
      <c r="E18" s="94">
        <v>35</v>
      </c>
      <c r="F18" s="95">
        <f>D18*E18</f>
        <v>350</v>
      </c>
      <c r="G18" s="95"/>
      <c r="H18" s="13">
        <f>F18</f>
        <v>350</v>
      </c>
      <c r="I18" s="13">
        <v>0</v>
      </c>
      <c r="J18" s="13">
        <v>0</v>
      </c>
      <c r="K18" s="13">
        <v>0</v>
      </c>
      <c r="L18" s="13">
        <v>0</v>
      </c>
      <c r="M18" s="86">
        <f t="shared" si="0"/>
        <v>350</v>
      </c>
    </row>
    <row r="19" spans="1:19" s="132" customFormat="1" ht="103.5" customHeight="1">
      <c r="A19" s="96" t="s">
        <v>39</v>
      </c>
      <c r="B19" s="38" t="s">
        <v>40</v>
      </c>
      <c r="C19" s="93" t="s">
        <v>41</v>
      </c>
      <c r="D19" s="93">
        <v>144</v>
      </c>
      <c r="E19" s="94">
        <v>4.5</v>
      </c>
      <c r="F19" s="94">
        <f>E19*D19</f>
        <v>648</v>
      </c>
      <c r="G19" s="95"/>
      <c r="H19" s="59">
        <f>F19</f>
        <v>648</v>
      </c>
      <c r="I19" s="59">
        <v>0</v>
      </c>
      <c r="J19" s="59">
        <v>0</v>
      </c>
      <c r="K19" s="59">
        <v>0</v>
      </c>
      <c r="L19" s="59">
        <v>0</v>
      </c>
      <c r="M19" s="106">
        <f t="shared" si="0"/>
        <v>648</v>
      </c>
      <c r="O19" s="181"/>
      <c r="P19" s="181"/>
      <c r="Q19" s="181"/>
      <c r="R19" s="181"/>
      <c r="S19" s="181"/>
    </row>
    <row r="20" spans="1:19" ht="87.75" customHeight="1" thickBot="1">
      <c r="A20" s="96" t="s">
        <v>42</v>
      </c>
      <c r="B20" s="108" t="s">
        <v>43</v>
      </c>
      <c r="C20" s="129" t="s">
        <v>44</v>
      </c>
      <c r="D20" s="129">
        <v>17</v>
      </c>
      <c r="E20" s="118">
        <v>100</v>
      </c>
      <c r="F20" s="95">
        <f>D20*E20</f>
        <v>1700</v>
      </c>
      <c r="G20" s="119"/>
      <c r="H20" s="120">
        <f>F20</f>
        <v>1700</v>
      </c>
      <c r="I20" s="120">
        <v>0</v>
      </c>
      <c r="J20" s="120">
        <v>0</v>
      </c>
      <c r="K20" s="120">
        <v>0</v>
      </c>
      <c r="L20" s="120">
        <v>0</v>
      </c>
      <c r="M20" s="121">
        <f t="shared" si="0"/>
        <v>1700</v>
      </c>
    </row>
    <row r="21" spans="1:19" ht="16.5" thickBot="1">
      <c r="A21" s="110"/>
      <c r="B21" s="182" t="s">
        <v>45</v>
      </c>
      <c r="C21" s="183"/>
      <c r="D21" s="183"/>
      <c r="E21" s="184"/>
      <c r="F21" s="40">
        <f>SUM(F15:F20)</f>
        <v>29098</v>
      </c>
      <c r="G21" s="40"/>
      <c r="H21" s="43">
        <f t="shared" ref="H21:M21" si="1">SUM(H15:H20)</f>
        <v>16398</v>
      </c>
      <c r="I21" s="43">
        <f t="shared" si="1"/>
        <v>7100</v>
      </c>
      <c r="J21" s="43">
        <f t="shared" si="1"/>
        <v>2100</v>
      </c>
      <c r="K21" s="43">
        <f t="shared" si="1"/>
        <v>2100</v>
      </c>
      <c r="L21" s="43">
        <f t="shared" si="1"/>
        <v>1400</v>
      </c>
      <c r="M21" s="122">
        <f t="shared" si="1"/>
        <v>29098</v>
      </c>
    </row>
    <row r="22" spans="1:19" ht="16.5" thickBot="1">
      <c r="A22" s="185" t="s">
        <v>46</v>
      </c>
      <c r="B22" s="186"/>
      <c r="C22" s="186"/>
      <c r="D22" s="186"/>
      <c r="E22" s="187"/>
      <c r="F22" s="15">
        <f>F21</f>
        <v>29098</v>
      </c>
      <c r="G22" s="15"/>
      <c r="H22" s="15">
        <f>H21</f>
        <v>16398</v>
      </c>
      <c r="I22" s="15">
        <f t="shared" ref="I22:M22" si="2">I21</f>
        <v>7100</v>
      </c>
      <c r="J22" s="15">
        <f t="shared" si="2"/>
        <v>2100</v>
      </c>
      <c r="K22" s="15">
        <f t="shared" si="2"/>
        <v>2100</v>
      </c>
      <c r="L22" s="15">
        <f t="shared" si="2"/>
        <v>1400</v>
      </c>
      <c r="M22" s="41">
        <f t="shared" si="2"/>
        <v>29098</v>
      </c>
    </row>
    <row r="23" spans="1:19" ht="32.25" customHeight="1" thickBot="1">
      <c r="A23" s="9" t="s">
        <v>47</v>
      </c>
      <c r="B23" s="188" t="s">
        <v>48</v>
      </c>
      <c r="C23" s="189"/>
      <c r="D23" s="189"/>
      <c r="E23" s="189"/>
      <c r="F23" s="189"/>
      <c r="G23" s="189"/>
      <c r="H23" s="189"/>
      <c r="I23" s="189"/>
      <c r="J23" s="189"/>
      <c r="K23" s="189"/>
      <c r="L23" s="189"/>
      <c r="M23" s="190"/>
    </row>
    <row r="24" spans="1:19">
      <c r="A24" s="47" t="s">
        <v>49</v>
      </c>
      <c r="B24" s="191" t="s">
        <v>50</v>
      </c>
      <c r="C24" s="192"/>
      <c r="D24" s="192"/>
      <c r="E24" s="192"/>
      <c r="F24" s="192"/>
      <c r="G24" s="192"/>
      <c r="H24" s="192"/>
      <c r="I24" s="192"/>
      <c r="J24" s="192"/>
      <c r="K24" s="192"/>
      <c r="L24" s="192"/>
      <c r="M24" s="193"/>
    </row>
    <row r="25" spans="1:19" ht="32.25">
      <c r="A25" s="91" t="s">
        <v>51</v>
      </c>
      <c r="B25" s="38" t="s">
        <v>52</v>
      </c>
      <c r="C25" s="155" t="s">
        <v>35</v>
      </c>
      <c r="D25" s="103">
        <v>2</v>
      </c>
      <c r="E25" s="104">
        <v>1200</v>
      </c>
      <c r="F25" s="92">
        <f t="shared" ref="F25:F31" si="3">D25*E25</f>
        <v>2400</v>
      </c>
      <c r="G25" s="92"/>
      <c r="H25" s="13">
        <v>0</v>
      </c>
      <c r="I25" s="13">
        <v>0</v>
      </c>
      <c r="J25" s="13">
        <f>F25</f>
        <v>2400</v>
      </c>
      <c r="K25" s="13">
        <v>0</v>
      </c>
      <c r="L25" s="13">
        <v>0</v>
      </c>
      <c r="M25" s="86">
        <f t="shared" ref="M25:M29" si="4">SUM(H25:L25)</f>
        <v>2400</v>
      </c>
    </row>
    <row r="26" spans="1:19" ht="45.75" customHeight="1">
      <c r="A26" s="145" t="s">
        <v>53</v>
      </c>
      <c r="B26" s="16" t="s">
        <v>54</v>
      </c>
      <c r="C26" s="155" t="s">
        <v>55</v>
      </c>
      <c r="D26" s="103">
        <v>1</v>
      </c>
      <c r="E26" s="104">
        <v>1000</v>
      </c>
      <c r="F26" s="92">
        <f t="shared" si="3"/>
        <v>1000</v>
      </c>
      <c r="G26" s="92"/>
      <c r="H26" s="13">
        <v>0</v>
      </c>
      <c r="I26" s="13">
        <v>0</v>
      </c>
      <c r="J26" s="13">
        <f t="shared" ref="J26:J28" si="5">F26</f>
        <v>1000</v>
      </c>
      <c r="K26" s="13">
        <v>0</v>
      </c>
      <c r="L26" s="13">
        <v>0</v>
      </c>
      <c r="M26" s="86">
        <f t="shared" si="4"/>
        <v>1000</v>
      </c>
    </row>
    <row r="27" spans="1:19" ht="32.25">
      <c r="A27" s="91" t="s">
        <v>56</v>
      </c>
      <c r="B27" s="16" t="s">
        <v>57</v>
      </c>
      <c r="C27" s="155" t="s">
        <v>35</v>
      </c>
      <c r="D27" s="103">
        <v>2</v>
      </c>
      <c r="E27" s="104">
        <v>1000</v>
      </c>
      <c r="F27" s="92">
        <f t="shared" si="3"/>
        <v>2000</v>
      </c>
      <c r="G27" s="92"/>
      <c r="H27" s="13">
        <v>0</v>
      </c>
      <c r="I27" s="13">
        <v>0</v>
      </c>
      <c r="J27" s="13">
        <f t="shared" si="5"/>
        <v>2000</v>
      </c>
      <c r="K27" s="13">
        <v>0</v>
      </c>
      <c r="L27" s="13">
        <v>0</v>
      </c>
      <c r="M27" s="86">
        <f t="shared" si="4"/>
        <v>2000</v>
      </c>
    </row>
    <row r="28" spans="1:19" ht="32.25">
      <c r="A28" s="91" t="s">
        <v>58</v>
      </c>
      <c r="B28" s="16" t="s">
        <v>59</v>
      </c>
      <c r="C28" s="155" t="s">
        <v>35</v>
      </c>
      <c r="D28" s="103">
        <v>2</v>
      </c>
      <c r="E28" s="104">
        <v>1000</v>
      </c>
      <c r="F28" s="92">
        <f t="shared" si="3"/>
        <v>2000</v>
      </c>
      <c r="G28" s="92"/>
      <c r="H28" s="13">
        <v>0</v>
      </c>
      <c r="I28" s="13">
        <v>0</v>
      </c>
      <c r="J28" s="13">
        <f t="shared" si="5"/>
        <v>2000</v>
      </c>
      <c r="K28" s="13">
        <v>0</v>
      </c>
      <c r="L28" s="13">
        <v>0</v>
      </c>
      <c r="M28" s="86">
        <f t="shared" si="4"/>
        <v>2000</v>
      </c>
    </row>
    <row r="29" spans="1:19" ht="115.5" customHeight="1">
      <c r="A29" s="91" t="s">
        <v>60</v>
      </c>
      <c r="B29" s="16" t="s">
        <v>61</v>
      </c>
      <c r="C29" s="155" t="s">
        <v>38</v>
      </c>
      <c r="D29" s="103">
        <v>20</v>
      </c>
      <c r="E29" s="104">
        <v>35</v>
      </c>
      <c r="F29" s="92">
        <f t="shared" si="3"/>
        <v>700</v>
      </c>
      <c r="G29" s="92"/>
      <c r="H29" s="13">
        <v>0</v>
      </c>
      <c r="I29" s="13">
        <v>700</v>
      </c>
      <c r="J29" s="13">
        <v>0</v>
      </c>
      <c r="K29" s="13">
        <v>0</v>
      </c>
      <c r="L29" s="13">
        <v>0</v>
      </c>
      <c r="M29" s="86">
        <f t="shared" si="4"/>
        <v>700</v>
      </c>
    </row>
    <row r="30" spans="1:19" ht="67.5" customHeight="1">
      <c r="A30" s="91" t="s">
        <v>62</v>
      </c>
      <c r="B30" s="38" t="s">
        <v>63</v>
      </c>
      <c r="C30" s="151" t="s">
        <v>64</v>
      </c>
      <c r="D30" s="93">
        <v>24</v>
      </c>
      <c r="E30" s="105">
        <v>1000</v>
      </c>
      <c r="F30" s="95">
        <f t="shared" si="3"/>
        <v>24000</v>
      </c>
      <c r="G30" s="95"/>
      <c r="H30" s="59">
        <v>0</v>
      </c>
      <c r="I30" s="59">
        <f>F30/2</f>
        <v>12000</v>
      </c>
      <c r="J30" s="59">
        <f>F30/2</f>
        <v>12000</v>
      </c>
      <c r="K30" s="59">
        <v>0</v>
      </c>
      <c r="L30" s="59">
        <v>0</v>
      </c>
      <c r="M30" s="106">
        <f>SUM(H30:K30)</f>
        <v>24000</v>
      </c>
    </row>
    <row r="31" spans="1:19" s="132" customFormat="1" ht="32.25" thickBot="1">
      <c r="A31" s="107" t="s">
        <v>65</v>
      </c>
      <c r="B31" s="108" t="s">
        <v>66</v>
      </c>
      <c r="C31" s="156" t="s">
        <v>67</v>
      </c>
      <c r="D31" s="109">
        <v>60</v>
      </c>
      <c r="E31" s="143">
        <v>800</v>
      </c>
      <c r="F31" s="95">
        <f t="shared" si="3"/>
        <v>48000</v>
      </c>
      <c r="G31" s="95"/>
      <c r="H31" s="59">
        <f>F31/3</f>
        <v>16000</v>
      </c>
      <c r="I31" s="59">
        <v>0</v>
      </c>
      <c r="J31" s="59">
        <f>F31/3</f>
        <v>16000</v>
      </c>
      <c r="K31" s="59">
        <f>F31/3</f>
        <v>16000</v>
      </c>
      <c r="L31" s="59">
        <v>0</v>
      </c>
      <c r="M31" s="106">
        <f>SUM(H31:L31)</f>
        <v>48000</v>
      </c>
      <c r="O31" s="144"/>
    </row>
    <row r="32" spans="1:19" ht="16.5" thickBot="1">
      <c r="A32" s="110"/>
      <c r="B32" s="182" t="s">
        <v>68</v>
      </c>
      <c r="C32" s="183"/>
      <c r="D32" s="183"/>
      <c r="E32" s="184"/>
      <c r="F32" s="102">
        <f>SUM(F25:F31)</f>
        <v>80100</v>
      </c>
      <c r="G32" s="102"/>
      <c r="H32" s="90">
        <f>SUM(H25:H31)</f>
        <v>16000</v>
      </c>
      <c r="I32" s="90">
        <f>SUM(I25:I31)</f>
        <v>12700</v>
      </c>
      <c r="J32" s="90">
        <f>SUM(J25:J31)</f>
        <v>35400</v>
      </c>
      <c r="K32" s="90">
        <f>SUM(K25:K31)</f>
        <v>16000</v>
      </c>
      <c r="L32" s="90">
        <f t="shared" ref="L32:M32" si="6">SUM(L25:L31)</f>
        <v>0</v>
      </c>
      <c r="M32" s="90">
        <f t="shared" si="6"/>
        <v>80100</v>
      </c>
      <c r="N32" s="147"/>
    </row>
    <row r="33" spans="1:15" ht="16.5" thickBot="1">
      <c r="A33" s="10" t="s">
        <v>69</v>
      </c>
      <c r="B33" s="167" t="s">
        <v>70</v>
      </c>
      <c r="C33" s="168"/>
      <c r="D33" s="168"/>
      <c r="E33" s="168"/>
      <c r="F33" s="168"/>
      <c r="G33" s="168"/>
      <c r="H33" s="168"/>
      <c r="I33" s="168"/>
      <c r="J33" s="168"/>
      <c r="K33" s="168"/>
      <c r="L33" s="168"/>
      <c r="M33" s="169"/>
    </row>
    <row r="34" spans="1:15" ht="48" thickBot="1">
      <c r="A34" s="12" t="s">
        <v>71</v>
      </c>
      <c r="B34" s="19" t="s">
        <v>72</v>
      </c>
      <c r="C34" s="130" t="s">
        <v>35</v>
      </c>
      <c r="D34" s="20">
        <v>14</v>
      </c>
      <c r="E34" s="21">
        <v>1300</v>
      </c>
      <c r="F34" s="22">
        <f>D34*E34</f>
        <v>18200</v>
      </c>
      <c r="G34" s="57"/>
      <c r="H34" s="52">
        <v>3900</v>
      </c>
      <c r="I34" s="53">
        <v>3900</v>
      </c>
      <c r="J34" s="53">
        <v>3900</v>
      </c>
      <c r="K34" s="54">
        <v>3900</v>
      </c>
      <c r="L34" s="54">
        <v>2600</v>
      </c>
      <c r="M34" s="55">
        <f>SUM(H34:L34)</f>
        <v>18200</v>
      </c>
    </row>
    <row r="35" spans="1:15" ht="16.5" thickBot="1">
      <c r="A35" s="14"/>
      <c r="B35" s="182" t="s">
        <v>73</v>
      </c>
      <c r="C35" s="183"/>
      <c r="D35" s="183"/>
      <c r="E35" s="184"/>
      <c r="F35" s="42">
        <f>SUM(F34)</f>
        <v>18200</v>
      </c>
      <c r="G35" s="42"/>
      <c r="H35" s="42">
        <f t="shared" ref="H35:L35" si="7">SUM(H34)</f>
        <v>3900</v>
      </c>
      <c r="I35" s="42">
        <f t="shared" si="7"/>
        <v>3900</v>
      </c>
      <c r="J35" s="42">
        <f t="shared" si="7"/>
        <v>3900</v>
      </c>
      <c r="K35" s="42">
        <f t="shared" si="7"/>
        <v>3900</v>
      </c>
      <c r="L35" s="42">
        <f t="shared" si="7"/>
        <v>2600</v>
      </c>
      <c r="M35" s="42">
        <f>SUM(M34)</f>
        <v>18200</v>
      </c>
    </row>
    <row r="36" spans="1:15" ht="16.5" thickBot="1">
      <c r="A36" s="185" t="s">
        <v>74</v>
      </c>
      <c r="B36" s="186"/>
      <c r="C36" s="186"/>
      <c r="D36" s="186"/>
      <c r="E36" s="187"/>
      <c r="F36" s="17">
        <f>F32+F35</f>
        <v>98300</v>
      </c>
      <c r="G36" s="41"/>
      <c r="H36" s="41">
        <f>H32+H35</f>
        <v>19900</v>
      </c>
      <c r="I36" s="41">
        <f t="shared" ref="I36:M36" si="8">I32+I35</f>
        <v>16600</v>
      </c>
      <c r="J36" s="17">
        <f t="shared" si="8"/>
        <v>39300</v>
      </c>
      <c r="K36" s="41">
        <f t="shared" si="8"/>
        <v>19900</v>
      </c>
      <c r="L36" s="41">
        <f t="shared" si="8"/>
        <v>2600</v>
      </c>
      <c r="M36" s="17">
        <f t="shared" si="8"/>
        <v>98300</v>
      </c>
    </row>
    <row r="37" spans="1:15" ht="16.5" thickBot="1">
      <c r="A37" s="18" t="s">
        <v>75</v>
      </c>
      <c r="B37" s="194" t="s">
        <v>76</v>
      </c>
      <c r="C37" s="189"/>
      <c r="D37" s="189"/>
      <c r="E37" s="189"/>
      <c r="F37" s="189"/>
      <c r="G37" s="189"/>
      <c r="H37" s="189"/>
      <c r="I37" s="189"/>
      <c r="J37" s="189"/>
      <c r="K37" s="189"/>
      <c r="L37" s="189"/>
      <c r="M37" s="190"/>
    </row>
    <row r="38" spans="1:15">
      <c r="A38" s="47" t="s">
        <v>77</v>
      </c>
      <c r="B38" s="195" t="s">
        <v>78</v>
      </c>
      <c r="C38" s="196"/>
      <c r="D38" s="196"/>
      <c r="E38" s="196"/>
      <c r="F38" s="196"/>
      <c r="G38" s="196"/>
      <c r="H38" s="196"/>
      <c r="I38" s="196"/>
      <c r="J38" s="196"/>
      <c r="K38" s="196"/>
      <c r="L38" s="196"/>
      <c r="M38" s="197"/>
    </row>
    <row r="39" spans="1:15" ht="31.5">
      <c r="A39" s="91" t="s">
        <v>79</v>
      </c>
      <c r="B39" s="151" t="s">
        <v>80</v>
      </c>
      <c r="C39" s="128">
        <v>1</v>
      </c>
      <c r="D39" s="93">
        <v>14</v>
      </c>
      <c r="E39" s="85">
        <v>100</v>
      </c>
      <c r="F39" s="111">
        <f>D39*E39</f>
        <v>1400</v>
      </c>
      <c r="G39" s="111"/>
      <c r="H39" s="59">
        <f>F39/5</f>
        <v>280</v>
      </c>
      <c r="I39" s="59">
        <f>F39/5</f>
        <v>280</v>
      </c>
      <c r="J39" s="59">
        <f>F39/5</f>
        <v>280</v>
      </c>
      <c r="K39" s="59">
        <f>F39/5</f>
        <v>280</v>
      </c>
      <c r="L39" s="59">
        <f>F39/5</f>
        <v>280</v>
      </c>
      <c r="M39" s="106">
        <f>SUM(H39:L39)</f>
        <v>1400</v>
      </c>
    </row>
    <row r="40" spans="1:15" ht="31.5">
      <c r="A40" s="91" t="s">
        <v>81</v>
      </c>
      <c r="B40" s="151" t="s">
        <v>82</v>
      </c>
      <c r="C40" s="128">
        <v>1</v>
      </c>
      <c r="D40" s="93">
        <v>14</v>
      </c>
      <c r="E40" s="85">
        <v>150</v>
      </c>
      <c r="F40" s="111">
        <f>D40*E40</f>
        <v>2100</v>
      </c>
      <c r="G40" s="111"/>
      <c r="H40" s="59">
        <f t="shared" ref="H40:H43" si="9">F40/5</f>
        <v>420</v>
      </c>
      <c r="I40" s="59">
        <f t="shared" ref="I40:I43" si="10">F40/5</f>
        <v>420</v>
      </c>
      <c r="J40" s="59">
        <f t="shared" ref="J40:J43" si="11">F40/5</f>
        <v>420</v>
      </c>
      <c r="K40" s="59">
        <f t="shared" ref="K40:K43" si="12">F40/5</f>
        <v>420</v>
      </c>
      <c r="L40" s="59">
        <f t="shared" ref="L40:L43" si="13">F40/5</f>
        <v>420</v>
      </c>
      <c r="M40" s="106">
        <f>SUM(H40:L40)</f>
        <v>2100</v>
      </c>
    </row>
    <row r="41" spans="1:15" ht="31.5">
      <c r="A41" s="91" t="s">
        <v>83</v>
      </c>
      <c r="B41" s="151" t="s">
        <v>84</v>
      </c>
      <c r="C41" s="128">
        <v>1</v>
      </c>
      <c r="D41" s="93">
        <v>14</v>
      </c>
      <c r="E41" s="85">
        <v>125</v>
      </c>
      <c r="F41" s="111">
        <f>D41*E41</f>
        <v>1750</v>
      </c>
      <c r="G41" s="111"/>
      <c r="H41" s="59">
        <f t="shared" si="9"/>
        <v>350</v>
      </c>
      <c r="I41" s="59">
        <f t="shared" si="10"/>
        <v>350</v>
      </c>
      <c r="J41" s="59">
        <f t="shared" si="11"/>
        <v>350</v>
      </c>
      <c r="K41" s="59">
        <f t="shared" si="12"/>
        <v>350</v>
      </c>
      <c r="L41" s="59">
        <f t="shared" si="13"/>
        <v>350</v>
      </c>
      <c r="M41" s="106">
        <f>SUM(H41:L41)</f>
        <v>1750</v>
      </c>
    </row>
    <row r="42" spans="1:15" ht="31.5">
      <c r="A42" s="91" t="s">
        <v>85</v>
      </c>
      <c r="B42" s="151" t="s">
        <v>86</v>
      </c>
      <c r="C42" s="128">
        <v>1</v>
      </c>
      <c r="D42" s="93">
        <v>14</v>
      </c>
      <c r="E42" s="85">
        <v>100</v>
      </c>
      <c r="F42" s="111">
        <f>D42*E42</f>
        <v>1400</v>
      </c>
      <c r="G42" s="111"/>
      <c r="H42" s="59">
        <f t="shared" si="9"/>
        <v>280</v>
      </c>
      <c r="I42" s="59">
        <f t="shared" si="10"/>
        <v>280</v>
      </c>
      <c r="J42" s="59">
        <f t="shared" si="11"/>
        <v>280</v>
      </c>
      <c r="K42" s="59">
        <f t="shared" si="12"/>
        <v>280</v>
      </c>
      <c r="L42" s="59">
        <f t="shared" si="13"/>
        <v>280</v>
      </c>
      <c r="M42" s="106">
        <f>SUM(H42:L42)</f>
        <v>1400</v>
      </c>
    </row>
    <row r="43" spans="1:15" ht="32.25" thickBot="1">
      <c r="A43" s="107" t="s">
        <v>87</v>
      </c>
      <c r="B43" s="151" t="s">
        <v>88</v>
      </c>
      <c r="C43" s="128">
        <v>1</v>
      </c>
      <c r="D43" s="93">
        <v>14</v>
      </c>
      <c r="E43" s="85">
        <v>100</v>
      </c>
      <c r="F43" s="111">
        <f>D43*E43</f>
        <v>1400</v>
      </c>
      <c r="G43" s="111"/>
      <c r="H43" s="59">
        <f t="shared" si="9"/>
        <v>280</v>
      </c>
      <c r="I43" s="59">
        <f t="shared" si="10"/>
        <v>280</v>
      </c>
      <c r="J43" s="59">
        <f t="shared" si="11"/>
        <v>280</v>
      </c>
      <c r="K43" s="59">
        <f t="shared" si="12"/>
        <v>280</v>
      </c>
      <c r="L43" s="59">
        <f t="shared" si="13"/>
        <v>280</v>
      </c>
      <c r="M43" s="116">
        <f>SUM(H43:L43)</f>
        <v>1400</v>
      </c>
    </row>
    <row r="44" spans="1:15" ht="16.5" thickBot="1">
      <c r="A44" s="50"/>
      <c r="B44" s="170" t="s">
        <v>89</v>
      </c>
      <c r="C44" s="180"/>
      <c r="D44" s="180"/>
      <c r="E44" s="180"/>
      <c r="F44" s="133">
        <f>SUM(F39:F43)</f>
        <v>8050</v>
      </c>
      <c r="G44" s="133">
        <f t="shared" ref="G44" si="14">SUM(G39:G43)</f>
        <v>0</v>
      </c>
      <c r="H44" s="51">
        <f>SUM(H39:H43)</f>
        <v>1610</v>
      </c>
      <c r="I44" s="51">
        <f t="shared" ref="I44:K44" si="15">SUM(I39:I43)</f>
        <v>1610</v>
      </c>
      <c r="J44" s="51">
        <f t="shared" si="15"/>
        <v>1610</v>
      </c>
      <c r="K44" s="51">
        <f t="shared" si="15"/>
        <v>1610</v>
      </c>
      <c r="L44" s="51">
        <f>SUM(L39:L43)</f>
        <v>1610</v>
      </c>
      <c r="M44" s="117">
        <f>SUM(M39:M43)</f>
        <v>8050</v>
      </c>
      <c r="N44" s="79"/>
    </row>
    <row r="45" spans="1:15" ht="33" customHeight="1" thickBot="1">
      <c r="A45" s="10" t="s">
        <v>90</v>
      </c>
      <c r="B45" s="167" t="s">
        <v>91</v>
      </c>
      <c r="C45" s="168"/>
      <c r="D45" s="168"/>
      <c r="E45" s="168"/>
      <c r="F45" s="168"/>
      <c r="G45" s="168"/>
      <c r="H45" s="168"/>
      <c r="I45" s="168"/>
      <c r="J45" s="168"/>
      <c r="K45" s="168"/>
      <c r="L45" s="168"/>
      <c r="M45" s="169"/>
      <c r="N45" s="79"/>
    </row>
    <row r="46" spans="1:15" s="142" customFormat="1" ht="49.15" customHeight="1" thickBot="1">
      <c r="A46" s="134" t="s">
        <v>92</v>
      </c>
      <c r="B46" s="135" t="s">
        <v>93</v>
      </c>
      <c r="C46" s="136">
        <v>1</v>
      </c>
      <c r="D46" s="136">
        <v>14</v>
      </c>
      <c r="E46" s="137">
        <v>530</v>
      </c>
      <c r="F46" s="138">
        <f>E46*D46*C46/2</f>
        <v>3710</v>
      </c>
      <c r="G46" s="139"/>
      <c r="H46" s="140">
        <f>F46/5</f>
        <v>742</v>
      </c>
      <c r="I46" s="140">
        <f>F46/5</f>
        <v>742</v>
      </c>
      <c r="J46" s="140">
        <f>F46/5</f>
        <v>742</v>
      </c>
      <c r="K46" s="140">
        <f>F46/5</f>
        <v>742</v>
      </c>
      <c r="L46" s="140">
        <f>F46/5</f>
        <v>742</v>
      </c>
      <c r="M46" s="141">
        <f>SUM(H46:L46)</f>
        <v>3710</v>
      </c>
      <c r="O46" s="142" t="s">
        <v>94</v>
      </c>
    </row>
    <row r="47" spans="1:15" ht="72.75" customHeight="1" thickBot="1">
      <c r="A47" s="11" t="s">
        <v>95</v>
      </c>
      <c r="B47" s="46" t="s">
        <v>96</v>
      </c>
      <c r="C47" s="131">
        <v>1</v>
      </c>
      <c r="D47" s="25">
        <v>14</v>
      </c>
      <c r="E47" s="23">
        <v>250</v>
      </c>
      <c r="F47" s="24">
        <f>(E47*D47*C47)</f>
        <v>3500</v>
      </c>
      <c r="G47" s="63"/>
      <c r="H47" s="58">
        <f>F47/5</f>
        <v>700</v>
      </c>
      <c r="I47" s="58">
        <f>F47/5</f>
        <v>700</v>
      </c>
      <c r="J47" s="58">
        <f>F47/5</f>
        <v>700</v>
      </c>
      <c r="K47" s="58">
        <f>F47/5</f>
        <v>700</v>
      </c>
      <c r="L47" s="58">
        <f>F47/5</f>
        <v>700</v>
      </c>
      <c r="M47" s="80">
        <f>SUM(H47:L47)</f>
        <v>3500</v>
      </c>
      <c r="O47" s="39" t="s">
        <v>97</v>
      </c>
    </row>
    <row r="48" spans="1:15" ht="16.5" thickBot="1">
      <c r="A48" s="50"/>
      <c r="B48" s="170" t="s">
        <v>98</v>
      </c>
      <c r="C48" s="170"/>
      <c r="D48" s="170"/>
      <c r="E48" s="170"/>
      <c r="F48" s="51">
        <f t="shared" ref="F48:M48" si="16">SUM(F46:F47)</f>
        <v>7210</v>
      </c>
      <c r="G48" s="51">
        <f t="shared" si="16"/>
        <v>0</v>
      </c>
      <c r="H48" s="51">
        <f>SUM(H46:H47)</f>
        <v>1442</v>
      </c>
      <c r="I48" s="51">
        <f t="shared" si="16"/>
        <v>1442</v>
      </c>
      <c r="J48" s="51">
        <f t="shared" si="16"/>
        <v>1442</v>
      </c>
      <c r="K48" s="51">
        <f t="shared" si="16"/>
        <v>1442</v>
      </c>
      <c r="L48" s="51">
        <f t="shared" si="16"/>
        <v>1442</v>
      </c>
      <c r="M48" s="51">
        <f t="shared" si="16"/>
        <v>7210</v>
      </c>
      <c r="N48" s="148"/>
    </row>
    <row r="49" spans="1:14">
      <c r="A49" s="47" t="s">
        <v>99</v>
      </c>
      <c r="B49" s="171" t="s">
        <v>100</v>
      </c>
      <c r="C49" s="172"/>
      <c r="D49" s="172"/>
      <c r="E49" s="172"/>
      <c r="F49" s="172"/>
      <c r="G49" s="172"/>
      <c r="H49" s="172"/>
      <c r="I49" s="172"/>
      <c r="J49" s="172"/>
      <c r="K49" s="172"/>
      <c r="L49" s="172"/>
      <c r="M49" s="173"/>
    </row>
    <row r="50" spans="1:14" ht="32.25" thickBot="1">
      <c r="A50" s="107" t="s">
        <v>101</v>
      </c>
      <c r="B50" s="112" t="s">
        <v>102</v>
      </c>
      <c r="C50" s="129">
        <v>1</v>
      </c>
      <c r="D50" s="109">
        <v>14</v>
      </c>
      <c r="E50" s="113">
        <v>100</v>
      </c>
      <c r="F50" s="114">
        <f>E50*D50*C50</f>
        <v>1400</v>
      </c>
      <c r="G50" s="114"/>
      <c r="H50" s="115">
        <f>F50/5</f>
        <v>280</v>
      </c>
      <c r="I50" s="115">
        <f>F50/5</f>
        <v>280</v>
      </c>
      <c r="J50" s="115">
        <f>F50/5</f>
        <v>280</v>
      </c>
      <c r="K50" s="115">
        <f>F50/5</f>
        <v>280</v>
      </c>
      <c r="L50" s="115">
        <f>F50/5</f>
        <v>280</v>
      </c>
      <c r="M50" s="116">
        <f>SUM(H50:L50)</f>
        <v>1400</v>
      </c>
    </row>
    <row r="51" spans="1:14" ht="16.5" thickBot="1">
      <c r="A51" s="50"/>
      <c r="B51" s="170" t="s">
        <v>103</v>
      </c>
      <c r="C51" s="170"/>
      <c r="D51" s="170"/>
      <c r="E51" s="170"/>
      <c r="F51" s="51">
        <f t="shared" ref="F51:M51" si="17">SUM(F50:F50)</f>
        <v>1400</v>
      </c>
      <c r="G51" s="51">
        <f t="shared" si="17"/>
        <v>0</v>
      </c>
      <c r="H51" s="51">
        <f>SUM(H50:H50)</f>
        <v>280</v>
      </c>
      <c r="I51" s="51">
        <f t="shared" si="17"/>
        <v>280</v>
      </c>
      <c r="J51" s="51">
        <f t="shared" si="17"/>
        <v>280</v>
      </c>
      <c r="K51" s="51">
        <f t="shared" si="17"/>
        <v>280</v>
      </c>
      <c r="L51" s="51">
        <f t="shared" si="17"/>
        <v>280</v>
      </c>
      <c r="M51" s="117">
        <f t="shared" si="17"/>
        <v>1400</v>
      </c>
      <c r="N51" s="148"/>
    </row>
    <row r="52" spans="1:14" ht="15.75" customHeight="1" thickBot="1">
      <c r="A52" s="174" t="s">
        <v>104</v>
      </c>
      <c r="B52" s="175"/>
      <c r="C52" s="175"/>
      <c r="D52" s="175"/>
      <c r="E52" s="176"/>
      <c r="F52" s="49">
        <f t="shared" ref="F52:M52" si="18">F51+F48+F44</f>
        <v>16660</v>
      </c>
      <c r="G52" s="49">
        <f t="shared" si="18"/>
        <v>0</v>
      </c>
      <c r="H52" s="49">
        <f>H51+H48+H44</f>
        <v>3332</v>
      </c>
      <c r="I52" s="49">
        <f t="shared" si="18"/>
        <v>3332</v>
      </c>
      <c r="J52" s="49">
        <f t="shared" si="18"/>
        <v>3332</v>
      </c>
      <c r="K52" s="49">
        <f t="shared" si="18"/>
        <v>3332</v>
      </c>
      <c r="L52" s="49">
        <f t="shared" si="18"/>
        <v>3332</v>
      </c>
      <c r="M52" s="49">
        <f t="shared" si="18"/>
        <v>16660</v>
      </c>
    </row>
    <row r="53" spans="1:14" ht="16.5" thickBot="1">
      <c r="A53" s="177" t="s">
        <v>105</v>
      </c>
      <c r="B53" s="178"/>
      <c r="C53" s="178"/>
      <c r="D53" s="178"/>
      <c r="E53" s="179"/>
      <c r="F53" s="48">
        <f>F22+F36+F52</f>
        <v>144058</v>
      </c>
      <c r="G53" s="48">
        <f t="shared" ref="G53:M53" si="19">G22+G36+G52</f>
        <v>0</v>
      </c>
      <c r="H53" s="48">
        <f>H22+H36+H52</f>
        <v>39630</v>
      </c>
      <c r="I53" s="48">
        <f>I22+I36+I52</f>
        <v>27032</v>
      </c>
      <c r="J53" s="48">
        <f t="shared" si="19"/>
        <v>44732</v>
      </c>
      <c r="K53" s="48">
        <f t="shared" si="19"/>
        <v>25332</v>
      </c>
      <c r="L53" s="48">
        <f t="shared" si="19"/>
        <v>7332</v>
      </c>
      <c r="M53" s="48">
        <f t="shared" si="19"/>
        <v>144058</v>
      </c>
      <c r="N53" s="79"/>
    </row>
    <row r="54" spans="1:14">
      <c r="A54" s="159"/>
      <c r="B54" s="159"/>
      <c r="C54" s="159"/>
      <c r="D54" s="159"/>
      <c r="E54" s="159"/>
      <c r="F54" s="146"/>
    </row>
    <row r="55" spans="1:14">
      <c r="F55" s="81"/>
      <c r="G55" s="81"/>
    </row>
    <row r="56" spans="1:14">
      <c r="F56" s="81"/>
    </row>
    <row r="57" spans="1:14" ht="38.25" customHeight="1">
      <c r="A57" s="160" t="s">
        <v>106</v>
      </c>
      <c r="B57" s="160"/>
      <c r="C57" s="160"/>
      <c r="D57" s="160"/>
      <c r="E57" s="160"/>
      <c r="F57" s="160"/>
      <c r="G57" s="60"/>
      <c r="H57" s="26"/>
    </row>
    <row r="58" spans="1:14">
      <c r="A58" s="27"/>
      <c r="B58" s="28" t="s">
        <v>107</v>
      </c>
      <c r="C58" s="28" t="s">
        <v>108</v>
      </c>
      <c r="D58" s="29" t="s">
        <v>109</v>
      </c>
      <c r="E58" s="28" t="s">
        <v>110</v>
      </c>
      <c r="F58" s="29" t="s">
        <v>111</v>
      </c>
      <c r="G58" s="44"/>
      <c r="H58" s="26"/>
    </row>
    <row r="59" spans="1:14">
      <c r="A59" s="82"/>
      <c r="B59" s="1" t="s">
        <v>22</v>
      </c>
      <c r="C59" s="124"/>
      <c r="D59" s="30"/>
      <c r="E59" s="31">
        <v>0</v>
      </c>
      <c r="F59" s="32">
        <v>0</v>
      </c>
      <c r="G59" s="61"/>
      <c r="H59" s="26"/>
    </row>
    <row r="60" spans="1:14">
      <c r="A60" s="82"/>
      <c r="B60" s="2" t="s">
        <v>47</v>
      </c>
      <c r="C60" s="124"/>
      <c r="D60" s="30"/>
      <c r="E60" s="31">
        <v>0</v>
      </c>
      <c r="F60" s="32">
        <v>0</v>
      </c>
      <c r="G60" s="61"/>
      <c r="H60" s="26"/>
    </row>
    <row r="61" spans="1:14">
      <c r="A61" s="82"/>
      <c r="B61" s="89" t="s">
        <v>75</v>
      </c>
      <c r="C61" s="124"/>
      <c r="D61" s="30"/>
      <c r="E61" s="31">
        <v>0</v>
      </c>
      <c r="F61" s="32">
        <v>0</v>
      </c>
      <c r="G61" s="61"/>
      <c r="H61" s="26"/>
    </row>
    <row r="62" spans="1:14" ht="31.5">
      <c r="A62" s="82"/>
      <c r="B62" s="83" t="s">
        <v>112</v>
      </c>
      <c r="C62" s="125">
        <v>1</v>
      </c>
      <c r="D62" s="30">
        <v>14</v>
      </c>
      <c r="E62" s="85">
        <v>100</v>
      </c>
      <c r="F62" s="32">
        <f>E62*D62*C62</f>
        <v>1400</v>
      </c>
      <c r="G62" s="61"/>
      <c r="H62" s="26"/>
      <c r="I62" s="79"/>
    </row>
    <row r="63" spans="1:14" ht="31.5">
      <c r="A63" s="82"/>
      <c r="B63" s="83" t="s">
        <v>113</v>
      </c>
      <c r="C63" s="125">
        <v>1</v>
      </c>
      <c r="D63" s="30">
        <v>14</v>
      </c>
      <c r="E63" s="85">
        <v>150</v>
      </c>
      <c r="F63" s="32">
        <f t="shared" ref="F63:F71" si="20">E63*D63*C63</f>
        <v>2100</v>
      </c>
      <c r="G63" s="61"/>
      <c r="H63" s="26"/>
    </row>
    <row r="64" spans="1:14" ht="31.5">
      <c r="A64" s="82"/>
      <c r="B64" s="83" t="s">
        <v>114</v>
      </c>
      <c r="C64" s="125">
        <v>1</v>
      </c>
      <c r="D64" s="30">
        <v>14</v>
      </c>
      <c r="E64" s="85">
        <v>125</v>
      </c>
      <c r="F64" s="152">
        <f t="shared" si="20"/>
        <v>1750</v>
      </c>
      <c r="G64" s="26"/>
      <c r="H64" s="26"/>
      <c r="I64" s="147"/>
    </row>
    <row r="65" spans="1:9" ht="31.5">
      <c r="A65" s="82"/>
      <c r="B65" s="83" t="s">
        <v>115</v>
      </c>
      <c r="C65" s="125">
        <v>1</v>
      </c>
      <c r="D65" s="30">
        <v>14</v>
      </c>
      <c r="E65" s="85">
        <v>100</v>
      </c>
      <c r="F65" s="152">
        <f t="shared" si="20"/>
        <v>1400</v>
      </c>
      <c r="G65" s="61"/>
      <c r="H65" s="26"/>
    </row>
    <row r="66" spans="1:9" ht="31.5">
      <c r="A66" s="82"/>
      <c r="B66" s="83" t="s">
        <v>116</v>
      </c>
      <c r="C66" s="125">
        <v>1</v>
      </c>
      <c r="D66" s="30">
        <v>14</v>
      </c>
      <c r="E66" s="85">
        <v>100</v>
      </c>
      <c r="F66" s="152">
        <f t="shared" si="20"/>
        <v>1400</v>
      </c>
      <c r="G66" s="61"/>
      <c r="H66" s="26"/>
    </row>
    <row r="67" spans="1:9" ht="31.5">
      <c r="A67" s="82"/>
      <c r="B67" s="83" t="s">
        <v>117</v>
      </c>
      <c r="C67" s="125">
        <v>1</v>
      </c>
      <c r="D67" s="30">
        <v>14</v>
      </c>
      <c r="E67" s="85">
        <v>300</v>
      </c>
      <c r="F67" s="152">
        <f t="shared" si="20"/>
        <v>4200</v>
      </c>
      <c r="G67" s="61"/>
      <c r="H67" s="26"/>
    </row>
    <row r="68" spans="1:9" ht="31.5">
      <c r="A68" s="82"/>
      <c r="B68" s="153" t="s">
        <v>93</v>
      </c>
      <c r="C68" s="125">
        <v>1</v>
      </c>
      <c r="D68" s="30">
        <v>14</v>
      </c>
      <c r="E68" s="154">
        <f>530/2</f>
        <v>265</v>
      </c>
      <c r="F68" s="152">
        <f t="shared" si="20"/>
        <v>3710</v>
      </c>
      <c r="G68" s="61"/>
      <c r="H68" s="26"/>
    </row>
    <row r="69" spans="1:9" ht="31.5">
      <c r="A69" s="82"/>
      <c r="B69" s="151" t="s">
        <v>118</v>
      </c>
      <c r="C69" s="125">
        <v>1</v>
      </c>
      <c r="D69" s="30">
        <v>14</v>
      </c>
      <c r="E69" s="85">
        <v>250</v>
      </c>
      <c r="F69" s="152">
        <f t="shared" si="20"/>
        <v>3500</v>
      </c>
      <c r="G69" s="61"/>
      <c r="H69" s="26"/>
      <c r="I69" s="147"/>
    </row>
    <row r="70" spans="1:9" ht="18.75" customHeight="1">
      <c r="A70" s="82"/>
      <c r="B70" s="38" t="s">
        <v>119</v>
      </c>
      <c r="C70" s="125">
        <v>1</v>
      </c>
      <c r="D70" s="30">
        <v>14</v>
      </c>
      <c r="E70" s="85">
        <v>350</v>
      </c>
      <c r="F70" s="152">
        <f t="shared" si="20"/>
        <v>4900</v>
      </c>
      <c r="G70" s="61"/>
      <c r="H70" s="26"/>
      <c r="I70" s="147"/>
    </row>
    <row r="71" spans="1:9" ht="32.25" thickBot="1">
      <c r="A71" s="82"/>
      <c r="B71" s="83" t="s">
        <v>120</v>
      </c>
      <c r="C71" s="125">
        <v>1</v>
      </c>
      <c r="D71" s="30">
        <v>14</v>
      </c>
      <c r="E71" s="85">
        <v>100</v>
      </c>
      <c r="F71" s="152">
        <f t="shared" si="20"/>
        <v>1400</v>
      </c>
      <c r="G71" s="61"/>
      <c r="H71" s="61"/>
      <c r="I71" s="147"/>
    </row>
    <row r="72" spans="1:9" ht="16.5" thickBot="1">
      <c r="A72" s="161" t="s">
        <v>121</v>
      </c>
      <c r="B72" s="162"/>
      <c r="C72" s="162"/>
      <c r="D72" s="162"/>
      <c r="E72" s="163"/>
      <c r="F72" s="84">
        <f>SUM(F59:F71)</f>
        <v>25760</v>
      </c>
      <c r="G72" s="62"/>
      <c r="H72" s="26"/>
    </row>
    <row r="73" spans="1:9" ht="16.5" thickBot="1">
      <c r="F73" s="33"/>
      <c r="G73" s="33"/>
    </row>
    <row r="74" spans="1:9" ht="16.5" thickBot="1">
      <c r="B74" s="164" t="s">
        <v>122</v>
      </c>
      <c r="C74" s="165"/>
      <c r="D74" s="166"/>
    </row>
    <row r="75" spans="1:9" ht="16.5" thickBot="1">
      <c r="B75" s="34" t="s">
        <v>123</v>
      </c>
      <c r="C75" s="35">
        <f>F53</f>
        <v>144058</v>
      </c>
      <c r="D75" s="87">
        <f>C75*100/C77</f>
        <v>84.830818876679743</v>
      </c>
    </row>
    <row r="76" spans="1:9" ht="16.5" thickBot="1">
      <c r="B76" s="34" t="s">
        <v>124</v>
      </c>
      <c r="C76" s="35">
        <f>F72</f>
        <v>25760</v>
      </c>
      <c r="D76" s="87">
        <f>C76*100/C77</f>
        <v>15.169181123320261</v>
      </c>
      <c r="E76" s="39"/>
      <c r="G76" s="33"/>
      <c r="H76" s="33"/>
      <c r="I76" s="33">
        <f t="shared" ref="I76" si="21">SUM(I64:I75)</f>
        <v>0</v>
      </c>
    </row>
    <row r="77" spans="1:9" ht="16.5" thickBot="1">
      <c r="B77" s="36" t="s">
        <v>21</v>
      </c>
      <c r="C77" s="37">
        <f>C75+C76</f>
        <v>169818</v>
      </c>
      <c r="D77" s="88">
        <f>D75+D76</f>
        <v>100</v>
      </c>
    </row>
    <row r="80" spans="1:9">
      <c r="B80" s="4" t="s">
        <v>125</v>
      </c>
    </row>
    <row r="81" spans="3:3">
      <c r="C81" s="148">
        <f>C75+C76</f>
        <v>169818</v>
      </c>
    </row>
  </sheetData>
  <mergeCells count="28">
    <mergeCell ref="B14:M14"/>
    <mergeCell ref="A1:L1"/>
    <mergeCell ref="H2:L2"/>
    <mergeCell ref="A6:J6"/>
    <mergeCell ref="H8:L8"/>
    <mergeCell ref="B13:M13"/>
    <mergeCell ref="B44:E44"/>
    <mergeCell ref="O19:S19"/>
    <mergeCell ref="B21:E21"/>
    <mergeCell ref="A22:E22"/>
    <mergeCell ref="B23:M23"/>
    <mergeCell ref="B24:M24"/>
    <mergeCell ref="B32:E32"/>
    <mergeCell ref="B33:M33"/>
    <mergeCell ref="B35:E35"/>
    <mergeCell ref="A36:E36"/>
    <mergeCell ref="B37:M37"/>
    <mergeCell ref="B38:M38"/>
    <mergeCell ref="A54:E54"/>
    <mergeCell ref="A57:F57"/>
    <mergeCell ref="A72:E72"/>
    <mergeCell ref="B74:D74"/>
    <mergeCell ref="B45:M45"/>
    <mergeCell ref="B48:E48"/>
    <mergeCell ref="B49:M49"/>
    <mergeCell ref="B51:E51"/>
    <mergeCell ref="A52:E52"/>
    <mergeCell ref="A53:E53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BAC70-2F70-4363-A676-15A2C3254AA6}">
  <dimension ref="C4:I24"/>
  <sheetViews>
    <sheetView workbookViewId="0">
      <selection activeCell="E13" sqref="E13"/>
    </sheetView>
  </sheetViews>
  <sheetFormatPr defaultColWidth="11.42578125" defaultRowHeight="15"/>
  <cols>
    <col min="3" max="3" width="26.28515625" bestFit="1" customWidth="1"/>
    <col min="5" max="5" width="15.85546875" bestFit="1" customWidth="1"/>
    <col min="7" max="7" width="15.5703125" bestFit="1" customWidth="1"/>
    <col min="9" max="9" width="13.5703125" bestFit="1" customWidth="1"/>
  </cols>
  <sheetData>
    <row r="4" spans="3:9" ht="36.6" customHeight="1">
      <c r="C4" s="64" t="s">
        <v>126</v>
      </c>
      <c r="D4" s="64" t="s">
        <v>127</v>
      </c>
      <c r="E4" s="64" t="s">
        <v>128</v>
      </c>
      <c r="F4" s="64" t="s">
        <v>21</v>
      </c>
      <c r="G4" s="64" t="s">
        <v>129</v>
      </c>
      <c r="H4" s="64" t="s">
        <v>130</v>
      </c>
      <c r="I4" s="64" t="s">
        <v>131</v>
      </c>
    </row>
    <row r="5" spans="3:9">
      <c r="C5" s="65" t="s">
        <v>132</v>
      </c>
      <c r="D5" s="66">
        <v>16</v>
      </c>
      <c r="E5" s="67">
        <v>700</v>
      </c>
      <c r="F5" s="67">
        <f>E5*D5</f>
        <v>11200</v>
      </c>
      <c r="G5" s="65"/>
      <c r="H5" s="65"/>
      <c r="I5" s="67">
        <v>11200</v>
      </c>
    </row>
    <row r="6" spans="3:9" s="72" customFormat="1">
      <c r="C6" s="68" t="s">
        <v>133</v>
      </c>
      <c r="D6" s="69">
        <v>14</v>
      </c>
      <c r="E6" s="70">
        <v>200</v>
      </c>
      <c r="F6" s="70">
        <f t="shared" ref="F6:F18" si="0">E6*D6</f>
        <v>2800</v>
      </c>
      <c r="G6" s="71">
        <f>F6*50%</f>
        <v>1400</v>
      </c>
      <c r="H6" s="71">
        <f>F6*50%</f>
        <v>1400</v>
      </c>
      <c r="I6" s="70">
        <v>2800</v>
      </c>
    </row>
    <row r="7" spans="3:9" s="72" customFormat="1">
      <c r="C7" s="68" t="s">
        <v>134</v>
      </c>
      <c r="D7" s="69">
        <v>14</v>
      </c>
      <c r="E7" s="70">
        <v>200</v>
      </c>
      <c r="F7" s="70">
        <f t="shared" si="0"/>
        <v>2800</v>
      </c>
      <c r="G7" s="71">
        <f>F7*50%</f>
        <v>1400</v>
      </c>
      <c r="H7" s="71">
        <f t="shared" ref="H7:H18" si="1">F7*50%</f>
        <v>1400</v>
      </c>
      <c r="I7" s="70">
        <v>2800</v>
      </c>
    </row>
    <row r="8" spans="3:9" s="72" customFormat="1">
      <c r="C8" s="68" t="s">
        <v>135</v>
      </c>
      <c r="D8" s="69">
        <v>14</v>
      </c>
      <c r="E8" s="70">
        <v>250</v>
      </c>
      <c r="F8" s="70">
        <f t="shared" si="0"/>
        <v>3500</v>
      </c>
      <c r="G8" s="71">
        <f t="shared" ref="G8:G18" si="2">F8*50%</f>
        <v>1750</v>
      </c>
      <c r="H8" s="71">
        <f t="shared" si="1"/>
        <v>1750</v>
      </c>
      <c r="I8" s="70">
        <v>3500</v>
      </c>
    </row>
    <row r="9" spans="3:9" s="72" customFormat="1">
      <c r="C9" s="68" t="s">
        <v>136</v>
      </c>
      <c r="D9" s="69">
        <v>14</v>
      </c>
      <c r="E9" s="70">
        <v>300</v>
      </c>
      <c r="F9" s="70">
        <f t="shared" si="0"/>
        <v>4200</v>
      </c>
      <c r="G9" s="71">
        <f t="shared" si="2"/>
        <v>2100</v>
      </c>
      <c r="H9" s="71">
        <f t="shared" si="1"/>
        <v>2100</v>
      </c>
      <c r="I9" s="70">
        <v>4200</v>
      </c>
    </row>
    <row r="10" spans="3:9" s="72" customFormat="1">
      <c r="C10" s="68" t="s">
        <v>137</v>
      </c>
      <c r="D10" s="69">
        <v>14</v>
      </c>
      <c r="E10" s="70">
        <v>200</v>
      </c>
      <c r="F10" s="70">
        <f t="shared" si="0"/>
        <v>2800</v>
      </c>
      <c r="G10" s="71">
        <f t="shared" si="2"/>
        <v>1400</v>
      </c>
      <c r="H10" s="71">
        <f t="shared" si="1"/>
        <v>1400</v>
      </c>
      <c r="I10" s="70">
        <v>2800</v>
      </c>
    </row>
    <row r="11" spans="3:9" s="72" customFormat="1">
      <c r="C11" s="68" t="s">
        <v>138</v>
      </c>
      <c r="D11" s="69">
        <v>14</v>
      </c>
      <c r="E11" s="70">
        <v>300</v>
      </c>
      <c r="F11" s="70">
        <f t="shared" si="0"/>
        <v>4200</v>
      </c>
      <c r="G11" s="71">
        <f t="shared" si="2"/>
        <v>2100</v>
      </c>
      <c r="H11" s="71">
        <f t="shared" si="1"/>
        <v>2100</v>
      </c>
      <c r="I11" s="70">
        <v>4200</v>
      </c>
    </row>
    <row r="12" spans="3:9">
      <c r="C12" s="65" t="s">
        <v>139</v>
      </c>
      <c r="D12" s="66">
        <v>14</v>
      </c>
      <c r="E12" s="67">
        <v>200</v>
      </c>
      <c r="F12" s="67">
        <f t="shared" si="0"/>
        <v>2800</v>
      </c>
      <c r="G12" s="73">
        <v>2800</v>
      </c>
      <c r="H12" s="73"/>
      <c r="I12" s="67">
        <v>2800</v>
      </c>
    </row>
    <row r="13" spans="3:9">
      <c r="C13" s="65" t="s">
        <v>140</v>
      </c>
      <c r="D13" s="66">
        <v>14</v>
      </c>
      <c r="E13" s="67">
        <v>350</v>
      </c>
      <c r="F13" s="67">
        <f t="shared" si="0"/>
        <v>4900</v>
      </c>
      <c r="G13" s="73">
        <f t="shared" si="2"/>
        <v>2450</v>
      </c>
      <c r="H13" s="73">
        <f t="shared" si="1"/>
        <v>2450</v>
      </c>
      <c r="I13" s="67">
        <v>4900</v>
      </c>
    </row>
    <row r="14" spans="3:9">
      <c r="C14" s="65" t="s">
        <v>141</v>
      </c>
      <c r="D14" s="66">
        <v>14</v>
      </c>
      <c r="E14" s="67">
        <v>200</v>
      </c>
      <c r="F14" s="67">
        <f t="shared" si="0"/>
        <v>2800</v>
      </c>
      <c r="G14" s="73">
        <f t="shared" si="2"/>
        <v>1400</v>
      </c>
      <c r="H14" s="73">
        <f t="shared" si="1"/>
        <v>1400</v>
      </c>
      <c r="I14" s="67">
        <v>2800</v>
      </c>
    </row>
    <row r="15" spans="3:9">
      <c r="C15" s="65" t="s">
        <v>142</v>
      </c>
      <c r="D15" s="66">
        <v>14</v>
      </c>
      <c r="E15" s="67">
        <v>200</v>
      </c>
      <c r="F15" s="67">
        <f t="shared" si="0"/>
        <v>2800</v>
      </c>
      <c r="G15" s="73">
        <f t="shared" si="2"/>
        <v>1400</v>
      </c>
      <c r="H15" s="73">
        <f t="shared" si="1"/>
        <v>1400</v>
      </c>
      <c r="I15" s="67">
        <v>2800</v>
      </c>
    </row>
    <row r="16" spans="3:9">
      <c r="C16" s="65" t="s">
        <v>143</v>
      </c>
      <c r="D16" s="66">
        <v>14</v>
      </c>
      <c r="E16" s="67">
        <v>100</v>
      </c>
      <c r="F16" s="67">
        <f t="shared" si="0"/>
        <v>1400</v>
      </c>
      <c r="G16" s="73">
        <f t="shared" si="2"/>
        <v>700</v>
      </c>
      <c r="H16" s="73">
        <f t="shared" si="1"/>
        <v>700</v>
      </c>
      <c r="I16" s="67">
        <v>1400</v>
      </c>
    </row>
    <row r="17" spans="3:9">
      <c r="C17" s="65" t="s">
        <v>144</v>
      </c>
      <c r="D17" s="66">
        <v>14</v>
      </c>
      <c r="E17" s="67">
        <v>150</v>
      </c>
      <c r="F17" s="67">
        <f t="shared" si="0"/>
        <v>2100</v>
      </c>
      <c r="G17" s="73">
        <f t="shared" si="2"/>
        <v>1050</v>
      </c>
      <c r="H17" s="73">
        <f t="shared" si="1"/>
        <v>1050</v>
      </c>
      <c r="I17" s="67">
        <v>2100</v>
      </c>
    </row>
    <row r="18" spans="3:9">
      <c r="C18" s="65" t="s">
        <v>145</v>
      </c>
      <c r="D18" s="66">
        <v>14</v>
      </c>
      <c r="E18" s="67">
        <v>30</v>
      </c>
      <c r="F18" s="67">
        <f t="shared" si="0"/>
        <v>420</v>
      </c>
      <c r="G18" s="73">
        <f t="shared" si="2"/>
        <v>210</v>
      </c>
      <c r="H18" s="73">
        <f t="shared" si="1"/>
        <v>210</v>
      </c>
      <c r="I18" s="67">
        <v>420</v>
      </c>
    </row>
    <row r="19" spans="3:9">
      <c r="C19" s="74" t="s">
        <v>21</v>
      </c>
      <c r="D19" s="74"/>
      <c r="E19" s="74"/>
      <c r="F19" s="75">
        <f>SUM(F5:F18)</f>
        <v>48720</v>
      </c>
      <c r="G19" s="75">
        <f>SUM(G5:G18)</f>
        <v>20160</v>
      </c>
      <c r="H19" s="76">
        <f>SUM(H6:H18)</f>
        <v>17360</v>
      </c>
      <c r="I19" s="77">
        <f>SUM(I5:I18)</f>
        <v>48720</v>
      </c>
    </row>
    <row r="20" spans="3:9">
      <c r="C20" s="65"/>
      <c r="D20" s="65"/>
      <c r="E20" s="65"/>
      <c r="F20" s="67">
        <f>F5</f>
        <v>11200</v>
      </c>
      <c r="G20" s="65"/>
      <c r="H20" s="65"/>
    </row>
    <row r="21" spans="3:9">
      <c r="C21" s="74" t="s">
        <v>146</v>
      </c>
      <c r="D21" s="74"/>
      <c r="E21" s="74"/>
      <c r="F21" s="75">
        <f>F19-F20</f>
        <v>37520</v>
      </c>
      <c r="G21" s="65"/>
      <c r="H21" s="65"/>
    </row>
    <row r="23" spans="3:9">
      <c r="G23">
        <v>17977.5</v>
      </c>
    </row>
    <row r="24" spans="3:9">
      <c r="G24" s="78">
        <f>F21-G23</f>
        <v>19542.5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0590BE65453724BB851874714B5F72B" ma:contentTypeVersion="15" ma:contentTypeDescription="Crear nuevo documento." ma:contentTypeScope="" ma:versionID="34ac87d9b280779d020ba07a4558696f">
  <xsd:schema xmlns:xsd="http://www.w3.org/2001/XMLSchema" xmlns:xs="http://www.w3.org/2001/XMLSchema" xmlns:p="http://schemas.microsoft.com/office/2006/metadata/properties" xmlns:ns2="08144511-b438-423b-b76a-6ef53a126ddd" xmlns:ns3="76b6a9b3-2efc-4607-9b79-5503519cb5f9" targetNamespace="http://schemas.microsoft.com/office/2006/metadata/properties" ma:root="true" ma:fieldsID="214304c67f0c151cca3617cc9d87f2f0" ns2:_="" ns3:_="">
    <xsd:import namespace="08144511-b438-423b-b76a-6ef53a126ddd"/>
    <xsd:import namespace="76b6a9b3-2efc-4607-9b79-5503519cb5f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144511-b438-423b-b76a-6ef53a126d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Etiquetas de imagen" ma:readOnly="false" ma:fieldId="{5cf76f15-5ced-4ddc-b409-7134ff3c332f}" ma:taxonomyMulti="true" ma:sspId="230f389b-0124-4e56-be01-bae9578a441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1" nillable="true" ma:displayName="Location" ma:description="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6b6a9b3-2efc-4607-9b79-5503519cb5f9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b29018a6-803b-4d04-b987-6d02ba88f3d5}" ma:internalName="TaxCatchAll" ma:showField="CatchAllData" ma:web="76b6a9b3-2efc-4607-9b79-5503519cb5f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6b6a9b3-2efc-4607-9b79-5503519cb5f9" xsi:nil="true"/>
    <lcf76f155ced4ddcb4097134ff3c332f xmlns="08144511-b438-423b-b76a-6ef53a126ddd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87641511-1D60-44A8-887D-C7D303F023EC}"/>
</file>

<file path=customXml/itemProps2.xml><?xml version="1.0" encoding="utf-8"?>
<ds:datastoreItem xmlns:ds="http://schemas.openxmlformats.org/officeDocument/2006/customXml" ds:itemID="{E3BB1CE2-66B7-4255-971D-419B18C5D4C7}"/>
</file>

<file path=customXml/itemProps3.xml><?xml version="1.0" encoding="utf-8"?>
<ds:datastoreItem xmlns:ds="http://schemas.openxmlformats.org/officeDocument/2006/customXml" ds:itemID="{46B8258C-6390-4DCC-9C55-E74D54D5105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/>
  <cp:revision/>
  <dcterms:created xsi:type="dcterms:W3CDTF">2021-06-11T17:51:24Z</dcterms:created>
  <dcterms:modified xsi:type="dcterms:W3CDTF">2024-04-03T21:53:45Z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0x01010090590BE65453724BB851874714B5F72B</vt:lpwstr>
  </property>
  <property fmtid="{D5CDD505-2E9C-101B-9397-08002B2CF9AE}" pid="3" name="MediaServiceImageTags">
    <vt:lpwstr/>
  </property>
</Properties>
</file>