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ia\OneDrive\Documentos\2022\COnsultorias y proyectos\MISEREOR\2021 MISEREOR\MISEREOR 2021 01062021\DOCUMENTOS FINALES MISEREOR\"/>
    </mc:Choice>
  </mc:AlternateContent>
  <xr:revisionPtr revIDLastSave="0" documentId="13_ncr:1_{098CA990-5CA3-4D2B-9A68-48D0E72B0F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TP-09-2020" sheetId="3" r:id="rId1"/>
    <sheet name="ITEM 1" sheetId="5" r:id="rId2"/>
    <sheet name="GASTOS ADMINISTRATIVOS" sheetId="4" r:id="rId3"/>
  </sheets>
  <definedNames>
    <definedName name="_xlnm.Print_Area" localSheetId="0">'KTP-09-2020'!$A$1:$J$92</definedName>
    <definedName name="_xlnm.Print_Titles" localSheetId="0">'KTP-09-2020'!$5:$8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2" i="5"/>
  <c r="E13" i="5"/>
  <c r="E14" i="5"/>
  <c r="E15" i="5"/>
  <c r="E10" i="5"/>
  <c r="H67" i="3"/>
  <c r="C18" i="4"/>
  <c r="C24" i="4"/>
  <c r="E26" i="4"/>
  <c r="I76" i="3"/>
  <c r="G76" i="3"/>
  <c r="F26" i="4"/>
  <c r="E14" i="4"/>
  <c r="D16" i="4"/>
  <c r="C16" i="4"/>
  <c r="B16" i="4"/>
  <c r="F14" i="4"/>
  <c r="C8" i="4"/>
  <c r="E4" i="4" s="1"/>
  <c r="B8" i="4"/>
  <c r="D7" i="4"/>
  <c r="D6" i="4"/>
  <c r="D5" i="4"/>
  <c r="D4" i="4"/>
  <c r="G21" i="3"/>
  <c r="J21" i="3" s="1"/>
  <c r="E55" i="3"/>
  <c r="G55" i="3" s="1"/>
  <c r="E75" i="3"/>
  <c r="G75" i="3" s="1"/>
  <c r="I75" i="3" s="1"/>
  <c r="I46" i="3"/>
  <c r="J46" i="3" s="1"/>
  <c r="I45" i="3"/>
  <c r="J45" i="3" s="1"/>
  <c r="I44" i="3"/>
  <c r="I40" i="3"/>
  <c r="J40" i="3" s="1"/>
  <c r="G35" i="3"/>
  <c r="G38" i="3"/>
  <c r="G74" i="3"/>
  <c r="I74" i="3" s="1"/>
  <c r="G73" i="3"/>
  <c r="E16" i="4" l="1"/>
  <c r="B33" i="4"/>
  <c r="B35" i="4" s="1"/>
  <c r="E16" i="5"/>
  <c r="D8" i="4"/>
  <c r="F4" i="4" s="1"/>
  <c r="E8" i="4" s="1"/>
  <c r="E28" i="4"/>
  <c r="J76" i="3"/>
  <c r="E20" i="4"/>
  <c r="F20" i="4"/>
  <c r="G72" i="3"/>
  <c r="G78" i="3" s="1"/>
  <c r="I41" i="3"/>
  <c r="J41" i="3" s="1"/>
  <c r="I39" i="3"/>
  <c r="J39" i="3" l="1"/>
  <c r="E21" i="4"/>
  <c r="E43" i="3"/>
  <c r="E34" i="3"/>
  <c r="E33" i="3"/>
  <c r="G33" i="3" s="1"/>
  <c r="G37" i="3"/>
  <c r="J37" i="3" s="1"/>
  <c r="G42" i="3"/>
  <c r="J42" i="3" s="1"/>
  <c r="G47" i="3"/>
  <c r="J47" i="3" s="1"/>
  <c r="J26" i="3"/>
  <c r="G23" i="3"/>
  <c r="J23" i="3" s="1"/>
  <c r="J35" i="3"/>
  <c r="J38" i="3"/>
  <c r="G59" i="3" l="1"/>
  <c r="J59" i="3" s="1"/>
  <c r="G58" i="3"/>
  <c r="J58" i="3" s="1"/>
  <c r="G57" i="3"/>
  <c r="J57" i="3" s="1"/>
  <c r="G43" i="3"/>
  <c r="G34" i="3"/>
  <c r="J34" i="3" l="1"/>
  <c r="G49" i="3"/>
  <c r="G60" i="3"/>
  <c r="J60" i="3" s="1"/>
  <c r="I73" i="3"/>
  <c r="I78" i="3" s="1"/>
  <c r="G24" i="3" l="1"/>
  <c r="J24" i="3" s="1"/>
  <c r="G56" i="3"/>
  <c r="J32" i="3"/>
  <c r="J44" i="3"/>
  <c r="G61" i="3"/>
  <c r="J61" i="3" s="1"/>
  <c r="G25" i="3"/>
  <c r="J25" i="3" s="1"/>
  <c r="G22" i="3"/>
  <c r="J22" i="3" s="1"/>
  <c r="G11" i="3"/>
  <c r="G20" i="3"/>
  <c r="G67" i="3" l="1"/>
  <c r="G27" i="3"/>
  <c r="J20" i="3"/>
  <c r="I43" i="3"/>
  <c r="I49" i="3" s="1"/>
  <c r="J81" i="3"/>
  <c r="J73" i="3"/>
  <c r="J74" i="3"/>
  <c r="J75" i="3"/>
  <c r="J72" i="3"/>
  <c r="J56" i="3"/>
  <c r="J55" i="3"/>
  <c r="J67" i="3" s="1"/>
  <c r="J11" i="3"/>
  <c r="H49" i="3"/>
  <c r="J27" i="3" l="1"/>
  <c r="J78" i="3"/>
  <c r="J33" i="3"/>
  <c r="J43" i="3"/>
  <c r="G14" i="3"/>
  <c r="G84" i="3" s="1"/>
  <c r="H14" i="3"/>
  <c r="I14" i="3"/>
  <c r="J14" i="3"/>
  <c r="I67" i="3"/>
  <c r="I84" i="3" s="1"/>
  <c r="H78" i="3"/>
  <c r="J49" i="3" l="1"/>
  <c r="J84" i="3"/>
  <c r="H84" i="3"/>
  <c r="G86" i="3" l="1"/>
  <c r="I86" i="3"/>
</calcChain>
</file>

<file path=xl/sharedStrings.xml><?xml version="1.0" encoding="utf-8"?>
<sst xmlns="http://schemas.openxmlformats.org/spreadsheetml/2006/main" count="145" uniqueCount="123">
  <si>
    <t>Mejora de oportunidades educativas y laborales para adolescentes y jóvenes en condiciones de vulnerabilidad social, residentes de zonas rurales y urbanas de los Municipios de Soyapango, San Miguel y Santa Ana</t>
  </si>
  <si>
    <r>
      <rPr>
        <b/>
        <sz val="12"/>
        <rFont val="Arial"/>
        <family val="2"/>
      </rPr>
      <t>Egresos / Ingresos</t>
    </r>
  </si>
  <si>
    <t>Unidades</t>
  </si>
  <si>
    <t xml:space="preserve">Costo </t>
  </si>
  <si>
    <r>
      <rPr>
        <b/>
        <u/>
        <sz val="11"/>
        <rFont val="Arial"/>
        <family val="2"/>
      </rPr>
      <t>Aporte</t>
    </r>
  </si>
  <si>
    <r>
      <rPr>
        <b/>
        <u/>
        <sz val="11"/>
        <rFont val="Arial"/>
        <family val="2"/>
      </rPr>
      <t xml:space="preserve">Aporte propio </t>
    </r>
    <r>
      <rPr>
        <b/>
        <u/>
        <sz val="11"/>
        <color rgb="FFFF0000"/>
        <rFont val="Arial"/>
        <family val="2"/>
      </rPr>
      <t>*2</t>
    </r>
  </si>
  <si>
    <r>
      <rPr>
        <b/>
        <u/>
        <sz val="11"/>
        <rFont val="Arial"/>
        <family val="2"/>
      </rPr>
      <t>Total</t>
    </r>
  </si>
  <si>
    <t>MISEREOR/KZE</t>
  </si>
  <si>
    <r>
      <rPr>
        <b/>
        <u/>
        <sz val="11"/>
        <rFont val="Arial"/>
        <family val="2"/>
      </rPr>
      <t>Terceros</t>
    </r>
    <r>
      <rPr>
        <b/>
        <u/>
        <sz val="11"/>
        <color rgb="FFFF0000"/>
        <rFont val="Arial"/>
        <family val="2"/>
      </rPr>
      <t>*1</t>
    </r>
  </si>
  <si>
    <r>
      <rPr>
        <sz val="10"/>
        <rFont val="Arial"/>
        <family val="2"/>
      </rPr>
      <t>(en moneda nacional)</t>
    </r>
  </si>
  <si>
    <r>
      <rPr>
        <b/>
        <sz val="12"/>
        <rFont val="Arial"/>
        <family val="2"/>
      </rPr>
      <t>1.</t>
    </r>
  </si>
  <si>
    <r>
      <t xml:space="preserve">Obras de construcción </t>
    </r>
    <r>
      <rPr>
        <b/>
        <sz val="10"/>
        <rFont val="Arial"/>
        <family val="2"/>
      </rPr>
      <t>(el terreno será puesto a disposición por la contraparte del proyecto en calidad de aporte propio no incluido en el presupuesto)</t>
    </r>
  </si>
  <si>
    <t>1.</t>
  </si>
  <si>
    <t>Complemento de mejora de Instalaciones, equipamiento, técnica operacional</t>
  </si>
  <si>
    <r>
      <rPr>
        <sz val="11"/>
        <rFont val="Arial"/>
        <family val="2"/>
      </rPr>
      <t>Suma parcial Obras de construcción</t>
    </r>
  </si>
  <si>
    <r>
      <rPr>
        <b/>
        <sz val="12"/>
        <rFont val="Arial"/>
        <family val="2"/>
      </rPr>
      <t>2.</t>
    </r>
  </si>
  <si>
    <r>
      <rPr>
        <b/>
        <sz val="12"/>
        <rFont val="Arial"/>
        <family val="2"/>
      </rPr>
      <t xml:space="preserve">Inversiones, adquisiciones </t>
    </r>
    <r>
      <rPr>
        <b/>
        <sz val="12"/>
        <rFont val="Arial"/>
        <family val="2"/>
      </rPr>
      <t>(a realizar una sola vez)</t>
    </r>
  </si>
  <si>
    <r>
      <rPr>
        <sz val="11"/>
        <rFont val="Arial"/>
        <family val="2"/>
      </rPr>
      <t>Adquisiciones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Arial"/>
        <family val="2"/>
      </rPr>
      <t>de más de 500,00 EUR</t>
    </r>
    <r>
      <rPr>
        <sz val="9"/>
        <color theme="1"/>
        <rFont val="Arial"/>
        <family val="2"/>
      </rPr>
      <t xml:space="preserve">)  - por favor detallar -                                    </t>
    </r>
  </si>
  <si>
    <t>2.1</t>
  </si>
  <si>
    <r>
      <rPr>
        <sz val="10"/>
        <rFont val="Arial"/>
        <family val="2"/>
      </rPr>
      <t>Equipamiento (independiente de 1.4)</t>
    </r>
  </si>
  <si>
    <t>Laboratorio Especializado STEAM</t>
  </si>
  <si>
    <t>Impresoras 3D</t>
  </si>
  <si>
    <t>Computadoras</t>
  </si>
  <si>
    <t>2.2</t>
  </si>
  <si>
    <r>
      <rPr>
        <sz val="10"/>
        <rFont val="Arial"/>
        <family val="2"/>
      </rPr>
      <t>Otras inversiones (p.e. compra de licencias...)</t>
    </r>
  </si>
  <si>
    <t xml:space="preserve">Plugins y simuladores </t>
  </si>
  <si>
    <r>
      <rPr>
        <sz val="11"/>
        <rFont val="Arial"/>
        <family val="2"/>
      </rPr>
      <t>Suma parcial  Inversiones/Adquisiciones</t>
    </r>
  </si>
  <si>
    <r>
      <rPr>
        <b/>
        <sz val="12"/>
        <rFont val="Arial"/>
        <family val="2"/>
      </rPr>
      <t>3.</t>
    </r>
  </si>
  <si>
    <r>
      <rPr>
        <b/>
        <sz val="12"/>
        <rFont val="Arial"/>
        <family val="2"/>
      </rPr>
      <t>Personal</t>
    </r>
  </si>
  <si>
    <r>
      <rPr>
        <sz val="10"/>
        <rFont val="Arial"/>
        <family val="2"/>
      </rPr>
      <t>3.1</t>
    </r>
  </si>
  <si>
    <t>Personal con contratación fija (por funciones)
Sueldos inclusive prestaciones sociales por persona. En el caso de personal a tiempo parcial mención del porcentaje de horas de trabajo y del sueldo bruto respecto a un cargo completo</t>
  </si>
  <si>
    <t>Especialistas en tecnología (2) en San Miguel y Santa Ana</t>
  </si>
  <si>
    <t>DEBE CONTRATARSE EN ENERO</t>
  </si>
  <si>
    <t>Tutores( 3) (refuerzo escolar, tecnología educativa, rpobótica-productiva y formación para el empleo )</t>
  </si>
  <si>
    <t>Encargado de monitoreo 31%</t>
  </si>
  <si>
    <r>
      <rPr>
        <sz val="10"/>
        <rFont val="Arial"/>
        <family val="2"/>
      </rPr>
      <t>3.1.1</t>
    </r>
  </si>
  <si>
    <t>X personas a nivel directivo (Dirección y coordinación)</t>
  </si>
  <si>
    <t>Coordinador de Proyecto</t>
  </si>
  <si>
    <t>31% apoyo de gerencia educativa</t>
  </si>
  <si>
    <t>31% apoyo de gerencia de innovación</t>
  </si>
  <si>
    <t>31% apoyo  de gerencia socio laboral</t>
  </si>
  <si>
    <r>
      <rPr>
        <sz val="10"/>
        <rFont val="Arial"/>
        <family val="2"/>
      </rPr>
      <t>3.1.3</t>
    </r>
  </si>
  <si>
    <t>Z personas a nivel administrativo (personal de apoyo: contabilidad, secretariado etc.)</t>
  </si>
  <si>
    <t xml:space="preserve">Administrativo logístico para Fusalmo Santa Ana y San Miguel </t>
  </si>
  <si>
    <t xml:space="preserve">70% Contador </t>
  </si>
  <si>
    <t xml:space="preserve">70% Auxiliar contable </t>
  </si>
  <si>
    <t>70% Motorista</t>
  </si>
  <si>
    <r>
      <rPr>
        <sz val="10"/>
        <rFont val="Arial"/>
        <family val="2"/>
      </rPr>
      <t>3.2</t>
    </r>
  </si>
  <si>
    <r>
      <t xml:space="preserve">Personal a base de honorarios (Personal </t>
    </r>
    <r>
      <rPr>
        <b/>
        <u/>
        <sz val="10"/>
        <color theme="1"/>
        <rFont val="Arial"/>
        <family val="2"/>
      </rPr>
      <t>sin</t>
    </r>
    <r>
      <rPr>
        <b/>
        <sz val="10"/>
        <color theme="1"/>
        <rFont val="Arial"/>
        <family val="2"/>
      </rPr>
      <t xml:space="preserve"> contratación fija, remuneraciones </t>
    </r>
    <r>
      <rPr>
        <b/>
        <u/>
        <sz val="10"/>
        <color theme="1"/>
        <rFont val="Arial"/>
        <family val="2"/>
      </rPr>
      <t>sin</t>
    </r>
    <r>
      <rPr>
        <b/>
        <sz val="10"/>
        <color theme="1"/>
        <rFont val="Arial"/>
        <family val="2"/>
      </rPr>
      <t xml:space="preserve"> prestaciones sociales por persona)</t>
    </r>
  </si>
  <si>
    <r>
      <rPr>
        <sz val="11"/>
        <rFont val="Arial"/>
        <family val="2"/>
      </rPr>
      <t>Suma parcial Personal</t>
    </r>
  </si>
  <si>
    <r>
      <rPr>
        <b/>
        <sz val="12"/>
        <rFont val="Arial"/>
        <family val="2"/>
      </rPr>
      <t>4.</t>
    </r>
  </si>
  <si>
    <t xml:space="preserve">Actividades del proyecto </t>
  </si>
  <si>
    <r>
      <rPr>
        <u/>
        <sz val="11"/>
        <rFont val="Arial"/>
        <family val="2"/>
      </rPr>
      <t>Gastos corrientes:</t>
    </r>
  </si>
  <si>
    <r>
      <rPr>
        <sz val="10"/>
        <rFont val="Arial"/>
        <family val="2"/>
      </rPr>
      <t>4.1</t>
    </r>
  </si>
  <si>
    <t>Combustible (1 días x semana x mes x 40 meses x 3 sedes)</t>
  </si>
  <si>
    <r>
      <rPr>
        <sz val="10"/>
        <rFont val="Arial"/>
        <family val="2"/>
      </rPr>
      <t>4.2</t>
    </r>
  </si>
  <si>
    <t xml:space="preserve">Transporte </t>
  </si>
  <si>
    <r>
      <rPr>
        <sz val="10"/>
        <rFont val="Arial"/>
        <family val="2"/>
      </rPr>
      <t>4.3</t>
    </r>
    <r>
      <rPr>
        <sz val="11"/>
        <color theme="1"/>
        <rFont val="Calibri"/>
        <family val="2"/>
        <scheme val="minor"/>
      </rPr>
      <t/>
    </r>
  </si>
  <si>
    <t>Gastos para congresos de robótica (4)</t>
  </si>
  <si>
    <r>
      <rPr>
        <sz val="10"/>
        <rFont val="Arial"/>
        <family val="2"/>
      </rPr>
      <t>4.4</t>
    </r>
    <r>
      <rPr>
        <sz val="11"/>
        <color theme="1"/>
        <rFont val="Calibri"/>
        <family val="2"/>
        <scheme val="minor"/>
      </rPr>
      <t/>
    </r>
  </si>
  <si>
    <t xml:space="preserve">Conversatorios Juveniles relacionados al mundo del trabajo y la tecnología </t>
  </si>
  <si>
    <r>
      <rPr>
        <sz val="10"/>
        <rFont val="Arial"/>
        <family val="2"/>
      </rPr>
      <t>4.5</t>
    </r>
    <r>
      <rPr>
        <sz val="11"/>
        <color theme="1"/>
        <rFont val="Calibri"/>
        <family val="2"/>
        <scheme val="minor"/>
      </rPr>
      <t/>
    </r>
  </si>
  <si>
    <t>Promoción en redes sociales y medios publicitarios   para actividades del proyecto</t>
  </si>
  <si>
    <t>DEBE DE INICIARSE AHORA EN ENERO</t>
  </si>
  <si>
    <t>Material gastable para 2 años (material didáctico, poliestireno de diferentes colores, madera, etc)</t>
  </si>
  <si>
    <t xml:space="preserve">Kit de voluntarios(3 camisetas, 1 botella para portar agua, 1 gorra y 1 identificador ) </t>
  </si>
  <si>
    <t xml:space="preserve">Suma parcial Actividades del proyecto </t>
  </si>
  <si>
    <r>
      <rPr>
        <b/>
        <sz val="12"/>
        <rFont val="Arial"/>
        <family val="2"/>
      </rPr>
      <t>5.</t>
    </r>
  </si>
  <si>
    <r>
      <rPr>
        <b/>
        <sz val="12"/>
        <rFont val="Arial"/>
        <family val="2"/>
      </rPr>
      <t>Administración de proyectos</t>
    </r>
  </si>
  <si>
    <r>
      <rPr>
        <sz val="10"/>
        <rFont val="Arial"/>
        <family val="2"/>
      </rPr>
      <t>5.1</t>
    </r>
  </si>
  <si>
    <r>
      <rPr>
        <sz val="10"/>
        <rFont val="Arial"/>
        <family val="2"/>
      </rPr>
      <t>Auditoría</t>
    </r>
  </si>
  <si>
    <r>
      <rPr>
        <sz val="10"/>
        <rFont val="Arial"/>
        <family val="2"/>
      </rPr>
      <t>5.2</t>
    </r>
  </si>
  <si>
    <t>Gastos de edificios: energía, agua, mantenimiento que equivale al 5.20 % del costo total anual.</t>
  </si>
  <si>
    <r>
      <rPr>
        <sz val="10"/>
        <rFont val="Arial"/>
        <family val="2"/>
      </rPr>
      <t>5.3</t>
    </r>
  </si>
  <si>
    <t>Comunicación: teléfono, Internet etc. que equivale al 13.30% del costo total anual.</t>
  </si>
  <si>
    <r>
      <rPr>
        <sz val="10"/>
        <rFont val="Arial"/>
        <family val="2"/>
      </rPr>
      <t>5.4</t>
    </r>
  </si>
  <si>
    <t>Movilidad: mantenimiento del vehículo, gastos operativos de vehículos 1.71%  (3vehículos x 4 mantenimientos anuales x 3 años)</t>
  </si>
  <si>
    <r>
      <rPr>
        <sz val="10"/>
        <rFont val="Arial"/>
        <family val="2"/>
      </rPr>
      <t>5.5</t>
    </r>
  </si>
  <si>
    <t xml:space="preserve">Material de consumo, administración, logística etc. 0.69 % Por el proyecto, </t>
  </si>
  <si>
    <r>
      <rPr>
        <sz val="11"/>
        <rFont val="Arial"/>
        <family val="2"/>
      </rPr>
      <t>Suma parcial Administración de proyectos</t>
    </r>
  </si>
  <si>
    <r>
      <rPr>
        <b/>
        <sz val="12"/>
        <rFont val="Arial"/>
        <family val="2"/>
      </rPr>
      <t>6.</t>
    </r>
  </si>
  <si>
    <r>
      <rPr>
        <b/>
        <sz val="12"/>
        <rFont val="Arial"/>
        <family val="2"/>
      </rPr>
      <t xml:space="preserve">Evaluación 
</t>
    </r>
    <r>
      <rPr>
        <sz val="9"/>
        <color theme="1"/>
        <rFont val="Arial"/>
        <family val="2"/>
      </rPr>
      <t xml:space="preserve">(encomendada a un consultor/a externos por el Responsable del proyecto) </t>
    </r>
  </si>
  <si>
    <r>
      <rPr>
        <b/>
        <sz val="12"/>
        <rFont val="Arial"/>
        <family val="2"/>
      </rPr>
      <t>Total</t>
    </r>
  </si>
  <si>
    <r>
      <rPr>
        <sz val="10"/>
        <color rgb="FFFF0000"/>
        <rFont val="Arial"/>
        <family val="2"/>
      </rPr>
      <t>*1:</t>
    </r>
  </si>
  <si>
    <r>
      <rPr>
        <b/>
        <u/>
        <sz val="10"/>
        <color rgb="FFFF0000"/>
        <rFont val="Arial"/>
        <family val="2"/>
      </rPr>
      <t>Aporte de terceros:</t>
    </r>
  </si>
  <si>
    <r>
      <t xml:space="preserve">Por favor enumere los aportes monetarios de otras organizaciones gubernamentales o no gubernamentales acordados definitivamente para la financiación del proyecto </t>
    </r>
    <r>
      <rPr>
        <i/>
        <sz val="10"/>
        <color rgb="FFFF0000"/>
        <rFont val="Arial"/>
        <family val="2"/>
      </rPr>
      <t>(indicándolos por separado)</t>
    </r>
    <r>
      <rPr>
        <sz val="10"/>
        <color rgb="FFFF0000"/>
        <rFont val="Arial"/>
        <family val="2"/>
      </rPr>
      <t xml:space="preserve">. </t>
    </r>
  </si>
  <si>
    <r>
      <rPr>
        <sz val="10"/>
        <color rgb="FFFF0000"/>
        <rFont val="Arial"/>
        <family val="2"/>
      </rPr>
      <t>*'2:</t>
    </r>
  </si>
  <si>
    <r>
      <rPr>
        <b/>
        <u/>
        <sz val="10"/>
        <color rgb="FFFF0000"/>
        <rFont val="Arial"/>
        <family val="2"/>
      </rPr>
      <t>Aporte propio:</t>
    </r>
  </si>
  <si>
    <r>
      <t xml:space="preserve">Por favor, indique el valor del aporte propio </t>
    </r>
    <r>
      <rPr>
        <i/>
        <sz val="10"/>
        <color rgb="FFFF0000"/>
        <rFont val="Arial"/>
        <family val="2"/>
      </rPr>
      <t>exclusivamente monetario</t>
    </r>
    <r>
      <rPr>
        <sz val="10"/>
        <color rgb="FFFF0000"/>
        <rFont val="Arial"/>
        <family val="2"/>
      </rPr>
      <t xml:space="preserve"> (es decir, </t>
    </r>
    <r>
      <rPr>
        <i/>
        <sz val="10"/>
        <color rgb="FFFF0000"/>
        <rFont val="Arial"/>
        <family val="2"/>
      </rPr>
      <t>dinero en efectivo</t>
    </r>
    <r>
      <rPr>
        <sz val="10"/>
        <color rgb="FFFF0000"/>
        <rFont val="Arial"/>
        <family val="2"/>
      </rPr>
      <t>), con el que Ud. contribuirá a la financiación del proyecto. Estos recursos deben pasar por su contabilidad y estar registrados.</t>
    </r>
  </si>
  <si>
    <t>Los trabajos realizados o servicios prestados en general (p. ej., puesta a disposicioón de espacios, edificios, mobiliario o equipamiento) no pueden ser reconocidos. Si hubiera aportes propios no monetarios, le pedimos describirlos por separado.</t>
  </si>
  <si>
    <t>DESCRIPCION</t>
  </si>
  <si>
    <t>CANTIDAD</t>
  </si>
  <si>
    <t>COSTO UNITARIO</t>
  </si>
  <si>
    <t>TOTAL</t>
  </si>
  <si>
    <t>AIRES ACONDICIONADOS INVERTER</t>
  </si>
  <si>
    <t>DIVISIÓNES DE VIDRIO PARA STEAM LAB SANTA ANA</t>
  </si>
  <si>
    <t>PINTURA DE ESPACIOS STEAM</t>
  </si>
  <si>
    <t>ALARMAS PARA PROTECCION DE EQUIPO</t>
  </si>
  <si>
    <t xml:space="preserve">LAMPARAS LED </t>
  </si>
  <si>
    <t>CARRITO DE DISTRIBUCION DE ENERGIA DE 8 ENTRADAS PARA  COMPUTADOR PARA STEAM LAB SAN MIGUEL</t>
  </si>
  <si>
    <t>Rubro  5.2</t>
  </si>
  <si>
    <t xml:space="preserve">Monto total por año gasto FUSALMO </t>
  </si>
  <si>
    <t>Porcentaje  MISEREOR POR 12 MESES</t>
  </si>
  <si>
    <t>Porcentaje  FUSALMO Por 12 meses</t>
  </si>
  <si>
    <t>POR 42 MESES MISEREOR</t>
  </si>
  <si>
    <t>POR 42 MESES FUSALMO</t>
  </si>
  <si>
    <t xml:space="preserve">Agua </t>
  </si>
  <si>
    <t>Energía</t>
  </si>
  <si>
    <t xml:space="preserve">Mantenimiento </t>
  </si>
  <si>
    <t>Seguridad Instalaciones</t>
  </si>
  <si>
    <t xml:space="preserve">Total </t>
  </si>
  <si>
    <t>Rubro 5.3</t>
  </si>
  <si>
    <t>Porcentaje  MISEREOR</t>
  </si>
  <si>
    <t>Porcentaje  FUSALMO</t>
  </si>
  <si>
    <t>Comunicaciones</t>
  </si>
  <si>
    <t>Internet</t>
  </si>
  <si>
    <t>Rubro  5.4</t>
  </si>
  <si>
    <t>Movilidad: mantenimiento del vehículo, gastos operativos de vehículos (3 vehículos x 4 mantenimientos anuales x 3 años)</t>
  </si>
  <si>
    <t>Rubro  5.5</t>
  </si>
  <si>
    <t xml:space="preserve">Material de consumo, administración, logística etc. </t>
  </si>
  <si>
    <t>PROMEDIO DE GASTOS ADMINISTRATIVOS EN LAS TRES SEDES DE FUSALMO,</t>
  </si>
  <si>
    <t>MISEREOR</t>
  </si>
  <si>
    <t>CONTRAPARTIDA FUSALMO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</si>
</sst>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€-2]\ * #,##0.00_-;\-[$€-2]\ * #,##0.00_-;_-[$€-2]\ * &quot;-&quot;??_-;_-@_-"/>
  </numFmts>
  <fonts count="22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1"/>
      <color rgb="FFFF0000"/>
      <name val="Arial"/>
      <family val="2"/>
    </font>
    <font>
      <sz val="9"/>
      <color theme="1"/>
      <name val="Arial"/>
      <family val="2"/>
    </font>
    <font>
      <i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14" fontId="5" fillId="0" borderId="0" xfId="0" quotePrefix="1" applyNumberFormat="1" applyFont="1" applyAlignment="1">
      <alignment horizontal="left"/>
    </xf>
    <xf numFmtId="0" fontId="3" fillId="0" borderId="0" xfId="0" applyFont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3" fillId="0" borderId="0" xfId="0" quotePrefix="1" applyFont="1" applyAlignment="1">
      <alignment horizontal="left" vertical="top"/>
    </xf>
    <xf numFmtId="0" fontId="3" fillId="0" borderId="0" xfId="0" quotePrefix="1" applyFont="1" applyAlignment="1">
      <alignment horizontal="left" vertical="top" wrapText="1"/>
    </xf>
    <xf numFmtId="0" fontId="3" fillId="0" borderId="2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 vertical="top" wrapText="1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6" fillId="0" borderId="2" xfId="0" applyFont="1" applyBorder="1"/>
    <xf numFmtId="0" fontId="3" fillId="0" borderId="1" xfId="0" applyFont="1" applyBorder="1"/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8" fillId="0" borderId="0" xfId="0" applyFont="1" applyAlignment="1">
      <alignment wrapText="1"/>
    </xf>
    <xf numFmtId="0" fontId="4" fillId="0" borderId="0" xfId="0" quotePrefix="1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2" xfId="0" applyFont="1" applyBorder="1" applyAlignment="1">
      <alignment horizontal="right"/>
    </xf>
    <xf numFmtId="0" fontId="4" fillId="0" borderId="2" xfId="0" applyFont="1" applyBorder="1"/>
    <xf numFmtId="0" fontId="7" fillId="0" borderId="2" xfId="0" applyFont="1" applyBorder="1"/>
    <xf numFmtId="0" fontId="7" fillId="0" borderId="3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0" fontId="6" fillId="0" borderId="4" xfId="0" applyFont="1" applyBorder="1"/>
    <xf numFmtId="0" fontId="3" fillId="0" borderId="4" xfId="0" applyFont="1" applyBorder="1"/>
    <xf numFmtId="0" fontId="3" fillId="0" borderId="0" xfId="0" quotePrefix="1" applyFont="1" applyAlignment="1">
      <alignment vertical="top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" fontId="3" fillId="0" borderId="5" xfId="0" applyNumberFormat="1" applyFont="1" applyBorder="1" applyAlignment="1">
      <alignment horizontal="right" vertical="center"/>
    </xf>
    <xf numFmtId="4" fontId="10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top"/>
    </xf>
    <xf numFmtId="0" fontId="3" fillId="0" borderId="0" xfId="0" quotePrefix="1" applyFont="1" applyAlignment="1">
      <alignment wrapText="1"/>
    </xf>
    <xf numFmtId="0" fontId="3" fillId="0" borderId="6" xfId="0" applyFont="1" applyBorder="1"/>
    <xf numFmtId="0" fontId="3" fillId="0" borderId="0" xfId="0" applyFont="1" applyAlignment="1">
      <alignment horizontal="center" vertical="center" wrapText="1"/>
    </xf>
    <xf numFmtId="4" fontId="3" fillId="0" borderId="7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/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top" wrapText="1"/>
    </xf>
    <xf numFmtId="0" fontId="16" fillId="3" borderId="0" xfId="0" applyFont="1" applyFill="1" applyAlignment="1">
      <alignment vertical="center" wrapText="1"/>
    </xf>
    <xf numFmtId="0" fontId="3" fillId="3" borderId="0" xfId="0" quotePrefix="1" applyFont="1" applyFill="1" applyAlignment="1">
      <alignment horizontal="left" vertical="top"/>
    </xf>
    <xf numFmtId="0" fontId="3" fillId="0" borderId="9" xfId="0" applyFont="1" applyBorder="1"/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3" borderId="0" xfId="0" quotePrefix="1" applyFont="1" applyFill="1" applyAlignment="1">
      <alignment vertical="top" wrapText="1"/>
    </xf>
    <xf numFmtId="0" fontId="7" fillId="3" borderId="0" xfId="0" quotePrefix="1" applyFont="1" applyFill="1" applyAlignment="1">
      <alignment wrapText="1"/>
    </xf>
    <xf numFmtId="0" fontId="7" fillId="3" borderId="0" xfId="0" applyFont="1" applyFill="1" applyAlignment="1">
      <alignment vertical="center" wrapText="1"/>
    </xf>
    <xf numFmtId="9" fontId="3" fillId="0" borderId="0" xfId="1" applyFont="1"/>
    <xf numFmtId="0" fontId="3" fillId="0" borderId="10" xfId="0" applyFont="1" applyBorder="1"/>
    <xf numFmtId="0" fontId="3" fillId="0" borderId="7" xfId="0" applyFont="1" applyBorder="1" applyAlignment="1">
      <alignment horizontal="right" vertical="top" wrapText="1"/>
    </xf>
    <xf numFmtId="0" fontId="3" fillId="0" borderId="8" xfId="0" applyFont="1" applyBorder="1"/>
    <xf numFmtId="4" fontId="3" fillId="0" borderId="7" xfId="0" applyNumberFormat="1" applyFont="1" applyBorder="1" applyAlignment="1">
      <alignment horizontal="right" vertical="top"/>
    </xf>
    <xf numFmtId="0" fontId="20" fillId="0" borderId="2" xfId="0" applyFont="1" applyBorder="1" applyAlignment="1">
      <alignment horizontal="center"/>
    </xf>
    <xf numFmtId="10" fontId="20" fillId="0" borderId="2" xfId="0" applyNumberFormat="1" applyFont="1" applyBorder="1" applyAlignment="1">
      <alignment horizontal="center"/>
    </xf>
    <xf numFmtId="164" fontId="0" fillId="0" borderId="0" xfId="2" applyFont="1"/>
    <xf numFmtId="0" fontId="19" fillId="4" borderId="11" xfId="0" applyFont="1" applyFill="1" applyBorder="1" applyAlignment="1">
      <alignment horizontal="center" vertical="center"/>
    </xf>
    <xf numFmtId="164" fontId="19" fillId="4" borderId="11" xfId="2" applyFont="1" applyFill="1" applyBorder="1" applyAlignment="1">
      <alignment horizontal="center" vertical="center"/>
    </xf>
    <xf numFmtId="164" fontId="19" fillId="4" borderId="11" xfId="2" applyFont="1" applyFill="1" applyBorder="1" applyAlignment="1">
      <alignment horizontal="center" vertical="center" wrapText="1"/>
    </xf>
    <xf numFmtId="0" fontId="19" fillId="4" borderId="11" xfId="0" applyFont="1" applyFill="1" applyBorder="1"/>
    <xf numFmtId="164" fontId="0" fillId="0" borderId="11" xfId="2" applyFont="1" applyBorder="1"/>
    <xf numFmtId="164" fontId="0" fillId="0" borderId="11" xfId="2" applyFont="1" applyBorder="1" applyAlignment="1">
      <alignment horizontal="center"/>
    </xf>
    <xf numFmtId="164" fontId="0" fillId="4" borderId="11" xfId="2" applyFont="1" applyFill="1" applyBorder="1"/>
    <xf numFmtId="164" fontId="19" fillId="4" borderId="11" xfId="2" applyFont="1" applyFill="1" applyBorder="1"/>
    <xf numFmtId="9" fontId="0" fillId="0" borderId="0" xfId="1" applyFont="1"/>
    <xf numFmtId="164" fontId="0" fillId="0" borderId="11" xfId="2" applyFont="1" applyBorder="1" applyAlignment="1"/>
    <xf numFmtId="0" fontId="19" fillId="4" borderId="11" xfId="0" applyFont="1" applyFill="1" applyBorder="1" applyAlignment="1">
      <alignment wrapText="1"/>
    </xf>
    <xf numFmtId="10" fontId="0" fillId="0" borderId="0" xfId="1" applyNumberFormat="1" applyFont="1" applyAlignment="1">
      <alignment horizontal="center"/>
    </xf>
    <xf numFmtId="164" fontId="0" fillId="0" borderId="11" xfId="2" applyFont="1" applyBorder="1" applyAlignment="1">
      <alignment horizontal="center" vertical="center"/>
    </xf>
    <xf numFmtId="164" fontId="0" fillId="0" borderId="11" xfId="2" applyFont="1" applyBorder="1" applyAlignment="1">
      <alignment vertical="center"/>
    </xf>
    <xf numFmtId="164" fontId="0" fillId="0" borderId="5" xfId="2" applyFont="1" applyBorder="1" applyAlignment="1">
      <alignment vertical="center"/>
    </xf>
    <xf numFmtId="0" fontId="0" fillId="0" borderId="11" xfId="0" applyBorder="1"/>
    <xf numFmtId="10" fontId="0" fillId="0" borderId="0" xfId="0" applyNumberFormat="1"/>
    <xf numFmtId="0" fontId="3" fillId="5" borderId="0" xfId="0" applyFont="1" applyFill="1"/>
    <xf numFmtId="0" fontId="3" fillId="5" borderId="0" xfId="0" applyFont="1" applyFill="1" applyAlignment="1">
      <alignment vertical="top" wrapText="1"/>
    </xf>
    <xf numFmtId="4" fontId="3" fillId="5" borderId="1" xfId="0" applyNumberFormat="1" applyFont="1" applyFill="1" applyBorder="1" applyAlignment="1">
      <alignment vertical="top"/>
    </xf>
    <xf numFmtId="4" fontId="3" fillId="5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/>
    </xf>
    <xf numFmtId="165" fontId="0" fillId="0" borderId="11" xfId="0" applyNumberFormat="1" applyBorder="1"/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wrapText="1"/>
    </xf>
    <xf numFmtId="0" fontId="19" fillId="0" borderId="11" xfId="0" applyFont="1" applyBorder="1"/>
    <xf numFmtId="165" fontId="19" fillId="0" borderId="11" xfId="0" applyNumberFormat="1" applyFont="1" applyBorder="1"/>
    <xf numFmtId="0" fontId="19" fillId="6" borderId="1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horizontal="center" vertical="top" wrapText="1"/>
    </xf>
    <xf numFmtId="4" fontId="3" fillId="7" borderId="7" xfId="0" applyNumberFormat="1" applyFont="1" applyFill="1" applyBorder="1" applyAlignment="1">
      <alignment horizontal="right" vertical="center"/>
    </xf>
    <xf numFmtId="4" fontId="3" fillId="7" borderId="1" xfId="0" applyNumberFormat="1" applyFont="1" applyFill="1" applyBorder="1" applyAlignment="1">
      <alignment horizontal="right" vertical="center"/>
    </xf>
    <xf numFmtId="0" fontId="16" fillId="7" borderId="0" xfId="0" applyFont="1" applyFill="1" applyAlignment="1">
      <alignment vertical="center" wrapText="1"/>
    </xf>
    <xf numFmtId="0" fontId="8" fillId="7" borderId="0" xfId="0" applyFont="1" applyFill="1" applyAlignment="1">
      <alignment wrapText="1"/>
    </xf>
    <xf numFmtId="0" fontId="16" fillId="7" borderId="0" xfId="0" applyFont="1" applyFill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right" vertical="top"/>
    </xf>
    <xf numFmtId="0" fontId="3" fillId="7" borderId="7" xfId="0" applyFont="1" applyFill="1" applyBorder="1" applyAlignment="1">
      <alignment horizontal="right" vertical="top" wrapText="1"/>
    </xf>
    <xf numFmtId="0" fontId="7" fillId="0" borderId="0" xfId="0" applyFont="1"/>
    <xf numFmtId="0" fontId="3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2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164" fontId="0" fillId="0" borderId="11" xfId="2" applyFont="1" applyBorder="1" applyAlignment="1">
      <alignment horizontal="center"/>
    </xf>
    <xf numFmtId="164" fontId="19" fillId="4" borderId="12" xfId="2" applyFont="1" applyFill="1" applyBorder="1" applyAlignment="1">
      <alignment horizontal="center"/>
    </xf>
    <xf numFmtId="164" fontId="19" fillId="4" borderId="13" xfId="2" applyFont="1" applyFill="1" applyBorder="1" applyAlignment="1">
      <alignment horizontal="center"/>
    </xf>
    <xf numFmtId="164" fontId="0" fillId="0" borderId="5" xfId="2" applyFont="1" applyBorder="1" applyAlignment="1">
      <alignment horizontal="center" vertical="center"/>
    </xf>
    <xf numFmtId="164" fontId="0" fillId="0" borderId="3" xfId="2" applyFont="1" applyBorder="1" applyAlignment="1">
      <alignment horizontal="center" vertical="center"/>
    </xf>
    <xf numFmtId="164" fontId="0" fillId="0" borderId="1" xfId="2" applyFont="1" applyBorder="1" applyAlignment="1">
      <alignment horizontal="center" vertical="center"/>
    </xf>
    <xf numFmtId="164" fontId="0" fillId="0" borderId="5" xfId="2" applyFont="1" applyBorder="1" applyAlignment="1">
      <alignment horizontal="center"/>
    </xf>
    <xf numFmtId="164" fontId="0" fillId="0" borderId="3" xfId="2" applyFont="1" applyBorder="1" applyAlignment="1">
      <alignment horizontal="center"/>
    </xf>
    <xf numFmtId="164" fontId="0" fillId="0" borderId="12" xfId="2" applyFont="1" applyBorder="1" applyAlignment="1">
      <alignment horizontal="center" vertical="center"/>
    </xf>
    <xf numFmtId="164" fontId="0" fillId="0" borderId="13" xfId="2" applyFont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5029FC91-38F2-4909-B843-28CCA3393BA5}"/>
            </a:ext>
          </a:extLst>
        </xdr:cNvPr>
        <xdr:cNvSpPr>
          <a:spLocks noChangeAspect="1" noChangeArrowheads="1"/>
        </xdr:cNvSpPr>
      </xdr:nvSpPr>
      <xdr:spPr bwMode="auto">
        <a:xfrm>
          <a:off x="792480" y="374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137160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5C8C339A-2CAF-451F-8D3D-38E2D6E9DF04}"/>
            </a:ext>
          </a:extLst>
        </xdr:cNvPr>
        <xdr:cNvSpPr>
          <a:spLocks noChangeAspect="1" noChangeArrowheads="1"/>
        </xdr:cNvSpPr>
      </xdr:nvSpPr>
      <xdr:spPr bwMode="auto">
        <a:xfrm>
          <a:off x="79248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137160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8E0D7887-E719-4426-A91B-21A0184C133C}"/>
            </a:ext>
          </a:extLst>
        </xdr:cNvPr>
        <xdr:cNvSpPr>
          <a:spLocks noChangeAspect="1" noChangeArrowheads="1"/>
        </xdr:cNvSpPr>
      </xdr:nvSpPr>
      <xdr:spPr bwMode="auto">
        <a:xfrm>
          <a:off x="79248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137160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EFC4B8AC-9BC5-46C0-AC75-D0B901E676AB}"/>
            </a:ext>
          </a:extLst>
        </xdr:cNvPr>
        <xdr:cNvSpPr>
          <a:spLocks noChangeAspect="1" noChangeArrowheads="1"/>
        </xdr:cNvSpPr>
      </xdr:nvSpPr>
      <xdr:spPr bwMode="auto">
        <a:xfrm>
          <a:off x="79248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62E7E06F-A4A0-4126-B38B-8B318C244767}"/>
            </a:ext>
          </a:extLst>
        </xdr:cNvPr>
        <xdr:cNvSpPr>
          <a:spLocks noChangeAspect="1" noChangeArrowheads="1"/>
        </xdr:cNvSpPr>
      </xdr:nvSpPr>
      <xdr:spPr bwMode="auto">
        <a:xfrm>
          <a:off x="8077200" y="134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165101</xdr:colOff>
      <xdr:row>16</xdr:row>
      <xdr:rowOff>160021</xdr:rowOff>
    </xdr:from>
    <xdr:to>
      <xdr:col>2</xdr:col>
      <xdr:colOff>259080</xdr:colOff>
      <xdr:row>22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278B0A-3821-402B-889A-EC422CD21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1" y="3406141"/>
          <a:ext cx="2730499" cy="2047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showGridLines="0" tabSelected="1" showRuler="0" topLeftCell="A52" zoomScale="90" zoomScaleNormal="90" zoomScaleSheetLayoutView="40" workbookViewId="0">
      <selection activeCell="K59" sqref="K59"/>
    </sheetView>
  </sheetViews>
  <sheetFormatPr defaultColWidth="11.42578125" defaultRowHeight="13.15"/>
  <cols>
    <col min="1" max="1" width="4.28515625" style="4" customWidth="1"/>
    <col min="2" max="2" width="5.7109375" style="4" customWidth="1"/>
    <col min="3" max="3" width="60.7109375" style="2" customWidth="1"/>
    <col min="4" max="4" width="2.140625" style="2" hidden="1" customWidth="1"/>
    <col min="5" max="5" width="16.28515625" style="2" customWidth="1"/>
    <col min="6" max="6" width="9.85546875" style="2" bestFit="1" customWidth="1"/>
    <col min="7" max="9" width="18.42578125" style="2" customWidth="1"/>
    <col min="10" max="10" width="21.42578125" style="2" customWidth="1"/>
    <col min="11" max="16384" width="11.42578125" style="2"/>
  </cols>
  <sheetData>
    <row r="1" spans="1:10" ht="52.9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ht="13.9">
      <c r="A2" s="1"/>
      <c r="B2" s="1"/>
      <c r="G2" s="3"/>
      <c r="H2" s="3"/>
      <c r="I2" s="3"/>
      <c r="J2" s="3"/>
    </row>
    <row r="3" spans="1:10" ht="13.9">
      <c r="A3" s="134"/>
      <c r="B3" s="134"/>
      <c r="C3" s="134"/>
      <c r="D3" s="134"/>
      <c r="E3" s="134"/>
      <c r="F3" s="134"/>
      <c r="G3" s="134"/>
      <c r="H3" s="134"/>
      <c r="I3" s="134"/>
      <c r="J3" s="134"/>
    </row>
    <row r="4" spans="1:10" ht="13.9">
      <c r="A4" s="1"/>
      <c r="B4" s="1"/>
      <c r="G4" s="3"/>
      <c r="H4" s="3"/>
      <c r="I4" s="3"/>
      <c r="J4" s="3"/>
    </row>
    <row r="5" spans="1:10" ht="15.6">
      <c r="B5" s="5" t="s">
        <v>1</v>
      </c>
      <c r="C5" s="6"/>
      <c r="D5" s="7"/>
      <c r="E5" s="7" t="s">
        <v>2</v>
      </c>
      <c r="F5" s="7" t="s">
        <v>3</v>
      </c>
      <c r="G5" s="8" t="s">
        <v>4</v>
      </c>
      <c r="H5" s="8" t="s">
        <v>4</v>
      </c>
      <c r="I5" s="8" t="s">
        <v>5</v>
      </c>
      <c r="J5" s="8" t="s">
        <v>6</v>
      </c>
    </row>
    <row r="6" spans="1:10" ht="13.9">
      <c r="D6" s="7"/>
      <c r="E6" s="7"/>
      <c r="F6" s="7"/>
      <c r="G6" s="8" t="s">
        <v>7</v>
      </c>
      <c r="H6" s="8" t="s">
        <v>8</v>
      </c>
      <c r="I6" s="8"/>
      <c r="J6" s="8"/>
    </row>
    <row r="7" spans="1:10">
      <c r="A7" s="9"/>
      <c r="B7" s="9"/>
      <c r="C7" s="10"/>
      <c r="D7" s="10"/>
      <c r="E7" s="10"/>
      <c r="F7" s="10"/>
      <c r="G7" s="11" t="s">
        <v>9</v>
      </c>
      <c r="H7" s="11" t="s">
        <v>9</v>
      </c>
      <c r="I7" s="11" t="s">
        <v>9</v>
      </c>
      <c r="J7" s="11" t="s">
        <v>9</v>
      </c>
    </row>
    <row r="8" spans="1:10">
      <c r="G8" s="49"/>
      <c r="H8" s="49"/>
      <c r="I8" s="49"/>
      <c r="J8" s="49"/>
    </row>
    <row r="9" spans="1:10" ht="14.25" customHeight="1">
      <c r="A9" s="5" t="s">
        <v>10</v>
      </c>
      <c r="B9" s="6" t="s">
        <v>11</v>
      </c>
      <c r="C9" s="12"/>
      <c r="D9" s="13"/>
      <c r="E9" s="13"/>
      <c r="F9" s="13"/>
      <c r="G9" s="14"/>
      <c r="H9" s="14"/>
      <c r="I9" s="14"/>
      <c r="J9" s="14"/>
    </row>
    <row r="10" spans="1:10" ht="9.9499999999999993" customHeight="1">
      <c r="A10" s="12"/>
      <c r="B10" s="6"/>
      <c r="C10" s="106"/>
      <c r="D10" s="107"/>
      <c r="E10" s="107"/>
      <c r="F10" s="107"/>
      <c r="G10" s="108"/>
      <c r="H10" s="108"/>
      <c r="I10" s="108"/>
      <c r="J10" s="108"/>
    </row>
    <row r="11" spans="1:10" ht="26.45">
      <c r="A11" s="15"/>
      <c r="B11" s="16" t="s">
        <v>12</v>
      </c>
      <c r="C11" s="119" t="s">
        <v>13</v>
      </c>
      <c r="D11" s="120"/>
      <c r="E11" s="121">
        <v>3</v>
      </c>
      <c r="F11" s="122">
        <v>10000</v>
      </c>
      <c r="G11" s="123">
        <f>E11*F11</f>
        <v>30000</v>
      </c>
      <c r="H11" s="109">
        <v>0</v>
      </c>
      <c r="I11" s="109">
        <v>0</v>
      </c>
      <c r="J11" s="109">
        <f>SUM(G11:I11)</f>
        <v>30000</v>
      </c>
    </row>
    <row r="12" spans="1:10" ht="9.9499999999999993" customHeight="1">
      <c r="A12" s="17"/>
      <c r="B12" s="18"/>
      <c r="C12" s="10"/>
      <c r="D12" s="10"/>
      <c r="E12" s="10"/>
      <c r="F12" s="10"/>
      <c r="G12" s="51"/>
      <c r="H12" s="51"/>
      <c r="I12" s="51"/>
      <c r="J12" s="51"/>
    </row>
    <row r="13" spans="1:10" ht="9.9499999999999993" customHeight="1">
      <c r="A13" s="19"/>
      <c r="B13" s="19"/>
      <c r="C13" s="20"/>
      <c r="G13" s="50"/>
      <c r="H13" s="50"/>
      <c r="I13" s="50"/>
      <c r="J13" s="50"/>
    </row>
    <row r="14" spans="1:10" ht="13.9">
      <c r="A14" s="19"/>
      <c r="B14" s="19"/>
      <c r="C14" s="20" t="s">
        <v>14</v>
      </c>
      <c r="G14" s="50">
        <f>SUM(G11:G13)</f>
        <v>30000</v>
      </c>
      <c r="H14" s="50">
        <f>SUM(H11:H13)</f>
        <v>0</v>
      </c>
      <c r="I14" s="50">
        <f>SUM(I11:I13)</f>
        <v>0</v>
      </c>
      <c r="J14" s="50">
        <f>SUM(J11:J13)</f>
        <v>30000</v>
      </c>
    </row>
    <row r="15" spans="1:10" ht="13.9">
      <c r="A15" s="17"/>
      <c r="B15" s="17"/>
      <c r="C15" s="21"/>
      <c r="D15" s="10"/>
      <c r="E15" s="10"/>
      <c r="F15" s="10"/>
      <c r="G15" s="52"/>
      <c r="H15" s="52"/>
      <c r="I15" s="52"/>
      <c r="J15" s="52"/>
    </row>
    <row r="16" spans="1:10">
      <c r="G16" s="53"/>
      <c r="H16" s="53"/>
      <c r="I16" s="53"/>
      <c r="J16" s="53"/>
    </row>
    <row r="17" spans="1:10" ht="15.6">
      <c r="A17" s="5" t="s">
        <v>15</v>
      </c>
      <c r="B17" s="6" t="s">
        <v>16</v>
      </c>
      <c r="G17" s="53"/>
      <c r="H17" s="53"/>
      <c r="I17" s="53"/>
      <c r="J17" s="53"/>
    </row>
    <row r="18" spans="1:10" ht="9.9499999999999993" customHeight="1">
      <c r="A18" s="12"/>
      <c r="B18" s="6"/>
      <c r="G18" s="22"/>
      <c r="H18" s="22"/>
      <c r="I18" s="22"/>
      <c r="J18" s="22"/>
    </row>
    <row r="19" spans="1:10" ht="15" customHeight="1">
      <c r="A19" s="15"/>
      <c r="B19" s="135" t="s">
        <v>17</v>
      </c>
      <c r="C19" s="135"/>
      <c r="D19" s="13"/>
      <c r="E19" s="13"/>
      <c r="F19" s="13"/>
      <c r="G19" s="58"/>
      <c r="H19" s="58"/>
      <c r="I19" s="58"/>
      <c r="J19" s="58"/>
    </row>
    <row r="20" spans="1:10">
      <c r="A20" s="15"/>
      <c r="B20" s="16" t="s">
        <v>18</v>
      </c>
      <c r="C20" s="119" t="s">
        <v>19</v>
      </c>
      <c r="D20" s="120"/>
      <c r="E20" s="121"/>
      <c r="F20" s="122"/>
      <c r="G20" s="123">
        <f t="shared" ref="G20" si="0">F20*E20</f>
        <v>0</v>
      </c>
      <c r="H20" s="50">
        <v>0</v>
      </c>
      <c r="I20" s="50">
        <v>0</v>
      </c>
      <c r="J20" s="50">
        <f>SUM(G20:I20)</f>
        <v>0</v>
      </c>
    </row>
    <row r="21" spans="1:10">
      <c r="A21" s="15"/>
      <c r="B21" s="16"/>
      <c r="C21" s="119" t="s">
        <v>20</v>
      </c>
      <c r="D21" s="120"/>
      <c r="E21" s="121">
        <v>3</v>
      </c>
      <c r="F21" s="122">
        <v>15000</v>
      </c>
      <c r="G21" s="123">
        <f>E21*F21</f>
        <v>45000</v>
      </c>
      <c r="H21" s="50">
        <v>0</v>
      </c>
      <c r="I21" s="50">
        <v>0</v>
      </c>
      <c r="J21" s="50">
        <f>SUM(G21:I21)</f>
        <v>45000</v>
      </c>
    </row>
    <row r="22" spans="1:10" ht="12" customHeight="1">
      <c r="A22" s="15"/>
      <c r="B22" s="16"/>
      <c r="C22" s="119" t="s">
        <v>21</v>
      </c>
      <c r="D22" s="120"/>
      <c r="E22" s="121">
        <v>3</v>
      </c>
      <c r="F22" s="122">
        <v>1000</v>
      </c>
      <c r="G22" s="123">
        <f>E22*F22</f>
        <v>3000</v>
      </c>
      <c r="H22" s="50">
        <v>0</v>
      </c>
      <c r="I22" s="50">
        <v>0</v>
      </c>
      <c r="J22" s="50">
        <f t="shared" ref="J22:J26" si="1">SUM(G22:I22)</f>
        <v>3000</v>
      </c>
    </row>
    <row r="23" spans="1:10" ht="12" customHeight="1">
      <c r="A23" s="15"/>
      <c r="B23" s="16"/>
      <c r="C23" s="119" t="s">
        <v>22</v>
      </c>
      <c r="D23" s="120"/>
      <c r="E23" s="121">
        <v>30</v>
      </c>
      <c r="F23" s="122">
        <v>1000</v>
      </c>
      <c r="G23" s="123">
        <f>E23*F23</f>
        <v>30000</v>
      </c>
      <c r="H23" s="50">
        <v>0</v>
      </c>
      <c r="I23" s="50">
        <v>0</v>
      </c>
      <c r="J23" s="50">
        <f t="shared" si="1"/>
        <v>30000</v>
      </c>
    </row>
    <row r="24" spans="1:10">
      <c r="A24" s="15"/>
      <c r="B24" s="16" t="s">
        <v>23</v>
      </c>
      <c r="C24" s="119" t="s">
        <v>24</v>
      </c>
      <c r="D24" s="120"/>
      <c r="E24" s="121"/>
      <c r="F24" s="122"/>
      <c r="G24" s="123">
        <f>F24*E24</f>
        <v>0</v>
      </c>
      <c r="H24" s="50">
        <v>0</v>
      </c>
      <c r="I24" s="50">
        <v>0</v>
      </c>
      <c r="J24" s="50">
        <f t="shared" si="1"/>
        <v>0</v>
      </c>
    </row>
    <row r="25" spans="1:10">
      <c r="A25" s="15"/>
      <c r="B25" s="16"/>
      <c r="C25" s="119" t="s">
        <v>25</v>
      </c>
      <c r="D25" s="120"/>
      <c r="E25" s="121">
        <v>1</v>
      </c>
      <c r="F25" s="122">
        <v>6000</v>
      </c>
      <c r="G25" s="123">
        <f t="shared" ref="G25" si="2">F25*E25</f>
        <v>6000</v>
      </c>
      <c r="H25" s="50">
        <v>0</v>
      </c>
      <c r="I25" s="50">
        <v>0</v>
      </c>
      <c r="J25" s="50">
        <f t="shared" si="1"/>
        <v>6000</v>
      </c>
    </row>
    <row r="26" spans="1:10" ht="9.9499999999999993" customHeight="1">
      <c r="A26" s="19"/>
      <c r="B26" s="19"/>
      <c r="C26" s="20"/>
      <c r="G26" s="50"/>
      <c r="H26" s="50">
        <v>0</v>
      </c>
      <c r="I26" s="50">
        <v>0</v>
      </c>
      <c r="J26" s="50">
        <f t="shared" si="1"/>
        <v>0</v>
      </c>
    </row>
    <row r="27" spans="1:10" ht="13.9">
      <c r="A27" s="19"/>
      <c r="B27" s="20"/>
      <c r="C27" s="20" t="s">
        <v>26</v>
      </c>
      <c r="G27" s="50">
        <f>SUM(G20:G26)</f>
        <v>84000</v>
      </c>
      <c r="H27" s="50">
        <v>0</v>
      </c>
      <c r="I27" s="50">
        <v>0</v>
      </c>
      <c r="J27" s="50">
        <f>SUM(G27:I27)</f>
        <v>84000</v>
      </c>
    </row>
    <row r="28" spans="1:10" ht="13.9">
      <c r="A28" s="17"/>
      <c r="B28" s="17"/>
      <c r="C28" s="21"/>
      <c r="D28" s="10"/>
      <c r="E28" s="10"/>
      <c r="F28" s="10"/>
      <c r="G28" s="52"/>
      <c r="H28" s="52"/>
      <c r="I28" s="52"/>
      <c r="J28" s="68"/>
    </row>
    <row r="29" spans="1:10" ht="13.9">
      <c r="A29" s="19"/>
      <c r="B29" s="19"/>
      <c r="C29" s="20"/>
      <c r="G29" s="53"/>
      <c r="H29" s="53"/>
      <c r="I29" s="53"/>
      <c r="J29" s="63"/>
    </row>
    <row r="30" spans="1:10" ht="15.6">
      <c r="A30" s="5" t="s">
        <v>27</v>
      </c>
      <c r="B30" s="6" t="s">
        <v>28</v>
      </c>
      <c r="G30" s="53"/>
      <c r="H30" s="53"/>
      <c r="I30" s="53"/>
      <c r="J30" s="63"/>
    </row>
    <row r="31" spans="1:10" ht="9.9499999999999993" customHeight="1">
      <c r="A31" s="5"/>
      <c r="B31" s="6"/>
      <c r="F31" s="64"/>
      <c r="G31" s="63"/>
      <c r="H31" s="53"/>
      <c r="I31" s="53"/>
      <c r="J31" s="63"/>
    </row>
    <row r="32" spans="1:10" ht="52.9">
      <c r="B32" s="47" t="s">
        <v>29</v>
      </c>
      <c r="C32" s="78" t="s">
        <v>30</v>
      </c>
      <c r="D32" s="24"/>
      <c r="E32" s="24"/>
      <c r="F32" s="65"/>
      <c r="G32" s="56">
        <v>0</v>
      </c>
      <c r="H32" s="56">
        <v>0</v>
      </c>
      <c r="I32" s="85">
        <v>0</v>
      </c>
      <c r="J32" s="56">
        <f>G32+H32+I32</f>
        <v>0</v>
      </c>
    </row>
    <row r="33" spans="1:14" ht="14.45">
      <c r="A33" s="25"/>
      <c r="B33" s="15"/>
      <c r="C33" s="124" t="s">
        <v>31</v>
      </c>
      <c r="D33" s="125"/>
      <c r="E33" s="126">
        <f>2*42</f>
        <v>84</v>
      </c>
      <c r="F33" s="122">
        <v>1062.5607142857143</v>
      </c>
      <c r="G33" s="127">
        <f>E33*F33</f>
        <v>89255.1</v>
      </c>
      <c r="H33" s="56"/>
      <c r="I33" s="85"/>
      <c r="J33" s="56">
        <f>G33+H33+I33</f>
        <v>89255.1</v>
      </c>
      <c r="K33" s="129" t="s">
        <v>32</v>
      </c>
      <c r="L33" s="129"/>
      <c r="M33" s="129"/>
      <c r="N33" s="129"/>
    </row>
    <row r="34" spans="1:14" ht="28.9">
      <c r="A34" s="25"/>
      <c r="B34" s="15"/>
      <c r="C34" s="73" t="s">
        <v>33</v>
      </c>
      <c r="D34" s="26"/>
      <c r="E34" s="61">
        <f>42*3</f>
        <v>126</v>
      </c>
      <c r="F34" s="60">
        <v>796.92095238095237</v>
      </c>
      <c r="G34" s="56">
        <f t="shared" ref="G34:G47" si="3">E34*F34</f>
        <v>100412.04</v>
      </c>
      <c r="H34" s="56"/>
      <c r="I34" s="85"/>
      <c r="J34" s="56">
        <f t="shared" ref="J34:J47" si="4">G34+H34+I34</f>
        <v>100412.04</v>
      </c>
      <c r="K34" s="129"/>
      <c r="L34" s="129"/>
      <c r="M34" s="129"/>
      <c r="N34" s="129"/>
    </row>
    <row r="35" spans="1:14" ht="14.45">
      <c r="A35" s="25"/>
      <c r="B35" s="15"/>
      <c r="C35" s="73" t="s">
        <v>34</v>
      </c>
      <c r="D35" s="26"/>
      <c r="E35" s="61">
        <v>42</v>
      </c>
      <c r="F35" s="63">
        <v>457.75</v>
      </c>
      <c r="G35" s="56">
        <f>E35*F35</f>
        <v>19225.5</v>
      </c>
      <c r="H35" s="56"/>
      <c r="I35" s="85"/>
      <c r="J35" s="56">
        <f t="shared" si="4"/>
        <v>19225.5</v>
      </c>
      <c r="K35" s="129"/>
      <c r="L35" s="129"/>
      <c r="M35" s="129"/>
      <c r="N35" s="129"/>
    </row>
    <row r="36" spans="1:14" ht="14.45">
      <c r="A36" s="25"/>
      <c r="B36" s="15"/>
      <c r="C36" s="73"/>
      <c r="D36" s="26"/>
      <c r="E36" s="61"/>
      <c r="F36" s="60"/>
      <c r="G36" s="56"/>
      <c r="H36" s="56"/>
      <c r="I36" s="85"/>
      <c r="J36" s="56"/>
      <c r="K36" s="129"/>
      <c r="L36" s="129"/>
      <c r="M36" s="129"/>
      <c r="N36" s="129"/>
    </row>
    <row r="37" spans="1:14" ht="13.9">
      <c r="A37" s="25"/>
      <c r="B37" s="57" t="s">
        <v>35</v>
      </c>
      <c r="C37" s="79" t="s">
        <v>36</v>
      </c>
      <c r="D37" s="26"/>
      <c r="E37" s="26"/>
      <c r="F37" s="66"/>
      <c r="G37" s="56">
        <f t="shared" si="3"/>
        <v>0</v>
      </c>
      <c r="H37" s="50">
        <v>0</v>
      </c>
      <c r="I37" s="60">
        <v>0</v>
      </c>
      <c r="J37" s="56">
        <f t="shared" si="4"/>
        <v>0</v>
      </c>
      <c r="K37" s="129"/>
      <c r="L37" s="129"/>
      <c r="M37" s="129"/>
      <c r="N37" s="129"/>
    </row>
    <row r="38" spans="1:14" ht="14.45">
      <c r="A38" s="25"/>
      <c r="B38" s="57"/>
      <c r="C38" s="124" t="s">
        <v>37</v>
      </c>
      <c r="D38" s="125"/>
      <c r="E38" s="126">
        <v>42</v>
      </c>
      <c r="F38" s="122">
        <v>1575.0560714285716</v>
      </c>
      <c r="G38" s="127">
        <f t="shared" si="3"/>
        <v>66152.35500000001</v>
      </c>
      <c r="H38" s="50">
        <v>0</v>
      </c>
      <c r="I38" s="50"/>
      <c r="J38" s="56">
        <f t="shared" si="4"/>
        <v>66152.35500000001</v>
      </c>
      <c r="K38" s="129" t="s">
        <v>32</v>
      </c>
      <c r="L38" s="129"/>
      <c r="M38" s="129"/>
      <c r="N38" s="129"/>
    </row>
    <row r="39" spans="1:14" ht="14.45">
      <c r="A39" s="25"/>
      <c r="B39" s="57"/>
      <c r="C39" s="73" t="s">
        <v>38</v>
      </c>
      <c r="D39" s="26"/>
      <c r="E39" s="61">
        <v>42</v>
      </c>
      <c r="F39" s="60">
        <v>881.37649999999985</v>
      </c>
      <c r="G39" s="56"/>
      <c r="H39" s="50">
        <v>0</v>
      </c>
      <c r="I39" s="50">
        <f>F39*E39</f>
        <v>37017.812999999995</v>
      </c>
      <c r="J39" s="56">
        <f t="shared" si="4"/>
        <v>37017.812999999995</v>
      </c>
      <c r="K39" s="129"/>
      <c r="L39" s="129"/>
      <c r="M39" s="129"/>
      <c r="N39" s="129"/>
    </row>
    <row r="40" spans="1:14" ht="14.45">
      <c r="A40" s="25"/>
      <c r="B40" s="57"/>
      <c r="C40" s="73" t="s">
        <v>39</v>
      </c>
      <c r="D40" s="26"/>
      <c r="E40" s="61">
        <v>42</v>
      </c>
      <c r="F40" s="60">
        <v>465.18824999999993</v>
      </c>
      <c r="G40" s="56"/>
      <c r="H40" s="50">
        <v>0</v>
      </c>
      <c r="I40" s="50">
        <f>F40*E40</f>
        <v>19537.906499999997</v>
      </c>
      <c r="J40" s="56">
        <f t="shared" si="4"/>
        <v>19537.906499999997</v>
      </c>
      <c r="K40" s="129"/>
      <c r="L40" s="129"/>
      <c r="M40" s="129"/>
      <c r="N40" s="129"/>
    </row>
    <row r="41" spans="1:14" ht="14.45">
      <c r="A41" s="25"/>
      <c r="B41" s="57"/>
      <c r="C41" s="73" t="s">
        <v>40</v>
      </c>
      <c r="D41" s="26"/>
      <c r="E41" s="61">
        <v>42</v>
      </c>
      <c r="F41" s="60">
        <v>813.09512500000005</v>
      </c>
      <c r="G41" s="56"/>
      <c r="H41" s="50">
        <v>0</v>
      </c>
      <c r="I41" s="50">
        <f t="shared" ref="I41" si="5">F41*E41</f>
        <v>34149.99525</v>
      </c>
      <c r="J41" s="56">
        <f t="shared" si="4"/>
        <v>34149.99525</v>
      </c>
      <c r="K41" s="129"/>
      <c r="L41" s="129"/>
      <c r="M41" s="129"/>
      <c r="N41" s="129"/>
    </row>
    <row r="42" spans="1:14" ht="26.45">
      <c r="A42" s="25"/>
      <c r="B42" s="15" t="s">
        <v>41</v>
      </c>
      <c r="C42" s="80" t="s">
        <v>42</v>
      </c>
      <c r="D42" s="26"/>
      <c r="E42" s="62"/>
      <c r="F42" s="67"/>
      <c r="G42" s="56">
        <f t="shared" si="3"/>
        <v>0</v>
      </c>
      <c r="H42" s="50">
        <v>0</v>
      </c>
      <c r="I42" s="50">
        <v>0</v>
      </c>
      <c r="J42" s="56">
        <f t="shared" si="4"/>
        <v>0</v>
      </c>
      <c r="K42" s="129"/>
      <c r="L42" s="129"/>
      <c r="M42" s="129"/>
      <c r="N42" s="129"/>
    </row>
    <row r="43" spans="1:14" ht="14.45">
      <c r="A43" s="25"/>
      <c r="B43" s="15"/>
      <c r="C43" s="124" t="s">
        <v>43</v>
      </c>
      <c r="D43" s="125"/>
      <c r="E43" s="126">
        <f>42*2</f>
        <v>84</v>
      </c>
      <c r="F43" s="122">
        <v>796.92095238095237</v>
      </c>
      <c r="G43" s="127">
        <f t="shared" si="3"/>
        <v>66941.36</v>
      </c>
      <c r="H43" s="50">
        <v>0</v>
      </c>
      <c r="I43" s="50">
        <f>(E43*F43)-G43</f>
        <v>0</v>
      </c>
      <c r="J43" s="56">
        <f t="shared" si="4"/>
        <v>66941.36</v>
      </c>
      <c r="K43" s="129" t="s">
        <v>32</v>
      </c>
      <c r="L43" s="129"/>
      <c r="M43" s="129"/>
      <c r="N43" s="129"/>
    </row>
    <row r="44" spans="1:14" ht="14.45">
      <c r="A44" s="25"/>
      <c r="B44" s="15"/>
      <c r="C44" s="73" t="s">
        <v>44</v>
      </c>
      <c r="D44" s="26"/>
      <c r="E44" s="62">
        <v>42</v>
      </c>
      <c r="F44" s="60">
        <v>755.27976562499998</v>
      </c>
      <c r="G44" s="56">
        <v>0</v>
      </c>
      <c r="H44" s="50">
        <v>0</v>
      </c>
      <c r="I44" s="50">
        <f>F44*E44</f>
        <v>31721.75015625</v>
      </c>
      <c r="J44" s="56">
        <f t="shared" si="4"/>
        <v>31721.75015625</v>
      </c>
      <c r="K44" s="129"/>
      <c r="L44" s="129"/>
      <c r="M44" s="129"/>
      <c r="N44" s="129"/>
    </row>
    <row r="45" spans="1:14" ht="14.45">
      <c r="A45" s="25"/>
      <c r="B45" s="15"/>
      <c r="C45" s="73" t="s">
        <v>45</v>
      </c>
      <c r="D45" s="26"/>
      <c r="E45" s="62">
        <v>42</v>
      </c>
      <c r="F45" s="60">
        <v>366.19624999999996</v>
      </c>
      <c r="G45" s="56">
        <v>0</v>
      </c>
      <c r="H45" s="50">
        <v>0</v>
      </c>
      <c r="I45" s="50">
        <f t="shared" ref="I45:I46" si="6">F45*E45</f>
        <v>15380.242499999998</v>
      </c>
      <c r="J45" s="56">
        <f t="shared" si="4"/>
        <v>15380.242499999998</v>
      </c>
      <c r="K45" s="129"/>
      <c r="L45" s="129"/>
      <c r="M45" s="129"/>
      <c r="N45" s="129"/>
    </row>
    <row r="46" spans="1:14" ht="14.45">
      <c r="A46" s="25"/>
      <c r="B46" s="15"/>
      <c r="C46" s="73" t="s">
        <v>46</v>
      </c>
      <c r="D46" s="26"/>
      <c r="E46" s="62">
        <v>42</v>
      </c>
      <c r="F46" s="60">
        <v>389.08351562500002</v>
      </c>
      <c r="G46" s="56">
        <v>0</v>
      </c>
      <c r="H46" s="50">
        <v>0</v>
      </c>
      <c r="I46" s="50">
        <f t="shared" si="6"/>
        <v>16341.50765625</v>
      </c>
      <c r="J46" s="56">
        <f t="shared" si="4"/>
        <v>16341.50765625</v>
      </c>
    </row>
    <row r="47" spans="1:14" ht="26.45">
      <c r="A47" s="25"/>
      <c r="B47" s="15" t="s">
        <v>47</v>
      </c>
      <c r="C47" s="80" t="s">
        <v>48</v>
      </c>
      <c r="D47" s="26"/>
      <c r="E47" s="26"/>
      <c r="F47" s="66"/>
      <c r="G47" s="56">
        <f t="shared" si="3"/>
        <v>0</v>
      </c>
      <c r="H47" s="56">
        <v>0</v>
      </c>
      <c r="I47" s="56">
        <v>0</v>
      </c>
      <c r="J47" s="56">
        <f t="shared" si="4"/>
        <v>0</v>
      </c>
    </row>
    <row r="48" spans="1:14" ht="9.9499999999999993" customHeight="1">
      <c r="A48" s="48"/>
      <c r="B48" s="48"/>
      <c r="C48" s="45"/>
      <c r="D48" s="46"/>
      <c r="E48" s="46"/>
      <c r="F48" s="46"/>
      <c r="G48" s="54"/>
      <c r="H48" s="54"/>
      <c r="I48" s="54"/>
      <c r="J48" s="54"/>
    </row>
    <row r="49" spans="1:11" ht="13.9">
      <c r="B49" s="20"/>
      <c r="C49" s="20" t="s">
        <v>49</v>
      </c>
      <c r="G49" s="50">
        <f>SUM(G32:G48)</f>
        <v>341986.35499999998</v>
      </c>
      <c r="H49" s="50">
        <f>SUM(H32:H48)</f>
        <v>0</v>
      </c>
      <c r="I49" s="50">
        <f>SUM(I32:I48)</f>
        <v>154149.21506249998</v>
      </c>
      <c r="J49" s="50">
        <f>SUM(J32:J48)</f>
        <v>496135.5700624999</v>
      </c>
    </row>
    <row r="50" spans="1:11" ht="9.9499999999999993" customHeight="1">
      <c r="A50" s="34"/>
      <c r="B50" s="34"/>
      <c r="C50" s="21"/>
      <c r="D50" s="10"/>
      <c r="E50" s="10"/>
      <c r="F50" s="10"/>
      <c r="G50" s="51"/>
      <c r="H50" s="51"/>
      <c r="I50" s="51"/>
      <c r="J50" s="51"/>
    </row>
    <row r="51" spans="1:11" ht="13.9">
      <c r="C51" s="20"/>
      <c r="F51" s="82"/>
      <c r="G51" s="63"/>
      <c r="H51" s="53"/>
      <c r="I51" s="53"/>
      <c r="J51" s="53"/>
    </row>
    <row r="52" spans="1:11" ht="15.6">
      <c r="A52" s="5" t="s">
        <v>50</v>
      </c>
      <c r="B52" s="6" t="s">
        <v>51</v>
      </c>
      <c r="F52" s="64"/>
      <c r="G52" s="63"/>
      <c r="H52" s="53"/>
      <c r="I52" s="53"/>
      <c r="J52" s="53"/>
    </row>
    <row r="53" spans="1:11" ht="9.9499999999999993" customHeight="1">
      <c r="A53" s="27"/>
      <c r="B53" s="6"/>
      <c r="F53" s="64"/>
      <c r="G53" s="63"/>
      <c r="H53" s="53"/>
      <c r="I53" s="53"/>
      <c r="J53" s="53"/>
    </row>
    <row r="54" spans="1:11" ht="14.25" customHeight="1">
      <c r="A54" s="15"/>
      <c r="B54" s="28" t="s">
        <v>52</v>
      </c>
      <c r="F54" s="64"/>
      <c r="G54" s="60"/>
      <c r="H54" s="50"/>
      <c r="I54" s="50"/>
      <c r="J54" s="50"/>
    </row>
    <row r="55" spans="1:11">
      <c r="B55" s="16" t="s">
        <v>53</v>
      </c>
      <c r="C55" s="30" t="s">
        <v>54</v>
      </c>
      <c r="D55" s="23"/>
      <c r="E55" s="72">
        <f>4*40*3*1</f>
        <v>480</v>
      </c>
      <c r="F55" s="83">
        <v>35</v>
      </c>
      <c r="G55" s="60">
        <f>E55*F55</f>
        <v>16800</v>
      </c>
      <c r="H55" s="50">
        <v>0</v>
      </c>
      <c r="I55" s="50">
        <v>0</v>
      </c>
      <c r="J55" s="56">
        <f t="shared" ref="J55:J58" si="7">SUM(G55:I55)</f>
        <v>16800</v>
      </c>
    </row>
    <row r="56" spans="1:11">
      <c r="B56" s="16" t="s">
        <v>55</v>
      </c>
      <c r="C56" s="30" t="s">
        <v>56</v>
      </c>
      <c r="D56" s="23"/>
      <c r="E56" s="72">
        <v>40</v>
      </c>
      <c r="F56" s="83">
        <v>300</v>
      </c>
      <c r="G56" s="60">
        <f>E56*F56</f>
        <v>12000</v>
      </c>
      <c r="H56" s="50">
        <v>0</v>
      </c>
      <c r="I56" s="50">
        <v>0</v>
      </c>
      <c r="J56" s="56">
        <f t="shared" si="7"/>
        <v>12000</v>
      </c>
    </row>
    <row r="57" spans="1:11">
      <c r="B57" s="16" t="s">
        <v>57</v>
      </c>
      <c r="C57" s="74" t="s">
        <v>58</v>
      </c>
      <c r="D57" s="23"/>
      <c r="E57" s="72">
        <v>3</v>
      </c>
      <c r="F57" s="83">
        <v>1000</v>
      </c>
      <c r="G57" s="60">
        <f t="shared" ref="G57:G59" si="8">E57*F57</f>
        <v>3000</v>
      </c>
      <c r="H57" s="50">
        <v>0</v>
      </c>
      <c r="I57" s="50">
        <v>0</v>
      </c>
      <c r="J57" s="56">
        <f t="shared" si="7"/>
        <v>3000</v>
      </c>
    </row>
    <row r="58" spans="1:11">
      <c r="B58" s="16" t="s">
        <v>59</v>
      </c>
      <c r="C58" s="74" t="s">
        <v>60</v>
      </c>
      <c r="D58" s="23"/>
      <c r="E58" s="72">
        <v>2</v>
      </c>
      <c r="F58" s="83">
        <v>1000</v>
      </c>
      <c r="G58" s="60">
        <f t="shared" si="8"/>
        <v>2000</v>
      </c>
      <c r="H58" s="50">
        <v>0</v>
      </c>
      <c r="I58" s="50">
        <v>0</v>
      </c>
      <c r="J58" s="56">
        <f t="shared" si="7"/>
        <v>2000</v>
      </c>
    </row>
    <row r="59" spans="1:11" ht="26.45">
      <c r="B59" s="16" t="s">
        <v>61</v>
      </c>
      <c r="C59" s="120" t="s">
        <v>62</v>
      </c>
      <c r="D59" s="119"/>
      <c r="E59" s="121">
        <v>42</v>
      </c>
      <c r="F59" s="128">
        <v>100</v>
      </c>
      <c r="G59" s="122">
        <f t="shared" si="8"/>
        <v>4200</v>
      </c>
      <c r="H59" s="123">
        <v>0</v>
      </c>
      <c r="I59" s="123">
        <v>0</v>
      </c>
      <c r="J59" s="127">
        <f t="shared" ref="J59" si="9">SUM(G59:I59)</f>
        <v>4200</v>
      </c>
      <c r="K59" s="129" t="s">
        <v>63</v>
      </c>
    </row>
    <row r="60" spans="1:11" ht="15" customHeight="1">
      <c r="A60" s="19"/>
      <c r="B60" s="16">
        <v>4.5999999999999996</v>
      </c>
      <c r="C60" s="2" t="s">
        <v>64</v>
      </c>
      <c r="E60" s="70">
        <v>2</v>
      </c>
      <c r="F60" s="64">
        <v>2500</v>
      </c>
      <c r="G60" s="60">
        <f>F60*E60</f>
        <v>5000</v>
      </c>
      <c r="H60" s="50">
        <v>0</v>
      </c>
      <c r="I60" s="50">
        <v>0</v>
      </c>
      <c r="J60" s="50">
        <f>SUM(G60:I60)</f>
        <v>5000</v>
      </c>
    </row>
    <row r="61" spans="1:11" ht="28.5" customHeight="1">
      <c r="A61" s="19"/>
      <c r="B61" s="16">
        <v>4.7</v>
      </c>
      <c r="C61" s="37" t="s">
        <v>65</v>
      </c>
      <c r="E61" s="77">
        <v>75</v>
      </c>
      <c r="F61" s="63">
        <v>55</v>
      </c>
      <c r="G61" s="76">
        <f>F61*E61</f>
        <v>4125</v>
      </c>
      <c r="H61" s="50">
        <v>0</v>
      </c>
      <c r="I61" s="50">
        <v>0</v>
      </c>
      <c r="J61" s="50">
        <f>SUM(G61:I61)</f>
        <v>4125</v>
      </c>
    </row>
    <row r="62" spans="1:11">
      <c r="B62" s="16"/>
      <c r="C62" s="13"/>
      <c r="D62" s="23"/>
      <c r="E62" s="72"/>
      <c r="F62" s="83"/>
      <c r="G62" s="60"/>
      <c r="H62" s="50"/>
      <c r="I62" s="50"/>
      <c r="J62" s="56"/>
    </row>
    <row r="63" spans="1:11">
      <c r="B63" s="16"/>
      <c r="C63" s="13"/>
      <c r="D63" s="23"/>
      <c r="E63" s="72"/>
      <c r="F63" s="83"/>
      <c r="G63" s="60"/>
      <c r="H63" s="50"/>
      <c r="I63" s="50"/>
      <c r="J63" s="56"/>
    </row>
    <row r="64" spans="1:11">
      <c r="B64" s="16"/>
      <c r="C64" s="30"/>
      <c r="D64" s="23"/>
      <c r="E64" s="72"/>
      <c r="F64" s="83"/>
      <c r="G64" s="60"/>
      <c r="H64" s="50"/>
      <c r="I64" s="50"/>
      <c r="J64" s="56"/>
    </row>
    <row r="65" spans="1:10" ht="13.9">
      <c r="C65" s="20"/>
      <c r="F65" s="84"/>
      <c r="G65" s="60"/>
      <c r="H65" s="50"/>
      <c r="I65" s="50"/>
      <c r="J65" s="50"/>
    </row>
    <row r="66" spans="1:10" ht="9.9499999999999993" customHeight="1">
      <c r="A66" s="48"/>
      <c r="B66" s="48"/>
      <c r="C66" s="45"/>
      <c r="D66" s="46"/>
      <c r="E66" s="46"/>
      <c r="F66" s="46"/>
      <c r="G66" s="54"/>
      <c r="H66" s="54"/>
      <c r="I66" s="54"/>
      <c r="J66" s="54"/>
    </row>
    <row r="67" spans="1:10" ht="13.9">
      <c r="B67" s="20"/>
      <c r="C67" s="20" t="s">
        <v>66</v>
      </c>
      <c r="G67" s="50">
        <f>SUM(G55:G66)</f>
        <v>47125</v>
      </c>
      <c r="H67" s="50">
        <f>SUM(H55:H66)</f>
        <v>0</v>
      </c>
      <c r="I67" s="50">
        <f>SUM(I55:I66)</f>
        <v>0</v>
      </c>
      <c r="J67" s="50">
        <f>SUM(J55:J66)</f>
        <v>47125</v>
      </c>
    </row>
    <row r="68" spans="1:10" ht="9.9499999999999993" customHeight="1">
      <c r="A68" s="34"/>
      <c r="B68" s="34"/>
      <c r="C68" s="21"/>
      <c r="D68" s="10"/>
      <c r="E68" s="10"/>
      <c r="F68" s="10"/>
      <c r="G68" s="51"/>
      <c r="H68" s="51"/>
      <c r="I68" s="51"/>
      <c r="J68" s="51"/>
    </row>
    <row r="69" spans="1:10" s="29" customFormat="1" ht="15" customHeight="1">
      <c r="A69" s="31"/>
      <c r="B69" s="32"/>
      <c r="C69" s="32"/>
      <c r="D69" s="32"/>
      <c r="E69" s="32"/>
      <c r="F69" s="32"/>
      <c r="G69" s="50"/>
      <c r="H69" s="50"/>
      <c r="I69" s="50"/>
      <c r="J69" s="50"/>
    </row>
    <row r="70" spans="1:10" ht="15.6">
      <c r="A70" s="5" t="s">
        <v>67</v>
      </c>
      <c r="B70" s="27" t="s">
        <v>68</v>
      </c>
      <c r="G70" s="50"/>
      <c r="H70" s="50"/>
      <c r="I70" s="50"/>
      <c r="J70" s="50"/>
    </row>
    <row r="71" spans="1:10" ht="9.9499999999999993" customHeight="1">
      <c r="A71" s="27"/>
      <c r="B71" s="27"/>
      <c r="G71" s="50"/>
      <c r="H71" s="50"/>
      <c r="I71" s="50"/>
      <c r="J71" s="50"/>
    </row>
    <row r="72" spans="1:10">
      <c r="B72" s="15" t="s">
        <v>69</v>
      </c>
      <c r="C72" s="13" t="s">
        <v>70</v>
      </c>
      <c r="E72" s="70">
        <v>6</v>
      </c>
      <c r="F72" s="29">
        <v>800</v>
      </c>
      <c r="G72" s="50">
        <f t="shared" ref="G72" si="10">E72*F72</f>
        <v>4800</v>
      </c>
      <c r="H72" s="50">
        <v>0</v>
      </c>
      <c r="I72" s="50">
        <v>0</v>
      </c>
      <c r="J72" s="56">
        <f t="shared" ref="J72:J75" si="11">SUM(G72:I72)</f>
        <v>4800</v>
      </c>
    </row>
    <row r="73" spans="1:10" ht="26.45">
      <c r="B73" s="15" t="s">
        <v>71</v>
      </c>
      <c r="C73" s="13" t="s">
        <v>72</v>
      </c>
      <c r="D73" s="33"/>
      <c r="E73" s="69">
        <v>42</v>
      </c>
      <c r="F73" s="71">
        <v>1000</v>
      </c>
      <c r="G73" s="50">
        <f>E73*F73/2</f>
        <v>21000</v>
      </c>
      <c r="H73" s="50">
        <v>0</v>
      </c>
      <c r="I73" s="50">
        <f>F73*E73-G73</f>
        <v>21000</v>
      </c>
      <c r="J73" s="56">
        <f t="shared" si="11"/>
        <v>42000</v>
      </c>
    </row>
    <row r="74" spans="1:10" ht="26.45">
      <c r="B74" s="15" t="s">
        <v>73</v>
      </c>
      <c r="C74" s="13" t="s">
        <v>74</v>
      </c>
      <c r="D74" s="33"/>
      <c r="E74" s="69">
        <v>42</v>
      </c>
      <c r="F74" s="71">
        <v>600</v>
      </c>
      <c r="G74" s="50">
        <f>E74*F74/2</f>
        <v>12600</v>
      </c>
      <c r="H74" s="50">
        <v>0</v>
      </c>
      <c r="I74" s="50">
        <f>F74*E74-G74</f>
        <v>12600</v>
      </c>
      <c r="J74" s="56">
        <f t="shared" si="11"/>
        <v>25200</v>
      </c>
    </row>
    <row r="75" spans="1:10" ht="26.45">
      <c r="B75" s="15" t="s">
        <v>75</v>
      </c>
      <c r="C75" s="13" t="s">
        <v>76</v>
      </c>
      <c r="D75" s="33"/>
      <c r="E75" s="59">
        <f>3*4*3</f>
        <v>36</v>
      </c>
      <c r="F75" s="71">
        <v>300</v>
      </c>
      <c r="G75" s="50">
        <f>(E75*F75)/2</f>
        <v>5400</v>
      </c>
      <c r="H75" s="50">
        <v>0</v>
      </c>
      <c r="I75" s="50">
        <f>F75*E75-G75</f>
        <v>5400</v>
      </c>
      <c r="J75" s="56">
        <f t="shared" si="11"/>
        <v>10800</v>
      </c>
    </row>
    <row r="76" spans="1:10" ht="26.45">
      <c r="B76" s="15" t="s">
        <v>77</v>
      </c>
      <c r="C76" s="13" t="s">
        <v>78</v>
      </c>
      <c r="D76" s="33"/>
      <c r="E76" s="69">
        <v>42</v>
      </c>
      <c r="F76" s="71">
        <v>200</v>
      </c>
      <c r="G76" s="50">
        <f>(E76*F76)/2</f>
        <v>4200</v>
      </c>
      <c r="H76" s="50">
        <v>0</v>
      </c>
      <c r="I76" s="50">
        <f>E76*F76/2</f>
        <v>4200</v>
      </c>
      <c r="J76" s="56">
        <f>SUM(G76:I76)</f>
        <v>8400</v>
      </c>
    </row>
    <row r="77" spans="1:10" ht="9.9499999999999993" customHeight="1">
      <c r="A77" s="35"/>
      <c r="B77" s="48"/>
      <c r="C77" s="45"/>
      <c r="D77" s="75"/>
      <c r="E77" s="46"/>
      <c r="F77" s="46"/>
      <c r="G77" s="54"/>
      <c r="H77" s="54"/>
      <c r="I77" s="54"/>
      <c r="J77" s="54"/>
    </row>
    <row r="78" spans="1:10" ht="13.9">
      <c r="B78" s="20"/>
      <c r="C78" s="20" t="s">
        <v>79</v>
      </c>
      <c r="G78" s="50">
        <f>SUM(G72:G77)</f>
        <v>48000</v>
      </c>
      <c r="H78" s="50">
        <f>SUM(H72:H77)</f>
        <v>0</v>
      </c>
      <c r="I78" s="50">
        <f>SUM(I72:I77)</f>
        <v>43200</v>
      </c>
      <c r="J78" s="50">
        <f>SUM(J72:J77)</f>
        <v>91200</v>
      </c>
    </row>
    <row r="79" spans="1:10" ht="9.9499999999999993" customHeight="1">
      <c r="A79" s="34"/>
      <c r="B79" s="34"/>
      <c r="C79" s="21"/>
      <c r="D79" s="10"/>
      <c r="E79" s="10"/>
      <c r="F79" s="10"/>
      <c r="G79" s="51"/>
      <c r="H79" s="51"/>
      <c r="I79" s="51"/>
      <c r="J79" s="51"/>
    </row>
    <row r="80" spans="1:10" ht="13.9">
      <c r="A80" s="35"/>
      <c r="B80" s="35"/>
      <c r="C80" s="20"/>
      <c r="G80" s="53"/>
      <c r="H80" s="53"/>
      <c r="I80" s="53"/>
      <c r="J80" s="53"/>
    </row>
    <row r="81" spans="1:10" ht="30" customHeight="1">
      <c r="A81" s="36" t="s">
        <v>80</v>
      </c>
      <c r="B81" s="136" t="s">
        <v>81</v>
      </c>
      <c r="C81" s="136"/>
      <c r="D81" s="37"/>
      <c r="E81" s="59">
        <v>0</v>
      </c>
      <c r="F81" s="30">
        <v>0</v>
      </c>
      <c r="G81" s="50">
        <v>0</v>
      </c>
      <c r="H81" s="50">
        <v>0</v>
      </c>
      <c r="I81" s="50">
        <v>0</v>
      </c>
      <c r="J81" s="56">
        <f t="shared" ref="J81" si="12">SUM(G81:I81)</f>
        <v>0</v>
      </c>
    </row>
    <row r="82" spans="1:10" ht="9.9499999999999993" customHeight="1">
      <c r="A82" s="34"/>
      <c r="B82" s="34"/>
      <c r="C82" s="21"/>
      <c r="D82" s="10"/>
      <c r="E82" s="10"/>
      <c r="F82" s="10"/>
      <c r="G82" s="51"/>
      <c r="H82" s="51"/>
      <c r="I82" s="51"/>
      <c r="J82" s="51"/>
    </row>
    <row r="83" spans="1:10" ht="13.9">
      <c r="C83" s="20"/>
      <c r="D83" s="37"/>
      <c r="E83" s="37"/>
      <c r="F83" s="37"/>
      <c r="G83" s="53"/>
      <c r="H83" s="53"/>
      <c r="I83" s="53"/>
      <c r="J83" s="53"/>
    </row>
    <row r="84" spans="1:10" ht="15.6">
      <c r="B84" s="6" t="s">
        <v>82</v>
      </c>
      <c r="G84" s="55">
        <f>G81+G78+G67+G49+G27+G14</f>
        <v>551111.35499999998</v>
      </c>
      <c r="H84" s="55">
        <f>H81+H78+H67+H49+H27+H14</f>
        <v>0</v>
      </c>
      <c r="I84" s="55">
        <f>I81+I78+I67+I49+I27+I14</f>
        <v>197349.21506249998</v>
      </c>
      <c r="J84" s="55">
        <f>J81+J78+J67+J49+J27+J14</f>
        <v>748460.57006249996</v>
      </c>
    </row>
    <row r="85" spans="1:10" ht="14.25" customHeight="1">
      <c r="A85" s="38"/>
      <c r="B85" s="38"/>
      <c r="C85" s="39"/>
      <c r="D85" s="40"/>
      <c r="E85" s="40"/>
      <c r="F85" s="40"/>
      <c r="G85" s="41"/>
      <c r="H85" s="41"/>
      <c r="I85" s="41"/>
      <c r="J85" s="41"/>
    </row>
    <row r="86" spans="1:10">
      <c r="G86" s="81">
        <f>G84/J84</f>
        <v>0.736326504085552</v>
      </c>
      <c r="I86" s="81">
        <f>I84/J84</f>
        <v>0.26367349591444794</v>
      </c>
    </row>
    <row r="87" spans="1:10">
      <c r="B87" s="42" t="s">
        <v>83</v>
      </c>
      <c r="C87" s="43" t="s">
        <v>84</v>
      </c>
    </row>
    <row r="88" spans="1:10" ht="30" customHeight="1">
      <c r="B88" s="42"/>
      <c r="C88" s="131" t="s">
        <v>85</v>
      </c>
      <c r="D88" s="131"/>
      <c r="E88" s="131"/>
      <c r="F88" s="131"/>
      <c r="G88" s="131"/>
      <c r="H88" s="131"/>
      <c r="I88" s="131"/>
      <c r="J88" s="131"/>
    </row>
    <row r="89" spans="1:10" ht="5.25" customHeight="1">
      <c r="B89" s="42"/>
      <c r="C89" s="44"/>
    </row>
    <row r="90" spans="1:10">
      <c r="B90" s="42" t="s">
        <v>86</v>
      </c>
      <c r="C90" s="43" t="s">
        <v>87</v>
      </c>
    </row>
    <row r="91" spans="1:10" ht="27" customHeight="1">
      <c r="B91" s="42"/>
      <c r="C91" s="132" t="s">
        <v>88</v>
      </c>
      <c r="D91" s="132"/>
      <c r="E91" s="132"/>
      <c r="F91" s="132"/>
      <c r="G91" s="132"/>
      <c r="H91" s="132"/>
      <c r="I91" s="132"/>
      <c r="J91" s="132"/>
    </row>
    <row r="92" spans="1:10" ht="31.5" customHeight="1">
      <c r="B92" s="42"/>
      <c r="C92" s="132" t="s">
        <v>89</v>
      </c>
      <c r="D92" s="132"/>
      <c r="E92" s="132"/>
      <c r="F92" s="132"/>
      <c r="G92" s="132"/>
      <c r="H92" s="132"/>
      <c r="I92" s="132"/>
      <c r="J92" s="132"/>
    </row>
    <row r="95" spans="1:10">
      <c r="C95" s="130"/>
      <c r="D95" s="130"/>
      <c r="E95" s="130"/>
      <c r="F95" s="130"/>
      <c r="G95" s="130"/>
      <c r="H95" s="130"/>
      <c r="I95" s="130"/>
      <c r="J95" s="130"/>
    </row>
  </sheetData>
  <mergeCells count="8">
    <mergeCell ref="C95:J95"/>
    <mergeCell ref="C88:J88"/>
    <mergeCell ref="C91:J91"/>
    <mergeCell ref="C92:J92"/>
    <mergeCell ref="A1:J1"/>
    <mergeCell ref="A3:J3"/>
    <mergeCell ref="B19:C19"/>
    <mergeCell ref="B81:C81"/>
  </mergeCells>
  <phoneticPr fontId="0" type="noConversion"/>
  <printOptions horizontalCentered="1" verticalCentered="1"/>
  <pageMargins left="0.70866141732283472" right="0.70866141732283472" top="0.35433070866141736" bottom="0.55118110236220474" header="0.23622047244094491" footer="0.31496062992125984"/>
  <pageSetup paperSize="9" scale="61" orientation="portrait" r:id="rId1"/>
  <headerFooter>
    <oddFooter>&amp;LMI 005-0920 S&amp;R&amp;P -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5567-696E-4ACB-B344-134513A18292}">
  <dimension ref="B8:E24"/>
  <sheetViews>
    <sheetView topLeftCell="A5" workbookViewId="0">
      <selection activeCell="G20" sqref="G20"/>
    </sheetView>
  </sheetViews>
  <sheetFormatPr defaultColWidth="11.42578125" defaultRowHeight="13.15"/>
  <cols>
    <col min="2" max="2" width="38.42578125" bestFit="1" customWidth="1"/>
    <col min="4" max="4" width="16.28515625" bestFit="1" customWidth="1"/>
    <col min="5" max="5" width="16.85546875" customWidth="1"/>
  </cols>
  <sheetData>
    <row r="8" spans="2:5">
      <c r="B8" s="110"/>
      <c r="C8" s="110"/>
      <c r="D8" s="110"/>
      <c r="E8" s="110"/>
    </row>
    <row r="9" spans="2:5" ht="31.15" customHeight="1">
      <c r="B9" s="117" t="s">
        <v>90</v>
      </c>
      <c r="C9" s="117" t="s">
        <v>91</v>
      </c>
      <c r="D9" s="117" t="s">
        <v>92</v>
      </c>
      <c r="E9" s="117" t="s">
        <v>93</v>
      </c>
    </row>
    <row r="10" spans="2:5">
      <c r="B10" s="111" t="s">
        <v>94</v>
      </c>
      <c r="C10" s="112">
        <v>3</v>
      </c>
      <c r="D10" s="111">
        <v>4000</v>
      </c>
      <c r="E10" s="111">
        <f>D10*C10</f>
        <v>12000</v>
      </c>
    </row>
    <row r="11" spans="2:5">
      <c r="B11" s="104" t="s">
        <v>95</v>
      </c>
      <c r="C11" s="113">
        <v>6</v>
      </c>
      <c r="D11" s="111">
        <v>1200</v>
      </c>
      <c r="E11" s="111">
        <f t="shared" ref="E11:E15" si="0">D11*C11</f>
        <v>7200</v>
      </c>
    </row>
    <row r="12" spans="2:5">
      <c r="B12" s="104" t="s">
        <v>96</v>
      </c>
      <c r="C12" s="113">
        <v>3</v>
      </c>
      <c r="D12" s="111">
        <v>900</v>
      </c>
      <c r="E12" s="111">
        <f t="shared" si="0"/>
        <v>2700</v>
      </c>
    </row>
    <row r="13" spans="2:5">
      <c r="B13" s="104" t="s">
        <v>97</v>
      </c>
      <c r="C13" s="113">
        <v>3</v>
      </c>
      <c r="D13" s="111">
        <v>1300</v>
      </c>
      <c r="E13" s="111">
        <f t="shared" si="0"/>
        <v>3900</v>
      </c>
    </row>
    <row r="14" spans="2:5">
      <c r="B14" s="104" t="s">
        <v>98</v>
      </c>
      <c r="C14" s="113">
        <v>30</v>
      </c>
      <c r="D14" s="111">
        <v>60</v>
      </c>
      <c r="E14" s="111">
        <f t="shared" si="0"/>
        <v>1800</v>
      </c>
    </row>
    <row r="15" spans="2:5" ht="39.6">
      <c r="B15" s="114" t="s">
        <v>99</v>
      </c>
      <c r="C15" s="113">
        <v>20</v>
      </c>
      <c r="D15" s="111">
        <v>120</v>
      </c>
      <c r="E15" s="111">
        <f t="shared" si="0"/>
        <v>2400</v>
      </c>
    </row>
    <row r="16" spans="2:5">
      <c r="B16" s="115" t="s">
        <v>93</v>
      </c>
      <c r="C16" s="115"/>
      <c r="D16" s="115"/>
      <c r="E16" s="116">
        <f>SUM(E10:E15)</f>
        <v>30000</v>
      </c>
    </row>
    <row r="20" spans="4:5" ht="105.6" customHeight="1">
      <c r="D20" s="137" t="s">
        <v>99</v>
      </c>
      <c r="E20" s="137"/>
    </row>
    <row r="21" spans="4:5">
      <c r="D21" s="118"/>
      <c r="E21" s="118"/>
    </row>
    <row r="22" spans="4:5">
      <c r="D22" s="118"/>
      <c r="E22" s="118"/>
    </row>
    <row r="23" spans="4:5">
      <c r="D23" s="118"/>
      <c r="E23" s="118"/>
    </row>
    <row r="24" spans="4:5">
      <c r="D24" s="118"/>
      <c r="E24" s="118"/>
    </row>
  </sheetData>
  <mergeCells count="1">
    <mergeCell ref="D20:E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6641-C0C2-4213-9045-8B6E96F64716}">
  <dimension ref="A2:F35"/>
  <sheetViews>
    <sheetView topLeftCell="A10" workbookViewId="0">
      <selection activeCell="B36" sqref="B36"/>
    </sheetView>
  </sheetViews>
  <sheetFormatPr defaultColWidth="11.42578125" defaultRowHeight="13.15"/>
  <cols>
    <col min="1" max="1" width="22" bestFit="1" customWidth="1"/>
    <col min="2" max="2" width="21.85546875" customWidth="1"/>
    <col min="3" max="3" width="22.7109375" bestFit="1" customWidth="1"/>
    <col min="4" max="4" width="21.85546875" bestFit="1" customWidth="1"/>
  </cols>
  <sheetData>
    <row r="2" spans="1:6">
      <c r="A2" s="86"/>
      <c r="B2" s="86"/>
      <c r="C2" s="87">
        <v>5.1999999999999998E-2</v>
      </c>
      <c r="D2" s="88"/>
      <c r="E2" s="88"/>
      <c r="F2" s="88"/>
    </row>
    <row r="3" spans="1:6" ht="39.6">
      <c r="A3" s="89" t="s">
        <v>100</v>
      </c>
      <c r="B3" s="91" t="s">
        <v>101</v>
      </c>
      <c r="C3" s="91" t="s">
        <v>102</v>
      </c>
      <c r="D3" s="91" t="s">
        <v>103</v>
      </c>
      <c r="E3" s="91" t="s">
        <v>104</v>
      </c>
      <c r="F3" s="91" t="s">
        <v>105</v>
      </c>
    </row>
    <row r="4" spans="1:6">
      <c r="A4" s="92" t="s">
        <v>106</v>
      </c>
      <c r="B4" s="98">
        <v>22672.67</v>
      </c>
      <c r="C4" s="94">
        <v>500</v>
      </c>
      <c r="D4" s="94">
        <f>C4</f>
        <v>500</v>
      </c>
      <c r="E4" s="141">
        <f>C8*3.5</f>
        <v>21000</v>
      </c>
      <c r="F4" s="141">
        <f>D8*3.5</f>
        <v>21000</v>
      </c>
    </row>
    <row r="5" spans="1:6">
      <c r="A5" s="92" t="s">
        <v>107</v>
      </c>
      <c r="B5" s="93">
        <v>117758.05819999998</v>
      </c>
      <c r="C5" s="94">
        <v>3050</v>
      </c>
      <c r="D5" s="94">
        <f>C5</f>
        <v>3050</v>
      </c>
      <c r="E5" s="143"/>
      <c r="F5" s="143"/>
    </row>
    <row r="6" spans="1:6">
      <c r="A6" s="92" t="s">
        <v>108</v>
      </c>
      <c r="B6" s="93">
        <v>50568</v>
      </c>
      <c r="C6" s="94">
        <v>1300</v>
      </c>
      <c r="D6" s="94">
        <f>C6</f>
        <v>1300</v>
      </c>
      <c r="E6" s="143"/>
      <c r="F6" s="143"/>
    </row>
    <row r="7" spans="1:6">
      <c r="A7" s="92" t="s">
        <v>109</v>
      </c>
      <c r="B7" s="93">
        <v>45369.84</v>
      </c>
      <c r="C7" s="94">
        <v>1150</v>
      </c>
      <c r="D7" s="94">
        <f>C7</f>
        <v>1150</v>
      </c>
      <c r="E7" s="142"/>
      <c r="F7" s="142"/>
    </row>
    <row r="8" spans="1:6">
      <c r="A8" s="92" t="s">
        <v>110</v>
      </c>
      <c r="B8" s="95">
        <f>SUM(B4:B7)</f>
        <v>236368.56819999998</v>
      </c>
      <c r="C8" s="96">
        <f>SUM(C4:C7)</f>
        <v>6000</v>
      </c>
      <c r="D8" s="96">
        <f>SUM(D4:D7)</f>
        <v>6000</v>
      </c>
      <c r="E8" s="139">
        <f>SUM(E4:F7)</f>
        <v>42000</v>
      </c>
      <c r="F8" s="140"/>
    </row>
    <row r="9" spans="1:6">
      <c r="B9" s="88">
        <v>12000</v>
      </c>
      <c r="C9" s="88"/>
      <c r="D9" s="88"/>
      <c r="E9" s="88"/>
      <c r="F9" s="88"/>
    </row>
    <row r="10" spans="1:6">
      <c r="B10" s="97"/>
      <c r="C10" s="88"/>
      <c r="D10" s="88"/>
      <c r="E10" s="88"/>
      <c r="F10" s="88"/>
    </row>
    <row r="11" spans="1:6">
      <c r="B11" s="88"/>
      <c r="C11" s="88"/>
      <c r="D11" s="88"/>
      <c r="E11" s="88"/>
      <c r="F11" s="88"/>
    </row>
    <row r="12" spans="1:6">
      <c r="A12" s="86"/>
      <c r="B12" s="86"/>
      <c r="C12" s="87">
        <v>0.13300000000000001</v>
      </c>
      <c r="D12" s="88"/>
      <c r="E12" s="88"/>
      <c r="F12" s="88"/>
    </row>
    <row r="13" spans="1:6" ht="39.6">
      <c r="A13" s="89" t="s">
        <v>111</v>
      </c>
      <c r="B13" s="91" t="s">
        <v>101</v>
      </c>
      <c r="C13" s="90" t="s">
        <v>112</v>
      </c>
      <c r="D13" s="90" t="s">
        <v>113</v>
      </c>
      <c r="E13" s="91" t="s">
        <v>104</v>
      </c>
      <c r="F13" s="91" t="s">
        <v>105</v>
      </c>
    </row>
    <row r="14" spans="1:6">
      <c r="A14" s="92" t="s">
        <v>114</v>
      </c>
      <c r="B14" s="93">
        <v>22167.06</v>
      </c>
      <c r="C14" s="93">
        <v>1400</v>
      </c>
      <c r="D14" s="93">
        <v>1400</v>
      </c>
      <c r="E14" s="144">
        <f>(D14+D15)*3.5</f>
        <v>12600</v>
      </c>
      <c r="F14" s="144">
        <f>(D14+D15)*3.5</f>
        <v>12600</v>
      </c>
    </row>
    <row r="15" spans="1:6">
      <c r="A15" s="92" t="s">
        <v>115</v>
      </c>
      <c r="B15" s="93">
        <v>32748.62</v>
      </c>
      <c r="C15" s="93">
        <v>2200</v>
      </c>
      <c r="D15" s="93">
        <v>2200</v>
      </c>
      <c r="E15" s="145"/>
      <c r="F15" s="145"/>
    </row>
    <row r="16" spans="1:6">
      <c r="A16" s="92" t="s">
        <v>93</v>
      </c>
      <c r="B16" s="95">
        <f>SUM(B14:B15)</f>
        <v>54915.68</v>
      </c>
      <c r="C16" s="96">
        <f>SUM(C14:C15)</f>
        <v>3600</v>
      </c>
      <c r="D16" s="96">
        <f>SUM(D14:D15)</f>
        <v>3600</v>
      </c>
      <c r="E16" s="139">
        <f>SUM(E14:F15)</f>
        <v>25200</v>
      </c>
      <c r="F16" s="140"/>
    </row>
    <row r="17" spans="1:6">
      <c r="B17" s="88"/>
      <c r="C17" s="88"/>
      <c r="D17" s="88"/>
      <c r="E17" s="88"/>
      <c r="F17" s="88"/>
    </row>
    <row r="18" spans="1:6">
      <c r="B18" s="88"/>
      <c r="C18" s="100">
        <f>C20/B20/12</f>
        <v>1.7142851111111111E-2</v>
      </c>
      <c r="D18" s="100">
        <v>1.7100000000000001E-2</v>
      </c>
      <c r="E18" s="88"/>
      <c r="F18" s="88"/>
    </row>
    <row r="19" spans="1:6" ht="39.6">
      <c r="A19" s="89" t="s">
        <v>116</v>
      </c>
      <c r="B19" s="91" t="s">
        <v>101</v>
      </c>
      <c r="C19" s="90" t="s">
        <v>112</v>
      </c>
      <c r="D19" s="90" t="s">
        <v>113</v>
      </c>
      <c r="E19" s="91" t="s">
        <v>104</v>
      </c>
      <c r="F19" s="91" t="s">
        <v>105</v>
      </c>
    </row>
    <row r="20" spans="1:6" ht="79.150000000000006">
      <c r="A20" s="13" t="s">
        <v>117</v>
      </c>
      <c r="B20" s="102">
        <v>7500</v>
      </c>
      <c r="C20" s="101">
        <v>1542.8566000000001</v>
      </c>
      <c r="D20" s="102">
        <v>1542.8566000000001</v>
      </c>
      <c r="E20" s="103">
        <f>C20*3.5</f>
        <v>5399.9981000000007</v>
      </c>
      <c r="F20" s="103">
        <f>D20*3.5</f>
        <v>5399.9981000000007</v>
      </c>
    </row>
    <row r="21" spans="1:6">
      <c r="A21" s="92"/>
      <c r="B21" s="93"/>
      <c r="C21" s="93"/>
      <c r="D21" s="93"/>
      <c r="E21" s="146">
        <f>SUM(E20:F20)</f>
        <v>10799.996200000001</v>
      </c>
      <c r="F21" s="147"/>
    </row>
    <row r="22" spans="1:6">
      <c r="B22" s="88"/>
      <c r="C22" s="100"/>
      <c r="D22" s="100"/>
      <c r="E22" s="88"/>
      <c r="F22" s="88"/>
    </row>
    <row r="23" spans="1:6">
      <c r="B23" s="88"/>
      <c r="C23" s="100"/>
      <c r="D23" s="100"/>
      <c r="E23" s="88"/>
      <c r="F23" s="88"/>
    </row>
    <row r="24" spans="1:6">
      <c r="B24" s="88"/>
      <c r="C24" s="100">
        <f>C26/B26/12</f>
        <v>6.8837337371790465E-3</v>
      </c>
      <c r="D24" s="100">
        <v>6.8999999999999999E-3</v>
      </c>
      <c r="E24" s="88"/>
      <c r="F24" s="88"/>
    </row>
    <row r="25" spans="1:6" ht="39.6">
      <c r="A25" s="89" t="s">
        <v>118</v>
      </c>
      <c r="B25" s="91" t="s">
        <v>101</v>
      </c>
      <c r="C25" s="90" t="s">
        <v>112</v>
      </c>
      <c r="D25" s="90" t="s">
        <v>113</v>
      </c>
      <c r="E25" s="91" t="s">
        <v>104</v>
      </c>
      <c r="F25" s="91" t="s">
        <v>105</v>
      </c>
    </row>
    <row r="26" spans="1:6" ht="39.6">
      <c r="A26" s="99" t="s">
        <v>119</v>
      </c>
      <c r="B26" s="102">
        <v>14527</v>
      </c>
      <c r="C26" s="101">
        <v>1200</v>
      </c>
      <c r="D26" s="102">
        <v>1200</v>
      </c>
      <c r="E26" s="141">
        <f>C26*3.5</f>
        <v>4200</v>
      </c>
      <c r="F26" s="141">
        <f>D26*3.5</f>
        <v>4200</v>
      </c>
    </row>
    <row r="27" spans="1:6">
      <c r="A27" s="92"/>
      <c r="B27" s="93"/>
      <c r="C27" s="93"/>
      <c r="D27" s="93"/>
      <c r="E27" s="142"/>
      <c r="F27" s="142"/>
    </row>
    <row r="28" spans="1:6">
      <c r="A28" s="104"/>
      <c r="B28" s="93"/>
      <c r="C28" s="93"/>
      <c r="D28" s="93"/>
      <c r="E28" s="138">
        <f>SUM(E26:F27)</f>
        <v>8400</v>
      </c>
      <c r="F28" s="138"/>
    </row>
    <row r="29" spans="1:6">
      <c r="B29" s="88"/>
      <c r="C29" s="88">
        <v>6200</v>
      </c>
      <c r="D29" s="88">
        <v>3400</v>
      </c>
      <c r="E29" s="88"/>
      <c r="F29" s="88"/>
    </row>
    <row r="32" spans="1:6">
      <c r="B32" t="s">
        <v>120</v>
      </c>
    </row>
    <row r="33" spans="2:3">
      <c r="B33" s="105">
        <f>(C2+C12+C18+C24)/4</f>
        <v>5.2256646212072537E-2</v>
      </c>
      <c r="C33" t="s">
        <v>121</v>
      </c>
    </row>
    <row r="34" spans="2:3">
      <c r="B34" s="105">
        <v>5.2299999999999999E-2</v>
      </c>
      <c r="C34" t="s">
        <v>122</v>
      </c>
    </row>
    <row r="35" spans="2:3">
      <c r="B35" s="105">
        <f>SUM(B33:B34)</f>
        <v>0.10455664621207253</v>
      </c>
    </row>
  </sheetData>
  <mergeCells count="10">
    <mergeCell ref="E28:F28"/>
    <mergeCell ref="E8:F8"/>
    <mergeCell ref="E26:E27"/>
    <mergeCell ref="F26:F27"/>
    <mergeCell ref="E4:E7"/>
    <mergeCell ref="F4:F7"/>
    <mergeCell ref="E14:E15"/>
    <mergeCell ref="F14:F15"/>
    <mergeCell ref="E16:F16"/>
    <mergeCell ref="E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070F217378814685F3A211877FBAC6" ma:contentTypeVersion="15" ma:contentTypeDescription="Crear nuevo documento." ma:contentTypeScope="" ma:versionID="3daf3c3d85c618d46ace8efbb59dd266">
  <xsd:schema xmlns:xsd="http://www.w3.org/2001/XMLSchema" xmlns:xs="http://www.w3.org/2001/XMLSchema" xmlns:p="http://schemas.microsoft.com/office/2006/metadata/properties" xmlns:ns2="bd69604a-1834-4306-9c37-f82496b500a9" xmlns:ns3="fda4afb2-4d4f-41cc-a9a4-1e71eedf35b1" targetNamespace="http://schemas.microsoft.com/office/2006/metadata/properties" ma:root="true" ma:fieldsID="b4aad4bb5bfc1cc5f0b0bd3222a7af82" ns2:_="" ns3:_="">
    <xsd:import namespace="bd69604a-1834-4306-9c37-f82496b500a9"/>
    <xsd:import namespace="fda4afb2-4d4f-41cc-a9a4-1e71eedf35b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69604a-1834-4306-9c37-f82496b500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3f09c70-ae10-453c-96c2-59af9e10af49}" ma:internalName="TaxCatchAll" ma:showField="CatchAllData" ma:web="bd69604a-1834-4306-9c37-f82496b500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afb2-4d4f-41cc-a9a4-1e71eedf3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30f389b-0124-4e56-be01-bae9578a4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69604a-1834-4306-9c37-f82496b500a9" xsi:nil="true"/>
    <lcf76f155ced4ddcb4097134ff3c332f xmlns="fda4afb2-4d4f-41cc-a9a4-1e71eedf35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177D5D-1AEF-4146-8E9C-976D0513E2B2}"/>
</file>

<file path=customXml/itemProps2.xml><?xml version="1.0" encoding="utf-8"?>
<ds:datastoreItem xmlns:ds="http://schemas.openxmlformats.org/officeDocument/2006/customXml" ds:itemID="{4C9C42CF-55BF-4326-B79F-B0E86C57A684}"/>
</file>

<file path=customXml/itemProps3.xml><?xml version="1.0" encoding="utf-8"?>
<ds:datastoreItem xmlns:ds="http://schemas.openxmlformats.org/officeDocument/2006/customXml" ds:itemID="{4CBAC880-C26F-48C2-881F-C67279BFE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Bischöfliches Hilfswerk Misereor e.V.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 des Einnahmen- und Ausgabenplans zum Antragsleitfaden (MI 005-0920 S)</dc:title>
  <dc:subject>Muster des Einnahmen- und Ausgabenplans zum Antragsleitfaden (MI 005-0920 S)</dc:subject>
  <dc:creator>Garcia, Julia</dc:creator>
  <cp:keywords/>
  <dc:description/>
  <cp:lastModifiedBy>Eloisa Magdalena Lara Magaña</cp:lastModifiedBy>
  <cp:revision/>
  <dcterms:created xsi:type="dcterms:W3CDTF">2011-03-09T15:53:46Z</dcterms:created>
  <dcterms:modified xsi:type="dcterms:W3CDTF">2023-07-20T16:16:59Z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0x01010014070F217378814685F3A211877FBAC6</vt:lpwstr>
  </property>
  <property fmtid="{D5CDD505-2E9C-101B-9397-08002B2CF9AE}" pid="3" name="MediaServiceImageTags">
    <vt:lpwstr/>
  </property>
</Properties>
</file>