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เลื่อนสลับ 3รางเสียบ" sheetId="2" state="visible" r:id="rId2"/>
    <sheet xmlns:r="http://schemas.openxmlformats.org/officeDocument/2006/relationships" name="เลื่อนสลับ 3รางเสียบ (โหนก)" sheetId="3" state="visible" r:id="rId3"/>
    <sheet xmlns:r="http://schemas.openxmlformats.org/officeDocument/2006/relationships" name="เลื่อนสลับ รางเตี้ย 7มม" sheetId="4" state="visible" r:id="rId4"/>
    <sheet xmlns:r="http://schemas.openxmlformats.org/officeDocument/2006/relationships" name="เปิดคู่กลาง รางเตี้ย 7มม. (2)" sheetId="5" state="visible" r:id="rId5"/>
    <sheet xmlns:r="http://schemas.openxmlformats.org/officeDocument/2006/relationships" name="เลื่อนสลับ รางเตี้ย 7มม (โหนก)" sheetId="6" state="visible" r:id="rId6"/>
    <sheet xmlns:r="http://schemas.openxmlformats.org/officeDocument/2006/relationships" name="เปิดคู่กลาง 3รางเสียบ" sheetId="7" state="visible" r:id="rId7"/>
    <sheet xmlns:r="http://schemas.openxmlformats.org/officeDocument/2006/relationships" name="เปิดคู่กลาง 3รางเสียบ (โหนก)" sheetId="8" state="visible" r:id="rId8"/>
    <sheet xmlns:r="http://schemas.openxmlformats.org/officeDocument/2006/relationships" name="เปิดคู่กลาง รางเตี้ย 7มม." sheetId="9" state="visible" r:id="rId9"/>
    <sheet xmlns:r="http://schemas.openxmlformats.org/officeDocument/2006/relationships" name="เปิดคู่กลาง รางเตี้ย 7มม.(โหนก)" sheetId="10" state="visible" r:id="rId10"/>
    <sheet xmlns:r="http://schemas.openxmlformats.org/officeDocument/2006/relationships" name="ลากจูง รางเตี้ย" sheetId="11" state="visible" r:id="rId11"/>
    <sheet xmlns:r="http://schemas.openxmlformats.org/officeDocument/2006/relationships" name="ลากจูง รางเตี้ย (โหนก)" sheetId="12" state="visible" r:id="rId12"/>
    <sheet xmlns:r="http://schemas.openxmlformats.org/officeDocument/2006/relationships" name="ลากจูง รางเตี้ย+ตูดตัน" sheetId="13" state="visible" r:id="rId13"/>
    <sheet xmlns:r="http://schemas.openxmlformats.org/officeDocument/2006/relationships" name="ลากจูง 3รางเสียบ" sheetId="14" state="visible" r:id="rId14"/>
    <sheet xmlns:r="http://schemas.openxmlformats.org/officeDocument/2006/relationships" name="ลากจูง 3รางเสียบ (โหนก)" sheetId="15" state="visible" r:id="rId15"/>
    <sheet xmlns:r="http://schemas.openxmlformats.org/officeDocument/2006/relationships" name="เลื่อนเดี่ยว 3 รางเสียบ" sheetId="16" state="visible" r:id="rId16"/>
    <sheet xmlns:r="http://schemas.openxmlformats.org/officeDocument/2006/relationships" name="เลื่อนเดี่ยว 3 รางเสียบ (โหนก)" sheetId="17" state="visible" r:id="rId17"/>
    <sheet xmlns:r="http://schemas.openxmlformats.org/officeDocument/2006/relationships" name="เลื่อนเดี่ยว 3รางเตี้ย7มม" sheetId="18" state="visible" r:id="rId18"/>
    <sheet xmlns:r="http://schemas.openxmlformats.org/officeDocument/2006/relationships" name="เลื่อนเดี่ยว 3รางเตี้ย7มม(โหนก)" sheetId="19" state="visible" r:id="rId19"/>
    <sheet xmlns:r="http://schemas.openxmlformats.org/officeDocument/2006/relationships" name="เลื่อนอิสระ3บาน 3รางเสียบ " sheetId="20" state="visible" r:id="rId20"/>
    <sheet xmlns:r="http://schemas.openxmlformats.org/officeDocument/2006/relationships" name="เลื่อนอิสระ3บาน 3รางเสียบ(โหนก)" sheetId="21" state="visible" r:id="rId21"/>
    <sheet xmlns:r="http://schemas.openxmlformats.org/officeDocument/2006/relationships" name="เลื่อนอิสระ3บาน 3รางเตี้ย7มม" sheetId="22" state="visible" r:id="rId22"/>
    <sheet xmlns:r="http://schemas.openxmlformats.org/officeDocument/2006/relationships" name="เลื่อนอิสระ3บานรางเตี้ย(โหนก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\ &quot;mm&quot;"/>
    <numFmt numFmtId="165" formatCode="#,##0\ &quot;mm&quot;"/>
    <numFmt numFmtId="166" formatCode="0.0"/>
  </numFmts>
  <fonts count="22">
    <font>
      <name val="Calibri"/>
      <family val="2"/>
      <color theme="1"/>
      <sz val="11"/>
      <scheme val="minor"/>
    </font>
    <font>
      <name val="Tahoma"/>
      <charset val="222"/>
      <family val="2"/>
      <color theme="1"/>
      <sz val="14"/>
      <scheme val="minor"/>
    </font>
    <font>
      <name val="Tahoma"/>
      <charset val="222"/>
      <family val="2"/>
      <color theme="1"/>
      <sz val="11"/>
      <scheme val="minor"/>
    </font>
    <font>
      <name val="Microsoft Sans Serif"/>
      <family val="2"/>
      <b val="1"/>
      <color theme="1"/>
      <sz val="22"/>
    </font>
    <font>
      <name val="Microsoft Sans Serif"/>
      <family val="2"/>
      <color theme="1"/>
      <sz val="11"/>
    </font>
    <font>
      <name val="Microsoft Sans Serif"/>
      <family val="2"/>
      <b val="1"/>
      <color theme="1"/>
      <sz val="16"/>
    </font>
    <font>
      <name val="Microsoft Sans Serif"/>
      <family val="2"/>
      <color theme="1"/>
      <sz val="12"/>
    </font>
    <font>
      <name val="Microsoft Sans Serif"/>
      <family val="2"/>
      <b val="1"/>
      <color rgb="FFFF0000"/>
      <sz val="22"/>
    </font>
    <font>
      <name val="Microsoft Sans Serif"/>
      <family val="2"/>
      <color theme="1"/>
      <sz val="16"/>
    </font>
    <font>
      <name val="Microsoft Sans Serif"/>
      <family val="2"/>
      <color theme="1"/>
      <sz val="18"/>
    </font>
    <font>
      <name val="Microsoft Sans Serif"/>
      <family val="2"/>
      <color theme="1"/>
      <sz val="14"/>
    </font>
    <font>
      <name val="Microsoft Sans Serif"/>
      <family val="2"/>
      <sz val="16"/>
    </font>
    <font>
      <name val="Tahoma"/>
      <charset val="222"/>
      <family val="2"/>
      <sz val="11"/>
      <scheme val="minor"/>
    </font>
    <font>
      <name val="Tahoma"/>
      <b val="1"/>
      <color rgb="00FFFFFF"/>
      <sz val="11"/>
    </font>
    <font>
      <name val="Tahoma"/>
      <b val="1"/>
      <color rgb="00FFFFFF"/>
    </font>
    <font>
      <name val="Tahoma"/>
      <sz val="10"/>
    </font>
    <font>
      <name val="Tahoma"/>
      <b val="1"/>
      <sz val="10"/>
    </font>
    <font>
      <name val="Microsoft Sans Serif"/>
      <family val="2"/>
      <b val="1"/>
      <color theme="1"/>
      <sz val="24"/>
    </font>
    <font>
      <name val="Tahoma"/>
      <family val="2"/>
      <b val="1"/>
      <sz val="14"/>
      <scheme val="minor"/>
    </font>
    <font>
      <name val="Tahoma"/>
    </font>
    <font>
      <name val="Tahoma"/>
      <b val="1"/>
    </font>
    <font>
      <name val="Tahoma"/>
      <i val="1"/>
      <sz val="9"/>
    </font>
  </fonts>
  <fills count="1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7F77DD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FFFF0000"/>
        <bgColor indexed="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 vertical="center"/>
    </xf>
    <xf numFmtId="0" fontId="8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center" wrapText="1"/>
    </xf>
    <xf numFmtId="0" fontId="9" fillId="3" borderId="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5" borderId="8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8" fillId="0" borderId="18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8" fillId="0" borderId="17" applyAlignment="1" pivotButton="0" quotePrefix="0" xfId="0">
      <alignment vertical="center"/>
    </xf>
    <xf numFmtId="0" fontId="9" fillId="4" borderId="21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 wrapText="1"/>
    </xf>
    <xf numFmtId="0" fontId="10" fillId="3" borderId="26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/>
    </xf>
    <xf numFmtId="165" fontId="10" fillId="4" borderId="27" applyAlignment="1" pivotButton="0" quotePrefix="0" xfId="0">
      <alignment horizontal="center" vertical="center"/>
    </xf>
    <xf numFmtId="0" fontId="0" fillId="0" borderId="19" pivotButton="0" quotePrefix="0" xfId="0"/>
    <xf numFmtId="0" fontId="11" fillId="4" borderId="28" applyAlignment="1" pivotButton="0" quotePrefix="0" xfId="0">
      <alignment horizontal="center" vertical="center" wrapText="1"/>
    </xf>
    <xf numFmtId="0" fontId="11" fillId="4" borderId="29" applyAlignment="1" pivotButton="0" quotePrefix="0" xfId="0">
      <alignment horizontal="center" vertical="center" wrapText="1"/>
    </xf>
    <xf numFmtId="0" fontId="11" fillId="4" borderId="30" applyAlignment="1" pivotButton="0" quotePrefix="0" xfId="0">
      <alignment horizontal="center" vertical="center"/>
    </xf>
    <xf numFmtId="0" fontId="11" fillId="4" borderId="31" applyAlignment="1" pivotButton="0" quotePrefix="0" xfId="0">
      <alignment horizontal="center" vertical="center"/>
    </xf>
    <xf numFmtId="0" fontId="11" fillId="6" borderId="29" applyAlignment="1" pivotButton="0" quotePrefix="0" xfId="0">
      <alignment horizontal="center" vertical="center"/>
    </xf>
    <xf numFmtId="1" fontId="8" fillId="6" borderId="30" applyAlignment="1" pivotButton="0" quotePrefix="0" xfId="0">
      <alignment horizontal="center" vertical="center"/>
    </xf>
    <xf numFmtId="1" fontId="8" fillId="6" borderId="31" applyAlignment="1" pivotButton="0" quotePrefix="0" xfId="0">
      <alignment horizontal="center" vertical="center"/>
    </xf>
    <xf numFmtId="0" fontId="11" fillId="7" borderId="29" applyAlignment="1" pivotButton="0" quotePrefix="0" xfId="0">
      <alignment horizontal="center" vertical="center"/>
    </xf>
    <xf numFmtId="0" fontId="11" fillId="7" borderId="32" applyAlignment="1" pivotButton="0" quotePrefix="0" xfId="0">
      <alignment horizontal="center" vertical="center"/>
    </xf>
    <xf numFmtId="0" fontId="11" fillId="7" borderId="32" applyAlignment="1" pivotButton="0" quotePrefix="0" xfId="0">
      <alignment horizontal="center" vertical="center" wrapText="1"/>
    </xf>
    <xf numFmtId="0" fontId="11" fillId="7" borderId="30" applyAlignment="1" pivotButton="0" quotePrefix="0" xfId="0">
      <alignment horizontal="center" vertical="center" wrapText="1"/>
    </xf>
    <xf numFmtId="0" fontId="8" fillId="7" borderId="29" applyAlignment="1" pivotButton="0" quotePrefix="0" xfId="0">
      <alignment horizontal="center" vertical="center"/>
    </xf>
    <xf numFmtId="0" fontId="8" fillId="7" borderId="33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166" fontId="8" fillId="0" borderId="35" applyAlignment="1" pivotButton="0" quotePrefix="0" xfId="0">
      <alignment horizontal="center" vertical="center"/>
    </xf>
    <xf numFmtId="2" fontId="8" fillId="8" borderId="35" applyAlignment="1" pivotButton="0" quotePrefix="0" xfId="0">
      <alignment horizontal="center" vertical="center"/>
    </xf>
    <xf numFmtId="2" fontId="8" fillId="8" borderId="38" applyAlignment="1" pivotButton="0" quotePrefix="0" xfId="0">
      <alignment horizontal="center" vertical="center"/>
    </xf>
    <xf numFmtId="0" fontId="8" fillId="8" borderId="38" applyAlignment="1" pivotButton="0" quotePrefix="0" xfId="0">
      <alignment horizontal="center" vertical="center"/>
    </xf>
    <xf numFmtId="0" fontId="8" fillId="8" borderId="36" applyAlignment="1" pivotButton="0" quotePrefix="0" xfId="0">
      <alignment horizontal="center" vertical="center"/>
    </xf>
    <xf numFmtId="2" fontId="8" fillId="8" borderId="39" applyAlignment="1" pivotButton="0" quotePrefix="0" xfId="0">
      <alignment horizontal="center" vertical="center"/>
    </xf>
    <xf numFmtId="2" fontId="8" fillId="8" borderId="36" applyAlignment="1" pivotButton="0" quotePrefix="0" xfId="0">
      <alignment horizontal="center" vertical="center"/>
    </xf>
    <xf numFmtId="2" fontId="8" fillId="8" borderId="4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0" applyAlignment="1" pivotButton="0" quotePrefix="0" xfId="0">
      <alignment horizontal="center"/>
    </xf>
    <xf numFmtId="0" fontId="13" fillId="9" borderId="47" pivotButton="0" quotePrefix="0" xfId="0"/>
    <xf numFmtId="0" fontId="0" fillId="9" borderId="47" pivotButton="0" quotePrefix="0" xfId="0"/>
    <xf numFmtId="0" fontId="14" fillId="10" borderId="47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 wrapText="1"/>
    </xf>
    <xf numFmtId="0" fontId="15" fillId="0" borderId="47" pivotButton="0" quotePrefix="0" xfId="0"/>
    <xf numFmtId="0" fontId="15" fillId="0" borderId="47" applyAlignment="1" pivotButton="0" quotePrefix="0" xfId="0">
      <alignment horizontal="center" vertical="center" wrapText="1"/>
    </xf>
    <xf numFmtId="0" fontId="15" fillId="0" borderId="47" applyAlignment="1" pivotButton="0" quotePrefix="0" xfId="0">
      <alignment horizontal="left" vertical="center" wrapText="1"/>
    </xf>
    <xf numFmtId="0" fontId="16" fillId="11" borderId="47" applyAlignment="1" pivotButton="0" quotePrefix="0" xfId="0">
      <alignment horizontal="center" vertical="center" wrapText="1"/>
    </xf>
    <xf numFmtId="0" fontId="0" fillId="0" borderId="47" pivotButton="0" quotePrefix="0" xfId="0"/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8" fillId="0" borderId="5" applyAlignment="1" pivotButton="0" quotePrefix="0" xfId="0">
      <alignment vertical="center" wrapText="1"/>
    </xf>
    <xf numFmtId="0" fontId="1" fillId="0" borderId="10" applyAlignment="1" pivotButton="0" quotePrefix="0" xfId="0">
      <alignment vertical="center"/>
    </xf>
    <xf numFmtId="0" fontId="2" fillId="0" borderId="0" pivotButton="0" quotePrefix="0" xfId="0"/>
    <xf numFmtId="0" fontId="8" fillId="0" borderId="0" pivotButton="0" quotePrefix="0" xfId="0"/>
    <xf numFmtId="0" fontId="17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6" fontId="8" fillId="0" borderId="0" applyAlignment="1" pivotButton="0" quotePrefix="0" xfId="0">
      <alignment horizontal="center" vertical="center"/>
    </xf>
    <xf numFmtId="164" fontId="8" fillId="4" borderId="1" applyAlignment="1" pivotButton="0" quotePrefix="0" xfId="0">
      <alignment vertical="center"/>
    </xf>
    <xf numFmtId="166" fontId="8" fillId="0" borderId="1" applyAlignment="1" pivotButton="0" quotePrefix="0" xfId="0">
      <alignment horizontal="center" vertical="center"/>
    </xf>
    <xf numFmtId="0" fontId="8" fillId="0" borderId="4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 wrapText="1"/>
    </xf>
    <xf numFmtId="0" fontId="8" fillId="12" borderId="21" applyAlignment="1" pivotButton="0" quotePrefix="0" xfId="0">
      <alignment horizontal="center" vertical="center"/>
    </xf>
    <xf numFmtId="0" fontId="11" fillId="12" borderId="29" applyAlignment="1" pivotButton="0" quotePrefix="0" xfId="0">
      <alignment horizontal="center" vertical="center"/>
    </xf>
    <xf numFmtId="1" fontId="8" fillId="12" borderId="30" applyAlignment="1" pivotButton="0" quotePrefix="0" xfId="0">
      <alignment horizontal="center" vertical="center"/>
    </xf>
    <xf numFmtId="166" fontId="8" fillId="12" borderId="35" applyAlignment="1" pivotButton="0" quotePrefix="0" xfId="0">
      <alignment horizontal="center" vertical="center"/>
    </xf>
    <xf numFmtId="0" fontId="8" fillId="12" borderId="36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166" fontId="18" fillId="0" borderId="0" applyAlignment="1" pivotButton="0" quotePrefix="0" xfId="0">
      <alignment horizontal="left" vertical="top"/>
    </xf>
    <xf numFmtId="0" fontId="2" fillId="0" borderId="16" pivotButton="0" quotePrefix="0" xfId="0"/>
    <xf numFmtId="0" fontId="2" fillId="0" borderId="0" applyAlignment="1" pivotButton="0" quotePrefix="0" xfId="0">
      <alignment horizontal="left"/>
    </xf>
    <xf numFmtId="0" fontId="2" fillId="0" borderId="41" pivotButton="0" quotePrefix="0" xfId="0"/>
    <xf numFmtId="0" fontId="2" fillId="0" borderId="8" applyAlignment="1" pivotButton="0" quotePrefix="0" xfId="0">
      <alignment horizontal="center"/>
    </xf>
    <xf numFmtId="0" fontId="2" fillId="0" borderId="10" pivotButton="0" quotePrefix="0" xfId="0"/>
    <xf numFmtId="0" fontId="8" fillId="0" borderId="48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9" fillId="3" borderId="50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9" fillId="4" borderId="51" applyAlignment="1" pivotButton="0" quotePrefix="0" xfId="0">
      <alignment horizontal="right" vertical="center"/>
    </xf>
    <xf numFmtId="165" fontId="10" fillId="4" borderId="41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1" fillId="7" borderId="52" applyAlignment="1" pivotButton="0" quotePrefix="0" xfId="0">
      <alignment horizontal="center" vertical="center" wrapText="1"/>
    </xf>
    <xf numFmtId="166" fontId="8" fillId="8" borderId="35" applyAlignment="1" pivotButton="0" quotePrefix="0" xfId="0">
      <alignment horizontal="center" vertical="center"/>
    </xf>
    <xf numFmtId="166" fontId="8" fillId="8" borderId="38" applyAlignment="1" pivotButton="0" quotePrefix="0" xfId="0">
      <alignment horizontal="center" vertical="center"/>
    </xf>
    <xf numFmtId="0" fontId="8" fillId="8" borderId="53" applyAlignment="1" pivotButton="0" quotePrefix="0" xfId="0">
      <alignment horizontal="center" vertical="center"/>
    </xf>
    <xf numFmtId="1" fontId="8" fillId="8" borderId="35" applyAlignment="1" pivotButton="0" quotePrefix="0" xfId="0">
      <alignment horizontal="center" vertical="center"/>
    </xf>
    <xf numFmtId="0" fontId="12" fillId="0" borderId="54" pivotButton="0" quotePrefix="0" xfId="0"/>
    <xf numFmtId="166" fontId="8" fillId="0" borderId="36" applyAlignment="1" pivotButton="0" quotePrefix="0" xfId="0">
      <alignment horizontal="center" vertical="center"/>
    </xf>
    <xf numFmtId="1" fontId="8" fillId="8" borderId="38" applyAlignment="1" pivotButton="0" quotePrefix="0" xfId="0">
      <alignment horizontal="center" vertical="center"/>
    </xf>
    <xf numFmtId="0" fontId="8" fillId="8" borderId="39" applyAlignment="1" pivotButton="0" quotePrefix="0" xfId="0">
      <alignment horizontal="center" vertical="center"/>
    </xf>
    <xf numFmtId="0" fontId="8" fillId="8" borderId="35" applyAlignment="1" pivotButton="0" quotePrefix="0" xfId="0">
      <alignment horizontal="center" vertical="center"/>
    </xf>
    <xf numFmtId="0" fontId="8" fillId="8" borderId="40" applyAlignment="1" pivotButton="0" quotePrefix="0" xfId="0">
      <alignment horizontal="center" vertical="center"/>
    </xf>
    <xf numFmtId="0" fontId="8" fillId="8" borderId="5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0" fillId="0" borderId="42" pivotButton="0" quotePrefix="0" xfId="0"/>
    <xf numFmtId="0" fontId="2" fillId="0" borderId="56" pivotButton="0" quotePrefix="0" xfId="0"/>
    <xf numFmtId="0" fontId="2" fillId="0" borderId="25" pivotButton="0" quotePrefix="0" xfId="0"/>
    <xf numFmtId="0" fontId="2" fillId="0" borderId="44" pivotButton="0" quotePrefix="0" xfId="0"/>
    <xf numFmtId="0" fontId="2" fillId="0" borderId="46" pivotButton="0" quotePrefix="0" xfId="0"/>
    <xf numFmtId="0" fontId="2" fillId="0" borderId="24" pivotButton="0" quotePrefix="0" xfId="0"/>
    <xf numFmtId="0" fontId="1" fillId="0" borderId="8" applyAlignment="1" pivotButton="0" quotePrefix="0" xfId="0">
      <alignment vertical="center"/>
    </xf>
    <xf numFmtId="0" fontId="14" fillId="10" borderId="57" applyAlignment="1" pivotButton="0" quotePrefix="0" xfId="0">
      <alignment horizontal="left" vertical="center"/>
    </xf>
    <xf numFmtId="0" fontId="14" fillId="10" borderId="57" applyAlignment="1" pivotButton="0" quotePrefix="0" xfId="0">
      <alignment horizontal="center" vertical="center"/>
    </xf>
    <xf numFmtId="0" fontId="19" fillId="0" borderId="57" applyAlignment="1" pivotButton="0" quotePrefix="0" xfId="0">
      <alignment horizontal="left" vertical="center"/>
    </xf>
    <xf numFmtId="0" fontId="20" fillId="13" borderId="57" applyAlignment="1" pivotButton="0" quotePrefix="0" xfId="0">
      <alignment horizontal="center" vertical="center"/>
    </xf>
    <xf numFmtId="0" fontId="21" fillId="14" borderId="5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Relationship Type="http://schemas.openxmlformats.org/officeDocument/2006/relationships/image" Target="/xl/media/image17.png" Id="rId6"/><Relationship Type="http://schemas.openxmlformats.org/officeDocument/2006/relationships/image" Target="/xl/media/image18.png" Id="rId7"/><Relationship Type="http://schemas.openxmlformats.org/officeDocument/2006/relationships/image" Target="/xl/media/image19.jpeg" Id="rId8"/><Relationship Type="http://schemas.openxmlformats.org/officeDocument/2006/relationships/image" Target="/xl/media/image20.png" Id="rId9"/></Relationships>
</file>

<file path=xl/drawings/_rels/drawing3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Relationship Type="http://schemas.openxmlformats.org/officeDocument/2006/relationships/image" Target="/xl/media/image26.png" Id="rId6"/><Relationship Type="http://schemas.openxmlformats.org/officeDocument/2006/relationships/image" Target="/xl/media/image27.png" Id="rId7"/><Relationship Type="http://schemas.openxmlformats.org/officeDocument/2006/relationships/image" Target="/xl/media/image28.jpeg" Id="rId8"/><Relationship Type="http://schemas.openxmlformats.org/officeDocument/2006/relationships/image" Target="/xl/media/image29.png" Id="rId9"/><Relationship Type="http://schemas.openxmlformats.org/officeDocument/2006/relationships/image" Target="/xl/media/image3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Relationship Type="http://schemas.openxmlformats.org/officeDocument/2006/relationships/image" Target="/xl/media/image39.png" Id="rId9"/><Relationship Type="http://schemas.openxmlformats.org/officeDocument/2006/relationships/image" Target="/xl/media/image40.png" Id="rId10"/></Relationships>
</file>

<file path=xl/drawings/_rels/drawing5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Relationship Type="http://schemas.openxmlformats.org/officeDocument/2006/relationships/image" Target="/xl/media/image43.png" Id="rId3"/><Relationship Type="http://schemas.openxmlformats.org/officeDocument/2006/relationships/image" Target="/xl/media/image44.png" Id="rId4"/><Relationship Type="http://schemas.openxmlformats.org/officeDocument/2006/relationships/image" Target="/xl/media/image45.png" Id="rId5"/><Relationship Type="http://schemas.openxmlformats.org/officeDocument/2006/relationships/image" Target="/xl/media/image46.png" Id="rId6"/><Relationship Type="http://schemas.openxmlformats.org/officeDocument/2006/relationships/image" Target="/xl/media/image47.png" Id="rId7"/><Relationship Type="http://schemas.openxmlformats.org/officeDocument/2006/relationships/image" Target="/xl/media/image48.pn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png" Id="rId11"/><Relationship Type="http://schemas.openxmlformats.org/officeDocument/2006/relationships/image" Target="/xl/media/image52.png" Id="rId12"/><Relationship Type="http://schemas.openxmlformats.org/officeDocument/2006/relationships/image" Target="/xl/media/image53.png" Id="rId13"/><Relationship Type="http://schemas.openxmlformats.org/officeDocument/2006/relationships/image" Target="/xl/media/image54.png" Id="rId14"/><Relationship Type="http://schemas.openxmlformats.org/officeDocument/2006/relationships/image" Target="/xl/media/image55.png" Id="rId15"/></Relationships>
</file>

<file path=xl/drawings/_rels/drawing6.xml.rels><Relationships xmlns="http://schemas.openxmlformats.org/package/2006/relationships"><Relationship Type="http://schemas.openxmlformats.org/officeDocument/2006/relationships/image" Target="/xl/media/image56.png" Id="rId1"/><Relationship Type="http://schemas.openxmlformats.org/officeDocument/2006/relationships/image" Target="/xl/media/image57.png" Id="rId2"/><Relationship Type="http://schemas.openxmlformats.org/officeDocument/2006/relationships/image" Target="/xl/media/image58.png" Id="rId3"/><Relationship Type="http://schemas.openxmlformats.org/officeDocument/2006/relationships/image" Target="/xl/media/image59.png" Id="rId4"/><Relationship Type="http://schemas.openxmlformats.org/officeDocument/2006/relationships/image" Target="/xl/media/image60.png" Id="rId5"/><Relationship Type="http://schemas.openxmlformats.org/officeDocument/2006/relationships/image" Target="/xl/media/image61.png" Id="rId6"/><Relationship Type="http://schemas.openxmlformats.org/officeDocument/2006/relationships/image" Target="/xl/media/image62.png" Id="rId7"/><Relationship Type="http://schemas.openxmlformats.org/officeDocument/2006/relationships/image" Target="/xl/media/image63.png" Id="rId8"/><Relationship Type="http://schemas.openxmlformats.org/officeDocument/2006/relationships/image" Target="/xl/media/image64.png" Id="rId9"/><Relationship Type="http://schemas.openxmlformats.org/officeDocument/2006/relationships/image" Target="/xl/media/image65.png" Id="rId10"/><Relationship Type="http://schemas.openxmlformats.org/officeDocument/2006/relationships/image" Target="/xl/media/image66.jpeg" Id="rId11"/></Relationships>
</file>

<file path=xl/drawings/_rels/drawing7.xml.rels><Relationships xmlns="http://schemas.openxmlformats.org/package/2006/relationships"><Relationship Type="http://schemas.openxmlformats.org/officeDocument/2006/relationships/image" Target="/xl/media/image67.png" Id="rId1"/><Relationship Type="http://schemas.openxmlformats.org/officeDocument/2006/relationships/image" Target="/xl/media/image68.png" Id="rId2"/><Relationship Type="http://schemas.openxmlformats.org/officeDocument/2006/relationships/image" Target="/xl/media/image69.png" Id="rId3"/><Relationship Type="http://schemas.openxmlformats.org/officeDocument/2006/relationships/image" Target="/xl/media/image70.png" Id="rId4"/><Relationship Type="http://schemas.openxmlformats.org/officeDocument/2006/relationships/image" Target="/xl/media/image71.png" Id="rId5"/><Relationship Type="http://schemas.openxmlformats.org/officeDocument/2006/relationships/image" Target="/xl/media/image72.png" Id="rId6"/><Relationship Type="http://schemas.openxmlformats.org/officeDocument/2006/relationships/image" Target="/xl/media/image73.png" Id="rId7"/><Relationship Type="http://schemas.openxmlformats.org/officeDocument/2006/relationships/image" Target="/xl/media/image74.png" Id="rId8"/><Relationship Type="http://schemas.openxmlformats.org/officeDocument/2006/relationships/image" Target="/xl/media/image75.jpeg" Id="rId9"/><Relationship Type="http://schemas.openxmlformats.org/officeDocument/2006/relationships/image" Target="/xl/media/image76.jpeg" Id="rId10"/><Relationship Type="http://schemas.openxmlformats.org/officeDocument/2006/relationships/image" Target="/xl/media/image77.jpeg" Id="rId11"/></Relationships>
</file>

<file path=xl/drawings/_rels/drawing8.xml.rels><Relationships xmlns="http://schemas.openxmlformats.org/package/2006/relationships"><Relationship Type="http://schemas.openxmlformats.org/officeDocument/2006/relationships/image" Target="/xl/media/image78.png" Id="rId1"/><Relationship Type="http://schemas.openxmlformats.org/officeDocument/2006/relationships/image" Target="/xl/media/image79.png" Id="rId2"/><Relationship Type="http://schemas.openxmlformats.org/officeDocument/2006/relationships/image" Target="/xl/media/image80.png" Id="rId3"/><Relationship Type="http://schemas.openxmlformats.org/officeDocument/2006/relationships/image" Target="/xl/media/image81.png" Id="rId4"/><Relationship Type="http://schemas.openxmlformats.org/officeDocument/2006/relationships/image" Target="/xl/media/image82.png" Id="rId5"/><Relationship Type="http://schemas.openxmlformats.org/officeDocument/2006/relationships/image" Target="/xl/media/image83.png" Id="rId6"/><Relationship Type="http://schemas.openxmlformats.org/officeDocument/2006/relationships/image" Target="/xl/media/image84.png" Id="rId7"/><Relationship Type="http://schemas.openxmlformats.org/officeDocument/2006/relationships/image" Target="/xl/media/image85.png" Id="rId8"/><Relationship Type="http://schemas.openxmlformats.org/officeDocument/2006/relationships/image" Target="/xl/media/image86.jpeg" Id="rId9"/><Relationship Type="http://schemas.openxmlformats.org/officeDocument/2006/relationships/image" Target="/xl/media/image87.jpeg" Id="rId10"/><Relationship Type="http://schemas.openxmlformats.org/officeDocument/2006/relationships/image" Target="/xl/media/image88.jpeg" Id="rId11"/><Relationship Type="http://schemas.openxmlformats.org/officeDocument/2006/relationships/image" Target="/xl/media/image89.jpeg" Id="rId12"/></Relationships>
</file>

<file path=xl/drawings/_rels/drawing9.xml.rels><Relationships xmlns="http://schemas.openxmlformats.org/package/2006/relationships"><Relationship Type="http://schemas.openxmlformats.org/officeDocument/2006/relationships/image" Target="/xl/media/image90.png" Id="rId1"/><Relationship Type="http://schemas.openxmlformats.org/officeDocument/2006/relationships/image" Target="/xl/media/image91.png" Id="rId2"/><Relationship Type="http://schemas.openxmlformats.org/officeDocument/2006/relationships/image" Target="/xl/media/image92.png" Id="rId3"/><Relationship Type="http://schemas.openxmlformats.org/officeDocument/2006/relationships/image" Target="/xl/media/image93.png" Id="rId4"/><Relationship Type="http://schemas.openxmlformats.org/officeDocument/2006/relationships/image" Target="/xl/media/image94.png" Id="rId5"/><Relationship Type="http://schemas.openxmlformats.org/officeDocument/2006/relationships/image" Target="/xl/media/image95.png" Id="rId6"/><Relationship Type="http://schemas.openxmlformats.org/officeDocument/2006/relationships/image" Target="/xl/media/image96.png" Id="rId7"/><Relationship Type="http://schemas.openxmlformats.org/officeDocument/2006/relationships/image" Target="/xl/media/image97.png" Id="rId8"/><Relationship Type="http://schemas.openxmlformats.org/officeDocument/2006/relationships/image" Target="/xl/media/image98.jpeg" Id="rId9"/><Relationship Type="http://schemas.openxmlformats.org/officeDocument/2006/relationships/image" Target="/xl/media/image99.jpeg" Id="rId10"/><Relationship Type="http://schemas.openxmlformats.org/officeDocument/2006/relationships/image" Target="/xl/media/image100.png" Id="rId11"/><Relationship Type="http://schemas.openxmlformats.org/officeDocument/2006/relationships/image" Target="/xl/media/image101.png" Id="rId1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2.png" Id="rId1"/><Relationship Type="http://schemas.openxmlformats.org/officeDocument/2006/relationships/image" Target="/xl/media/image103.png" Id="rId2"/><Relationship Type="http://schemas.openxmlformats.org/officeDocument/2006/relationships/image" Target="/xl/media/image104.png" Id="rId3"/><Relationship Type="http://schemas.openxmlformats.org/officeDocument/2006/relationships/image" Target="/xl/media/image105.png" Id="rId4"/><Relationship Type="http://schemas.openxmlformats.org/officeDocument/2006/relationships/image" Target="/xl/media/image106.png" Id="rId5"/><Relationship Type="http://schemas.openxmlformats.org/officeDocument/2006/relationships/image" Target="/xl/media/image107.png" Id="rId6"/><Relationship Type="http://schemas.openxmlformats.org/officeDocument/2006/relationships/image" Target="/xl/media/image108.png" Id="rId7"/><Relationship Type="http://schemas.openxmlformats.org/officeDocument/2006/relationships/image" Target="/xl/media/image109.png" Id="rId8"/><Relationship Type="http://schemas.openxmlformats.org/officeDocument/2006/relationships/image" Target="/xl/media/image110.jpeg" Id="rId9"/><Relationship Type="http://schemas.openxmlformats.org/officeDocument/2006/relationships/image" Target="/xl/media/image111.jpeg" Id="rId10"/><Relationship Type="http://schemas.openxmlformats.org/officeDocument/2006/relationships/image" Target="/xl/media/image112.png" Id="rId11"/><Relationship Type="http://schemas.openxmlformats.org/officeDocument/2006/relationships/image" Target="/xl/media/image113.png" Id="rId12"/><Relationship Type="http://schemas.openxmlformats.org/officeDocument/2006/relationships/image" Target="/xl/media/image114.jpeg" Id="rId1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5.png" Id="rId1"/><Relationship Type="http://schemas.openxmlformats.org/officeDocument/2006/relationships/image" Target="/xl/media/image116.png" Id="rId2"/><Relationship Type="http://schemas.openxmlformats.org/officeDocument/2006/relationships/image" Target="/xl/media/image117.png" Id="rId3"/><Relationship Type="http://schemas.openxmlformats.org/officeDocument/2006/relationships/image" Target="/xl/media/image118.png" Id="rId4"/><Relationship Type="http://schemas.openxmlformats.org/officeDocument/2006/relationships/image" Target="/xl/media/image119.jpeg" Id="rId5"/><Relationship Type="http://schemas.openxmlformats.org/officeDocument/2006/relationships/image" Target="/xl/media/image120.jpeg" Id="rId6"/><Relationship Type="http://schemas.openxmlformats.org/officeDocument/2006/relationships/image" Target="/xl/media/image121.jpeg" Id="rId7"/><Relationship Type="http://schemas.openxmlformats.org/officeDocument/2006/relationships/image" Target="/xl/media/image122.png" Id="rId8"/><Relationship Type="http://schemas.openxmlformats.org/officeDocument/2006/relationships/image" Target="/xl/media/image123.png" Id="rId9"/><Relationship Type="http://schemas.openxmlformats.org/officeDocument/2006/relationships/image" Target="/xl/media/image124.png" Id="rId10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5.png" Id="rId1"/><Relationship Type="http://schemas.openxmlformats.org/officeDocument/2006/relationships/image" Target="/xl/media/image126.png" Id="rId2"/><Relationship Type="http://schemas.openxmlformats.org/officeDocument/2006/relationships/image" Target="/xl/media/image127.png" Id="rId3"/><Relationship Type="http://schemas.openxmlformats.org/officeDocument/2006/relationships/image" Target="/xl/media/image128.png" Id="rId4"/><Relationship Type="http://schemas.openxmlformats.org/officeDocument/2006/relationships/image" Target="/xl/media/image129.jpeg" Id="rId5"/><Relationship Type="http://schemas.openxmlformats.org/officeDocument/2006/relationships/image" Target="/xl/media/image130.jpeg" Id="rId6"/><Relationship Type="http://schemas.openxmlformats.org/officeDocument/2006/relationships/image" Target="/xl/media/image131.jpeg" Id="rId7"/><Relationship Type="http://schemas.openxmlformats.org/officeDocument/2006/relationships/image" Target="/xl/media/image132.png" Id="rId8"/><Relationship Type="http://schemas.openxmlformats.org/officeDocument/2006/relationships/image" Target="/xl/media/image133.png" Id="rId9"/><Relationship Type="http://schemas.openxmlformats.org/officeDocument/2006/relationships/image" Target="/xl/media/image134.png" Id="rId10"/><Relationship Type="http://schemas.openxmlformats.org/officeDocument/2006/relationships/image" Target="/xl/media/image135.jpeg" Id="rId1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6.png" Id="rId1"/><Relationship Type="http://schemas.openxmlformats.org/officeDocument/2006/relationships/image" Target="/xl/media/image137.png" Id="rId2"/><Relationship Type="http://schemas.openxmlformats.org/officeDocument/2006/relationships/image" Target="/xl/media/image138.png" Id="rId3"/><Relationship Type="http://schemas.openxmlformats.org/officeDocument/2006/relationships/image" Target="/xl/media/image139.png" Id="rId4"/><Relationship Type="http://schemas.openxmlformats.org/officeDocument/2006/relationships/image" Target="/xl/media/image140.jpeg" Id="rId5"/><Relationship Type="http://schemas.openxmlformats.org/officeDocument/2006/relationships/image" Target="/xl/media/image141.jpeg" Id="rId6"/><Relationship Type="http://schemas.openxmlformats.org/officeDocument/2006/relationships/image" Target="/xl/media/image142.jpeg" Id="rId7"/><Relationship Type="http://schemas.openxmlformats.org/officeDocument/2006/relationships/image" Target="/xl/media/image143.png" Id="rId8"/><Relationship Type="http://schemas.openxmlformats.org/officeDocument/2006/relationships/image" Target="/xl/media/image144.png" Id="rId9"/><Relationship Type="http://schemas.openxmlformats.org/officeDocument/2006/relationships/image" Target="/xl/media/image145.png" Id="rId10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6.png" Id="rId1"/><Relationship Type="http://schemas.openxmlformats.org/officeDocument/2006/relationships/image" Target="/xl/media/image147.png" Id="rId2"/><Relationship Type="http://schemas.openxmlformats.org/officeDocument/2006/relationships/image" Target="/xl/media/image148.png" Id="rId3"/><Relationship Type="http://schemas.openxmlformats.org/officeDocument/2006/relationships/image" Target="/xl/media/image149.png" Id="rId4"/><Relationship Type="http://schemas.openxmlformats.org/officeDocument/2006/relationships/image" Target="/xl/media/image150.jpeg" Id="rId5"/><Relationship Type="http://schemas.openxmlformats.org/officeDocument/2006/relationships/image" Target="/xl/media/image151.jpeg" Id="rId6"/><Relationship Type="http://schemas.openxmlformats.org/officeDocument/2006/relationships/image" Target="/xl/media/image152.jpeg" Id="rId7"/><Relationship Type="http://schemas.openxmlformats.org/officeDocument/2006/relationships/image" Target="/xl/media/image153.png" Id="rId8"/><Relationship Type="http://schemas.openxmlformats.org/officeDocument/2006/relationships/image" Target="/xl/media/image154.jpeg" Id="rId9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5.png" Id="rId1"/><Relationship Type="http://schemas.openxmlformats.org/officeDocument/2006/relationships/image" Target="/xl/media/image156.png" Id="rId2"/><Relationship Type="http://schemas.openxmlformats.org/officeDocument/2006/relationships/image" Target="/xl/media/image157.png" Id="rId3"/><Relationship Type="http://schemas.openxmlformats.org/officeDocument/2006/relationships/image" Target="/xl/media/image158.png" Id="rId4"/><Relationship Type="http://schemas.openxmlformats.org/officeDocument/2006/relationships/image" Target="/xl/media/image159.jpeg" Id="rId5"/><Relationship Type="http://schemas.openxmlformats.org/officeDocument/2006/relationships/image" Target="/xl/media/image160.jpeg" Id="rId6"/><Relationship Type="http://schemas.openxmlformats.org/officeDocument/2006/relationships/image" Target="/xl/media/image161.jpeg" Id="rId7"/><Relationship Type="http://schemas.openxmlformats.org/officeDocument/2006/relationships/image" Target="/xl/media/image162.png" Id="rId8"/><Relationship Type="http://schemas.openxmlformats.org/officeDocument/2006/relationships/image" Target="/xl/media/image163.jpeg" Id="rId9"/><Relationship Type="http://schemas.openxmlformats.org/officeDocument/2006/relationships/image" Target="/xl/media/image164.jpeg" Id="rId10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5.jpeg" Id="rId1"/><Relationship Type="http://schemas.openxmlformats.org/officeDocument/2006/relationships/image" Target="/xl/media/image166.png" Id="rId2"/><Relationship Type="http://schemas.openxmlformats.org/officeDocument/2006/relationships/image" Target="/xl/media/image167.png" Id="rId3"/><Relationship Type="http://schemas.openxmlformats.org/officeDocument/2006/relationships/image" Target="/xl/media/image168.png" Id="rId4"/><Relationship Type="http://schemas.openxmlformats.org/officeDocument/2006/relationships/image" Target="/xl/media/image169.png" Id="rId5"/><Relationship Type="http://schemas.openxmlformats.org/officeDocument/2006/relationships/image" Target="/xl/media/image170.jpeg" Id="rId6"/><Relationship Type="http://schemas.openxmlformats.org/officeDocument/2006/relationships/image" Target="/xl/media/image171.jpeg" Id="rId7"/><Relationship Type="http://schemas.openxmlformats.org/officeDocument/2006/relationships/image" Target="/xl/media/image172.png" Id="rId8"/><Relationship Type="http://schemas.openxmlformats.org/officeDocument/2006/relationships/image" Target="/xl/media/image173.jpeg" Id="rId9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4.jpeg" Id="rId1"/><Relationship Type="http://schemas.openxmlformats.org/officeDocument/2006/relationships/image" Target="/xl/media/image175.png" Id="rId2"/><Relationship Type="http://schemas.openxmlformats.org/officeDocument/2006/relationships/image" Target="/xl/media/image176.png" Id="rId3"/><Relationship Type="http://schemas.openxmlformats.org/officeDocument/2006/relationships/image" Target="/xl/media/image177.png" Id="rId4"/><Relationship Type="http://schemas.openxmlformats.org/officeDocument/2006/relationships/image" Target="/xl/media/image178.png" Id="rId5"/><Relationship Type="http://schemas.openxmlformats.org/officeDocument/2006/relationships/image" Target="/xl/media/image179.jpeg" Id="rId6"/><Relationship Type="http://schemas.openxmlformats.org/officeDocument/2006/relationships/image" Target="/xl/media/image180.jpeg" Id="rId7"/><Relationship Type="http://schemas.openxmlformats.org/officeDocument/2006/relationships/image" Target="/xl/media/image181.png" Id="rId8"/><Relationship Type="http://schemas.openxmlformats.org/officeDocument/2006/relationships/image" Target="/xl/media/image182.jpeg" Id="rId9"/><Relationship Type="http://schemas.openxmlformats.org/officeDocument/2006/relationships/image" Target="/xl/media/image183.jpeg" Id="rId10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4.jpeg" Id="rId1"/><Relationship Type="http://schemas.openxmlformats.org/officeDocument/2006/relationships/image" Target="/xl/media/image185.png" Id="rId2"/><Relationship Type="http://schemas.openxmlformats.org/officeDocument/2006/relationships/image" Target="/xl/media/image186.png" Id="rId3"/><Relationship Type="http://schemas.openxmlformats.org/officeDocument/2006/relationships/image" Target="/xl/media/image187.png" Id="rId4"/><Relationship Type="http://schemas.openxmlformats.org/officeDocument/2006/relationships/image" Target="/xl/media/image188.png" Id="rId5"/><Relationship Type="http://schemas.openxmlformats.org/officeDocument/2006/relationships/image" Target="/xl/media/image189.jpeg" Id="rId6"/><Relationship Type="http://schemas.openxmlformats.org/officeDocument/2006/relationships/image" Target="/xl/media/image190.jpeg" Id="rId7"/><Relationship Type="http://schemas.openxmlformats.org/officeDocument/2006/relationships/image" Target="/xl/media/image191.png" Id="rId8"/><Relationship Type="http://schemas.openxmlformats.org/officeDocument/2006/relationships/image" Target="/xl/media/image192.png" Id="rId9"/><Relationship Type="http://schemas.openxmlformats.org/officeDocument/2006/relationships/image" Target="/xl/media/image193.png" Id="rId10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4.jpeg" Id="rId1"/><Relationship Type="http://schemas.openxmlformats.org/officeDocument/2006/relationships/image" Target="/xl/media/image195.png" Id="rId2"/><Relationship Type="http://schemas.openxmlformats.org/officeDocument/2006/relationships/image" Target="/xl/media/image196.png" Id="rId3"/><Relationship Type="http://schemas.openxmlformats.org/officeDocument/2006/relationships/image" Target="/xl/media/image197.png" Id="rId4"/><Relationship Type="http://schemas.openxmlformats.org/officeDocument/2006/relationships/image" Target="/xl/media/image198.png" Id="rId5"/><Relationship Type="http://schemas.openxmlformats.org/officeDocument/2006/relationships/image" Target="/xl/media/image199.jpeg" Id="rId6"/><Relationship Type="http://schemas.openxmlformats.org/officeDocument/2006/relationships/image" Target="/xl/media/image200.jpeg" Id="rId7"/><Relationship Type="http://schemas.openxmlformats.org/officeDocument/2006/relationships/image" Target="/xl/media/image201.png" Id="rId8"/><Relationship Type="http://schemas.openxmlformats.org/officeDocument/2006/relationships/image" Target="/xl/media/image202.png" Id="rId9"/><Relationship Type="http://schemas.openxmlformats.org/officeDocument/2006/relationships/image" Target="/xl/media/image203.jpeg" Id="rId10"/><Relationship Type="http://schemas.openxmlformats.org/officeDocument/2006/relationships/image" Target="/xl/media/image204.png" Id="rId1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5.png" Id="rId1"/><Relationship Type="http://schemas.openxmlformats.org/officeDocument/2006/relationships/image" Target="/xl/media/image206.png" Id="rId2"/><Relationship Type="http://schemas.openxmlformats.org/officeDocument/2006/relationships/image" Target="/xl/media/image207.png" Id="rId3"/><Relationship Type="http://schemas.openxmlformats.org/officeDocument/2006/relationships/image" Target="/xl/media/image208.png" Id="rId4"/><Relationship Type="http://schemas.openxmlformats.org/officeDocument/2006/relationships/image" Target="/xl/media/image209.png" Id="rId5"/><Relationship Type="http://schemas.openxmlformats.org/officeDocument/2006/relationships/image" Target="/xl/media/image210.jpeg" Id="rId6"/><Relationship Type="http://schemas.openxmlformats.org/officeDocument/2006/relationships/image" Target="/xl/media/image211.jpeg" Id="rId7"/><Relationship Type="http://schemas.openxmlformats.org/officeDocument/2006/relationships/image" Target="/xl/media/image212.png" Id="rId8"/><Relationship Type="http://schemas.openxmlformats.org/officeDocument/2006/relationships/image" Target="/xl/media/image213.jpeg" Id="rId9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4.png" Id="rId1"/><Relationship Type="http://schemas.openxmlformats.org/officeDocument/2006/relationships/image" Target="/xl/media/image215.png" Id="rId2"/><Relationship Type="http://schemas.openxmlformats.org/officeDocument/2006/relationships/image" Target="/xl/media/image216.png" Id="rId3"/><Relationship Type="http://schemas.openxmlformats.org/officeDocument/2006/relationships/image" Target="/xl/media/image217.png" Id="rId4"/><Relationship Type="http://schemas.openxmlformats.org/officeDocument/2006/relationships/image" Target="/xl/media/image218.png" Id="rId5"/><Relationship Type="http://schemas.openxmlformats.org/officeDocument/2006/relationships/image" Target="/xl/media/image219.jpeg" Id="rId6"/><Relationship Type="http://schemas.openxmlformats.org/officeDocument/2006/relationships/image" Target="/xl/media/image220.jpeg" Id="rId7"/><Relationship Type="http://schemas.openxmlformats.org/officeDocument/2006/relationships/image" Target="/xl/media/image221.png" Id="rId8"/><Relationship Type="http://schemas.openxmlformats.org/officeDocument/2006/relationships/image" Target="/xl/media/image222.jpeg" Id="rId9"/><Relationship Type="http://schemas.openxmlformats.org/officeDocument/2006/relationships/image" Target="/xl/media/image223.jpeg" Id="rId10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4.png" Id="rId1"/><Relationship Type="http://schemas.openxmlformats.org/officeDocument/2006/relationships/image" Target="/xl/media/image225.png" Id="rId2"/><Relationship Type="http://schemas.openxmlformats.org/officeDocument/2006/relationships/image" Target="/xl/media/image226.png" Id="rId3"/><Relationship Type="http://schemas.openxmlformats.org/officeDocument/2006/relationships/image" Target="/xl/media/image227.png" Id="rId4"/><Relationship Type="http://schemas.openxmlformats.org/officeDocument/2006/relationships/image" Target="/xl/media/image228.png" Id="rId5"/><Relationship Type="http://schemas.openxmlformats.org/officeDocument/2006/relationships/image" Target="/xl/media/image229.jpeg" Id="rId6"/><Relationship Type="http://schemas.openxmlformats.org/officeDocument/2006/relationships/image" Target="/xl/media/image230.jpeg" Id="rId7"/><Relationship Type="http://schemas.openxmlformats.org/officeDocument/2006/relationships/image" Target="/xl/media/image231.png" Id="rId8"/><Relationship Type="http://schemas.openxmlformats.org/officeDocument/2006/relationships/image" Target="/xl/media/image232.png" Id="rId9"/><Relationship Type="http://schemas.openxmlformats.org/officeDocument/2006/relationships/image" Target="/xl/media/image233.png" Id="rId10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4.png" Id="rId1"/><Relationship Type="http://schemas.openxmlformats.org/officeDocument/2006/relationships/image" Target="/xl/media/image235.png" Id="rId2"/><Relationship Type="http://schemas.openxmlformats.org/officeDocument/2006/relationships/image" Target="/xl/media/image236.png" Id="rId3"/><Relationship Type="http://schemas.openxmlformats.org/officeDocument/2006/relationships/image" Target="/xl/media/image237.png" Id="rId4"/><Relationship Type="http://schemas.openxmlformats.org/officeDocument/2006/relationships/image" Target="/xl/media/image238.png" Id="rId5"/><Relationship Type="http://schemas.openxmlformats.org/officeDocument/2006/relationships/image" Target="/xl/media/image239.jpeg" Id="rId6"/><Relationship Type="http://schemas.openxmlformats.org/officeDocument/2006/relationships/image" Target="/xl/media/image240.jpeg" Id="rId7"/><Relationship Type="http://schemas.openxmlformats.org/officeDocument/2006/relationships/image" Target="/xl/media/image241.png" Id="rId8"/><Relationship Type="http://schemas.openxmlformats.org/officeDocument/2006/relationships/image" Target="/xl/media/image242.png" Id="rId9"/><Relationship Type="http://schemas.openxmlformats.org/officeDocument/2006/relationships/image" Target="/xl/media/image243.jpeg" Id="rId10"/><Relationship Type="http://schemas.openxmlformats.org/officeDocument/2006/relationships/image" Target="/xl/media/image244.png" Id="rId1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41030</rowOff>
    </from>
    <to>
      <col>3</col>
      <colOff>545122</colOff>
      <row>7</row>
      <rowOff>158261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323068</colOff>
      <row>2</row>
      <rowOff>71605</rowOff>
    </from>
    <to>
      <col>6</col>
      <colOff>228600</colOff>
      <row>3</row>
      <rowOff>135255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662702</colOff>
      <row>2</row>
      <rowOff>186005</rowOff>
    </from>
    <to>
      <col>10</col>
      <colOff>138609</colOff>
      <row>2</row>
      <rowOff>619963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</col>
      <colOff>661771</colOff>
      <row>12</row>
      <rowOff>58614</rowOff>
    </from>
    <to>
      <col>5</col>
      <colOff>242083</colOff>
      <row>15</row>
      <rowOff>5860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495300</colOff>
      <row>10</row>
      <rowOff>60960</rowOff>
    </from>
    <to>
      <col>2</col>
      <colOff>609600</colOff>
      <row>15</row>
      <rowOff>91440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</col>
      <colOff>661771</colOff>
      <row>20</row>
      <rowOff>58614</rowOff>
    </from>
    <to>
      <col>5</col>
      <colOff>242083</colOff>
      <row>23</row>
      <rowOff>5860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144781</colOff>
      <row>18</row>
      <rowOff>46550</rowOff>
    </from>
    <to>
      <col>3</col>
      <colOff>335280</colOff>
      <row>23</row>
      <rowOff>118109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</col>
      <colOff>661771</colOff>
      <row>28</row>
      <rowOff>58614</rowOff>
    </from>
    <to>
      <col>5</col>
      <colOff>242083</colOff>
      <row>31</row>
      <rowOff>5860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653144</colOff>
      <row>26</row>
      <rowOff>54429</rowOff>
    </from>
    <to>
      <col>2</col>
      <colOff>412761</colOff>
      <row>31</row>
      <rowOff>126546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</col>
      <colOff>661771</colOff>
      <row>36</row>
      <rowOff>58614</rowOff>
    </from>
    <to>
      <col>5</col>
      <colOff>242083</colOff>
      <row>39</row>
      <rowOff>5860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197224</colOff>
      <row>34</row>
      <rowOff>53788</rowOff>
    </from>
    <to>
      <col>3</col>
      <colOff>349624</colOff>
      <row>39</row>
      <rowOff>116028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429491</colOff>
      <row>6</row>
      <rowOff>387926</rowOff>
    </from>
    <to>
      <col>17</col>
      <colOff>193964</colOff>
      <row>7</row>
      <rowOff>475073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19</col>
      <colOff>110837</colOff>
      <row>6</row>
      <rowOff>484908</rowOff>
    </from>
    <to>
      <col>20</col>
      <colOff>540329</colOff>
      <row>7</row>
      <rowOff>340702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117765</colOff>
      <row>6</row>
      <rowOff>477984</rowOff>
    </from>
    <to>
      <col>15</col>
      <colOff>425585</colOff>
      <row>7</row>
      <rowOff>471054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928255</colOff>
      <row>0</row>
      <rowOff>0</rowOff>
    </from>
    <to>
      <col>10</col>
      <colOff>850604</colOff>
      <row>4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99463</colOff>
      <row>6</row>
      <rowOff>371575</rowOff>
    </from>
    <to>
      <col>5</col>
      <colOff>374073</colOff>
      <row>8</row>
      <rowOff>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124690</colOff>
      <row>7</row>
      <rowOff>0</rowOff>
    </from>
    <to>
      <col>13</col>
      <colOff>432510</colOff>
      <row>7</row>
      <rowOff>491834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429491</colOff>
      <row>6</row>
      <rowOff>387926</rowOff>
    </from>
    <to>
      <col>17</col>
      <colOff>193964</colOff>
      <row>7</row>
      <rowOff>475073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21</col>
      <colOff>110837</colOff>
      <row>6</row>
      <rowOff>484908</rowOff>
    </from>
    <to>
      <col>22</col>
      <colOff>540329</colOff>
      <row>7</row>
      <rowOff>340702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117765</colOff>
      <row>6</row>
      <rowOff>477984</rowOff>
    </from>
    <to>
      <col>15</col>
      <colOff>425585</colOff>
      <row>7</row>
      <rowOff>471054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928255</colOff>
      <row>0</row>
      <rowOff>0</rowOff>
    </from>
    <to>
      <col>10</col>
      <colOff>850604</colOff>
      <row>4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99463</colOff>
      <row>6</row>
      <rowOff>371575</rowOff>
    </from>
    <to>
      <col>5</col>
      <colOff>374073</colOff>
      <row>8</row>
      <rowOff>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124690</colOff>
      <row>7</row>
      <rowOff>0</rowOff>
    </from>
    <to>
      <col>13</col>
      <colOff>432510</colOff>
      <row>7</row>
      <rowOff>491834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359230</colOff>
      <row>6</row>
      <rowOff>433313</rowOff>
    </from>
    <to>
      <col>19</col>
      <colOff>76200</colOff>
      <row>7</row>
      <rowOff>464156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429491</colOff>
      <row>6</row>
      <rowOff>387926</rowOff>
    </from>
    <to>
      <col>17</col>
      <colOff>193964</colOff>
      <row>7</row>
      <rowOff>475073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19</col>
      <colOff>110837</colOff>
      <row>6</row>
      <rowOff>484908</rowOff>
    </from>
    <to>
      <col>20</col>
      <colOff>540329</colOff>
      <row>7</row>
      <rowOff>340702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117765</colOff>
      <row>6</row>
      <rowOff>477984</rowOff>
    </from>
    <to>
      <col>15</col>
      <colOff>425585</colOff>
      <row>7</row>
      <rowOff>471054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928255</colOff>
      <row>0</row>
      <rowOff>0</rowOff>
    </from>
    <to>
      <col>10</col>
      <colOff>850604</colOff>
      <row>4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124690</colOff>
      <row>7</row>
      <rowOff>0</rowOff>
    </from>
    <to>
      <col>13</col>
      <colOff>432510</colOff>
      <row>7</row>
      <rowOff>491834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138545</colOff>
      <row>7</row>
      <rowOff>207818</rowOff>
    </from>
    <to>
      <col>5</col>
      <colOff>457182</colOff>
      <row>7</row>
      <rowOff>332507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415636</colOff>
      <row>7</row>
      <rowOff>41563</rowOff>
    </from>
    <to>
      <col>23</col>
      <colOff>304799</colOff>
      <row>7</row>
      <rowOff>387927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8</col>
      <colOff>517259</colOff>
      <row>0</row>
      <rowOff>441435</rowOff>
    </from>
    <to>
      <col>13</col>
      <colOff>212460</colOff>
      <row>4</row>
      <rowOff>420415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554183</colOff>
      <row>7</row>
      <rowOff>4</rowOff>
    </from>
    <to>
      <col>7</col>
      <colOff>526473</colOff>
      <row>7</row>
      <rowOff>462662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429491</colOff>
      <row>6</row>
      <rowOff>387926</rowOff>
    </from>
    <to>
      <col>15</col>
      <colOff>193964</colOff>
      <row>7</row>
      <rowOff>475073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34</col>
      <colOff>379022</colOff>
      <row>7</row>
      <rowOff>5938</rowOff>
    </from>
    <to>
      <col>35</col>
      <colOff>351314</colOff>
      <row>7</row>
      <rowOff>362475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498765</colOff>
      <row>6</row>
      <rowOff>401782</rowOff>
    </from>
    <to>
      <col>17</col>
      <colOff>158533</colOff>
      <row>7</row>
      <rowOff>484908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293715</colOff>
      <row>6</row>
      <rowOff>422564</rowOff>
    </from>
    <to>
      <col>13</col>
      <colOff>321425</colOff>
      <row>7</row>
      <rowOff>436418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221671</colOff>
      <row>6</row>
      <rowOff>367999</rowOff>
    </from>
    <to>
      <col>29</col>
      <colOff>346365</colOff>
      <row>7</row>
      <rowOff>417868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193962</colOff>
      <row>6</row>
      <rowOff>381854</rowOff>
    </from>
    <to>
      <col>31</col>
      <colOff>318655</colOff>
      <row>7</row>
      <rowOff>431723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141515</colOff>
      <row>7</row>
      <rowOff>174171</rowOff>
    </from>
    <to>
      <col>5</col>
      <colOff>462873</colOff>
      <row>7</row>
      <rowOff>298860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38</col>
      <colOff>401781</colOff>
      <row>7</row>
      <rowOff>13854</rowOff>
    </from>
    <to>
      <col>39</col>
      <colOff>290944</colOff>
      <row>7</row>
      <rowOff>360218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359230</colOff>
      <row>6</row>
      <rowOff>170299</rowOff>
    </from>
    <to>
      <col>25</col>
      <colOff>500742</colOff>
      <row>7</row>
      <rowOff>405977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397329</colOff>
      <row>6</row>
      <rowOff>312518</rowOff>
    </from>
    <to>
      <col>21</col>
      <colOff>429986</colOff>
      <row>7</row>
      <rowOff>140282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27709</colOff>
      <row>6</row>
      <rowOff>400900</rowOff>
    </from>
    <to>
      <col>27</col>
      <colOff>695739</colOff>
      <row>7</row>
      <rowOff>76296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429491</colOff>
      <row>6</row>
      <rowOff>387926</rowOff>
    </from>
    <to>
      <col>17</col>
      <colOff>193964</colOff>
      <row>7</row>
      <rowOff>475073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21</col>
      <colOff>110837</colOff>
      <row>6</row>
      <rowOff>484908</rowOff>
    </from>
    <to>
      <col>22</col>
      <colOff>540329</colOff>
      <row>7</row>
      <rowOff>340702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117765</colOff>
      <row>6</row>
      <rowOff>477984</rowOff>
    </from>
    <to>
      <col>15</col>
      <colOff>425585</colOff>
      <row>7</row>
      <rowOff>471054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928255</colOff>
      <row>0</row>
      <rowOff>0</rowOff>
    </from>
    <to>
      <col>10</col>
      <colOff>850604</colOff>
      <row>4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124690</colOff>
      <row>7</row>
      <rowOff>0</rowOff>
    </from>
    <to>
      <col>13</col>
      <colOff>432510</colOff>
      <row>7</row>
      <rowOff>491834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138545</colOff>
      <row>7</row>
      <rowOff>207818</rowOff>
    </from>
    <to>
      <col>5</col>
      <colOff>457182</colOff>
      <row>7</row>
      <rowOff>332507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415636</colOff>
      <row>7</row>
      <rowOff>41563</rowOff>
    </from>
    <to>
      <col>25</col>
      <colOff>304799</colOff>
      <row>7</row>
      <rowOff>387927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400050</colOff>
      <row>6</row>
      <rowOff>419100</rowOff>
    </from>
    <to>
      <col>19</col>
      <colOff>117020</colOff>
      <row>7</row>
      <rowOff>449943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429491</colOff>
      <row>6</row>
      <rowOff>387926</rowOff>
    </from>
    <to>
      <col>15</col>
      <colOff>193964</colOff>
      <row>7</row>
      <rowOff>475073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221674</colOff>
      <row>7</row>
      <rowOff>96981</rowOff>
    </from>
    <to>
      <col>25</col>
      <colOff>193966</colOff>
      <row>7</row>
      <rowOff>451539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27714</colOff>
      <row>0</row>
      <rowOff>0</rowOff>
    </from>
    <to>
      <col>14</col>
      <colOff>678876</colOff>
      <row>4</row>
      <rowOff>441762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498765</colOff>
      <row>6</row>
      <rowOff>401782</rowOff>
    </from>
    <to>
      <col>17</col>
      <colOff>158533</colOff>
      <row>7</row>
      <rowOff>484908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293715</colOff>
      <row>6</row>
      <rowOff>422564</rowOff>
    </from>
    <to>
      <col>13</col>
      <colOff>321425</colOff>
      <row>7</row>
      <rowOff>436418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221671</colOff>
      <row>6</row>
      <rowOff>367999</rowOff>
    </from>
    <to>
      <col>19</col>
      <colOff>346363</colOff>
      <row>7</row>
      <rowOff>417868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193962</colOff>
      <row>6</row>
      <rowOff>381854</rowOff>
    </from>
    <to>
      <col>21</col>
      <colOff>318654</colOff>
      <row>7</row>
      <rowOff>431723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6</row>
      <rowOff>346364</rowOff>
    </from>
    <to>
      <col>5</col>
      <colOff>385447</colOff>
      <row>7</row>
      <rowOff>473552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429491</colOff>
      <row>6</row>
      <rowOff>387926</rowOff>
    </from>
    <to>
      <col>15</col>
      <colOff>193964</colOff>
      <row>7</row>
      <rowOff>475073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221674</colOff>
      <row>7</row>
      <rowOff>96981</rowOff>
    </from>
    <to>
      <col>27</col>
      <colOff>193966</colOff>
      <row>7</row>
      <rowOff>451539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27714</colOff>
      <row>0</row>
      <rowOff>0</rowOff>
    </from>
    <to>
      <col>14</col>
      <colOff>678876</colOff>
      <row>4</row>
      <rowOff>441762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498765</colOff>
      <row>6</row>
      <rowOff>401782</rowOff>
    </from>
    <to>
      <col>19</col>
      <colOff>158533</colOff>
      <row>7</row>
      <rowOff>484908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293715</colOff>
      <row>6</row>
      <rowOff>422564</rowOff>
    </from>
    <to>
      <col>13</col>
      <colOff>321425</colOff>
      <row>7</row>
      <rowOff>436418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221671</colOff>
      <row>6</row>
      <rowOff>367999</rowOff>
    </from>
    <to>
      <col>21</col>
      <colOff>346363</colOff>
      <row>7</row>
      <rowOff>417868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193962</colOff>
      <row>6</row>
      <rowOff>381854</rowOff>
    </from>
    <to>
      <col>23</col>
      <colOff>318654</colOff>
      <row>7</row>
      <rowOff>431723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6</row>
      <rowOff>346364</rowOff>
    </from>
    <to>
      <col>5</col>
      <colOff>385447</colOff>
      <row>7</row>
      <rowOff>473552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429491</colOff>
      <row>6</row>
      <rowOff>415637</rowOff>
    </from>
    <to>
      <col>17</col>
      <colOff>146461</colOff>
      <row>7</row>
      <rowOff>446480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429491</colOff>
      <row>6</row>
      <rowOff>387926</rowOff>
    </from>
    <to>
      <col>15</col>
      <colOff>193964</colOff>
      <row>7</row>
      <rowOff>475073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346365</colOff>
      <row>6</row>
      <rowOff>484909</rowOff>
    </from>
    <to>
      <col>25</col>
      <colOff>318657</colOff>
      <row>7</row>
      <rowOff>340703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27714</colOff>
      <row>0</row>
      <rowOff>0</rowOff>
    </from>
    <to>
      <col>14</col>
      <colOff>678876</colOff>
      <row>4</row>
      <rowOff>441762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498765</colOff>
      <row>6</row>
      <rowOff>401782</rowOff>
    </from>
    <to>
      <col>17</col>
      <colOff>158533</colOff>
      <row>7</row>
      <rowOff>484908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293715</colOff>
      <row>6</row>
      <rowOff>422564</rowOff>
    </from>
    <to>
      <col>13</col>
      <colOff>321425</colOff>
      <row>7</row>
      <rowOff>436418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221671</colOff>
      <row>6</row>
      <rowOff>367999</rowOff>
    </from>
    <to>
      <col>19</col>
      <colOff>346363</colOff>
      <row>7</row>
      <rowOff>417868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193962</colOff>
      <row>6</row>
      <rowOff>381854</rowOff>
    </from>
    <to>
      <col>21</col>
      <colOff>318654</colOff>
      <row>7</row>
      <rowOff>431723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141515</colOff>
      <row>7</row>
      <rowOff>174171</rowOff>
    </from>
    <to>
      <col>5</col>
      <colOff>462873</colOff>
      <row>7</row>
      <rowOff>298860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401781</colOff>
      <row>7</row>
      <rowOff>13854</rowOff>
    </from>
    <to>
      <col>29</col>
      <colOff>290943</colOff>
      <row>7</row>
      <rowOff>360218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235527</colOff>
      <row>6</row>
      <rowOff>457200</rowOff>
    </from>
    <to>
      <col>11</col>
      <colOff>263237</colOff>
      <row>7</row>
      <rowOff>471054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429491</colOff>
      <row>6</row>
      <rowOff>387926</rowOff>
    </from>
    <to>
      <col>15</col>
      <colOff>193964</colOff>
      <row>7</row>
      <rowOff>475073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346365</colOff>
      <row>6</row>
      <rowOff>484909</rowOff>
    </from>
    <to>
      <col>27</col>
      <colOff>318657</colOff>
      <row>7</row>
      <rowOff>340703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27714</colOff>
      <row>0</row>
      <rowOff>0</rowOff>
    </from>
    <to>
      <col>14</col>
      <colOff>678876</colOff>
      <row>4</row>
      <rowOff>441762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498765</colOff>
      <row>6</row>
      <rowOff>401782</rowOff>
    </from>
    <to>
      <col>19</col>
      <colOff>158533</colOff>
      <row>7</row>
      <rowOff>484908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293715</colOff>
      <row>6</row>
      <rowOff>422564</rowOff>
    </from>
    <to>
      <col>13</col>
      <colOff>321425</colOff>
      <row>7</row>
      <rowOff>436418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221671</colOff>
      <row>6</row>
      <rowOff>367999</rowOff>
    </from>
    <to>
      <col>21</col>
      <colOff>346363</colOff>
      <row>7</row>
      <rowOff>417868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193962</colOff>
      <row>6</row>
      <rowOff>381854</rowOff>
    </from>
    <to>
      <col>23</col>
      <colOff>318653</colOff>
      <row>7</row>
      <rowOff>431723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141515</colOff>
      <row>7</row>
      <rowOff>174171</rowOff>
    </from>
    <to>
      <col>5</col>
      <colOff>462873</colOff>
      <row>7</row>
      <rowOff>298860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401781</colOff>
      <row>7</row>
      <rowOff>13854</rowOff>
    </from>
    <to>
      <col>31</col>
      <colOff>290944</colOff>
      <row>7</row>
      <rowOff>360218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285750</colOff>
      <row>6</row>
      <rowOff>361950</rowOff>
    </from>
    <to>
      <col>17</col>
      <colOff>128649</colOff>
      <row>7</row>
      <rowOff>495213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332510</colOff>
      <row>6</row>
      <rowOff>471054</rowOff>
    </from>
    <to>
      <col>21</col>
      <colOff>304802</colOff>
      <row>7</row>
      <rowOff>326848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221671</colOff>
      <row>6</row>
      <rowOff>451126</rowOff>
    </from>
    <to>
      <col>15</col>
      <colOff>346363</colOff>
      <row>8</row>
      <rowOff>2232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235526</colOff>
      <row>6</row>
      <rowOff>437273</rowOff>
    </from>
    <to>
      <col>17</col>
      <colOff>360218</colOff>
      <row>7</row>
      <rowOff>487142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204356</colOff>
      <row>0</row>
      <rowOff>83127</rowOff>
    </from>
    <to>
      <col>12</col>
      <colOff>452006</colOff>
      <row>4</row>
      <rowOff>458370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138545</colOff>
      <row>7</row>
      <rowOff>152400</rowOff>
    </from>
    <to>
      <col>5</col>
      <colOff>457182</colOff>
      <row>7</row>
      <rowOff>277089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415636</colOff>
      <row>7</row>
      <rowOff>41563</rowOff>
    </from>
    <to>
      <col>25</col>
      <colOff>304799</colOff>
      <row>7</row>
      <rowOff>387927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332510</colOff>
      <row>6</row>
      <rowOff>471054</rowOff>
    </from>
    <to>
      <col>23</col>
      <colOff>304801</colOff>
      <row>7</row>
      <rowOff>326848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221671</colOff>
      <row>6</row>
      <rowOff>451126</rowOff>
    </from>
    <to>
      <col>17</col>
      <colOff>346363</colOff>
      <row>8</row>
      <rowOff>2232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235526</colOff>
      <row>6</row>
      <rowOff>437273</rowOff>
    </from>
    <to>
      <col>19</col>
      <colOff>360218</colOff>
      <row>7</row>
      <rowOff>487142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204356</colOff>
      <row>0</row>
      <rowOff>83127</rowOff>
    </from>
    <to>
      <col>12</col>
      <colOff>452006</colOff>
      <row>4</row>
      <rowOff>458370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138545</colOff>
      <row>7</row>
      <rowOff>152400</rowOff>
    </from>
    <to>
      <col>5</col>
      <colOff>457182</colOff>
      <row>7</row>
      <rowOff>277089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415636</colOff>
      <row>7</row>
      <rowOff>41563</rowOff>
    </from>
    <to>
      <col>27</col>
      <colOff>304799</colOff>
      <row>7</row>
      <rowOff>387927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360218</colOff>
      <row>6</row>
      <rowOff>443345</rowOff>
    </from>
    <to>
      <col>15</col>
      <colOff>78920</colOff>
      <row>7</row>
      <rowOff>470724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332510</colOff>
      <row>6</row>
      <rowOff>471054</rowOff>
    </from>
    <to>
      <col>21</col>
      <colOff>304802</colOff>
      <row>7</row>
      <rowOff>326848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221671</colOff>
      <row>6</row>
      <rowOff>451126</rowOff>
    </from>
    <to>
      <col>15</col>
      <colOff>346363</colOff>
      <row>8</row>
      <rowOff>2232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235526</colOff>
      <row>6</row>
      <rowOff>437273</rowOff>
    </from>
    <to>
      <col>17</col>
      <colOff>360218</colOff>
      <row>7</row>
      <rowOff>487142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204356</colOff>
      <row>0</row>
      <rowOff>83127</rowOff>
    </from>
    <to>
      <col>12</col>
      <colOff>452006</colOff>
      <row>4</row>
      <rowOff>458370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360218</colOff>
      <row>6</row>
      <rowOff>484909</rowOff>
    </from>
    <to>
      <col>11</col>
      <colOff>290945</colOff>
      <row>7</row>
      <rowOff>462905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138545</colOff>
      <row>7</row>
      <rowOff>152400</rowOff>
    </from>
    <to>
      <col>5</col>
      <colOff>457182</colOff>
      <row>7</row>
      <rowOff>277089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415636</colOff>
      <row>7</row>
      <rowOff>41563</rowOff>
    </from>
    <to>
      <col>25</col>
      <colOff>304799</colOff>
      <row>7</row>
      <rowOff>387927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332510</colOff>
      <row>6</row>
      <rowOff>471054</rowOff>
    </from>
    <to>
      <col>21</col>
      <colOff>304802</colOff>
      <row>7</row>
      <rowOff>326848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221671</colOff>
      <row>6</row>
      <rowOff>451126</rowOff>
    </from>
    <to>
      <col>15</col>
      <colOff>346363</colOff>
      <row>8</row>
      <rowOff>2232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235526</colOff>
      <row>6</row>
      <rowOff>437273</rowOff>
    </from>
    <to>
      <col>17</col>
      <colOff>360218</colOff>
      <row>7</row>
      <rowOff>487142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204356</colOff>
      <row>0</row>
      <rowOff>83127</rowOff>
    </from>
    <to>
      <col>12</col>
      <colOff>452006</colOff>
      <row>4</row>
      <rowOff>458370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6</row>
      <rowOff>374073</rowOff>
    </from>
    <to>
      <col>5</col>
      <colOff>387179</colOff>
      <row>7</row>
      <rowOff>497797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332510</colOff>
      <row>6</row>
      <rowOff>471054</rowOff>
    </from>
    <to>
      <col>23</col>
      <colOff>304801</colOff>
      <row>7</row>
      <rowOff>326848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221671</colOff>
      <row>6</row>
      <rowOff>451126</rowOff>
    </from>
    <to>
      <col>17</col>
      <colOff>346363</colOff>
      <row>8</row>
      <rowOff>2232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235526</colOff>
      <row>6</row>
      <rowOff>437273</rowOff>
    </from>
    <to>
      <col>19</col>
      <colOff>360218</colOff>
      <row>7</row>
      <rowOff>487142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204356</colOff>
      <row>0</row>
      <rowOff>83127</rowOff>
    </from>
    <to>
      <col>12</col>
      <colOff>452006</colOff>
      <row>4</row>
      <rowOff>458370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6</row>
      <rowOff>374073</rowOff>
    </from>
    <to>
      <col>5</col>
      <colOff>387179</colOff>
      <row>7</row>
      <rowOff>497797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421341</colOff>
      <row>6</row>
      <rowOff>430306</rowOff>
    </from>
    <to>
      <col>15</col>
      <colOff>141673</colOff>
      <row>7</row>
      <rowOff>454426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8</col>
      <colOff>138546</colOff>
      <row>0</row>
      <rowOff>166255</rowOff>
    </from>
    <to>
      <col>10</col>
      <colOff>415637</colOff>
      <row>4</row>
      <rowOff>357279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332510</colOff>
      <row>6</row>
      <rowOff>471054</rowOff>
    </from>
    <to>
      <col>21</col>
      <colOff>304802</colOff>
      <row>7</row>
      <rowOff>326848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221671</colOff>
      <row>6</row>
      <rowOff>451126</rowOff>
    </from>
    <to>
      <col>15</col>
      <colOff>346363</colOff>
      <row>8</row>
      <rowOff>2232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235526</colOff>
      <row>6</row>
      <rowOff>437273</rowOff>
    </from>
    <to>
      <col>17</col>
      <colOff>360218</colOff>
      <row>7</row>
      <rowOff>487142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6</row>
      <rowOff>374073</rowOff>
    </from>
    <to>
      <col>5</col>
      <colOff>387179</colOff>
      <row>7</row>
      <rowOff>497797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8</col>
      <colOff>138546</colOff>
      <row>0</row>
      <rowOff>166255</rowOff>
    </from>
    <to>
      <col>10</col>
      <colOff>415637</colOff>
      <row>4</row>
      <rowOff>357279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332510</colOff>
      <row>6</row>
      <rowOff>471054</rowOff>
    </from>
    <to>
      <col>23</col>
      <colOff>304801</colOff>
      <row>7</row>
      <rowOff>326848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221671</colOff>
      <row>6</row>
      <rowOff>451126</rowOff>
    </from>
    <to>
      <col>17</col>
      <colOff>346363</colOff>
      <row>8</row>
      <rowOff>2232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235526</colOff>
      <row>6</row>
      <rowOff>437273</rowOff>
    </from>
    <to>
      <col>19</col>
      <colOff>360218</colOff>
      <row>7</row>
      <rowOff>487142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6</row>
      <rowOff>374073</rowOff>
    </from>
    <to>
      <col>5</col>
      <colOff>387179</colOff>
      <row>7</row>
      <rowOff>497797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401782</colOff>
      <row>6</row>
      <rowOff>401782</rowOff>
    </from>
    <to>
      <col>15</col>
      <colOff>122114</colOff>
      <row>7</row>
      <rowOff>425902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8</col>
      <colOff>138546</colOff>
      <row>0</row>
      <rowOff>166255</rowOff>
    </from>
    <to>
      <col>10</col>
      <colOff>415637</colOff>
      <row>4</row>
      <rowOff>357279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332510</colOff>
      <row>6</row>
      <rowOff>471054</rowOff>
    </from>
    <to>
      <col>21</col>
      <colOff>304802</colOff>
      <row>7</row>
      <rowOff>326848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221671</colOff>
      <row>6</row>
      <rowOff>451126</rowOff>
    </from>
    <to>
      <col>15</col>
      <colOff>346363</colOff>
      <row>8</row>
      <rowOff>2232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235526</colOff>
      <row>6</row>
      <rowOff>437273</rowOff>
    </from>
    <to>
      <col>17</col>
      <colOff>360218</colOff>
      <row>7</row>
      <rowOff>487142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124691</colOff>
      <row>7</row>
      <rowOff>193964</rowOff>
    </from>
    <to>
      <col>5</col>
      <colOff>443328</colOff>
      <row>7</row>
      <rowOff>318653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403411</colOff>
      <row>7</row>
      <rowOff>42377</rowOff>
    </from>
    <to>
      <col>25</col>
      <colOff>242047</colOff>
      <row>7</row>
      <rowOff>388741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8</col>
      <colOff>138546</colOff>
      <row>0</row>
      <rowOff>166255</rowOff>
    </from>
    <to>
      <col>10</col>
      <colOff>415637</colOff>
      <row>4</row>
      <rowOff>357279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332510</colOff>
      <row>6</row>
      <rowOff>471054</rowOff>
    </from>
    <to>
      <col>23</col>
      <colOff>304801</colOff>
      <row>7</row>
      <rowOff>326848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221671</colOff>
      <row>6</row>
      <rowOff>451126</rowOff>
    </from>
    <to>
      <col>17</col>
      <colOff>346363</colOff>
      <row>8</row>
      <rowOff>2232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235526</colOff>
      <row>6</row>
      <rowOff>437273</rowOff>
    </from>
    <to>
      <col>19</col>
      <colOff>360218</colOff>
      <row>7</row>
      <rowOff>487142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124691</colOff>
      <row>7</row>
      <rowOff>193964</rowOff>
    </from>
    <to>
      <col>5</col>
      <colOff>443328</colOff>
      <row>7</row>
      <rowOff>318653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321100</colOff>
      <row>6</row>
      <rowOff>401782</rowOff>
    </from>
    <to>
      <col>15</col>
      <colOff>295835</colOff>
      <row>7</row>
      <rowOff>425902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413190</colOff>
      <row>6</row>
      <rowOff>480832</rowOff>
    </from>
    <to>
      <col>27</col>
      <colOff>224117</colOff>
      <row>7</row>
      <rowOff>324359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7</col>
      <colOff>401783</colOff>
      <row>0</row>
      <rowOff>266336</rowOff>
    </from>
    <to>
      <col>12</col>
      <colOff>304800</colOff>
      <row>4</row>
      <rowOff>421310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304799</colOff>
      <row>6</row>
      <rowOff>484908</rowOff>
    </from>
    <to>
      <col>19</col>
      <colOff>277091</colOff>
      <row>7</row>
      <rowOff>340702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221671</colOff>
      <row>6</row>
      <rowOff>451126</rowOff>
    </from>
    <to>
      <col>15</col>
      <colOff>346363</colOff>
      <row>8</row>
      <rowOff>2232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235526</colOff>
      <row>6</row>
      <rowOff>437273</rowOff>
    </from>
    <to>
      <col>17</col>
      <colOff>360218</colOff>
      <row>7</row>
      <rowOff>487142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6</row>
      <rowOff>374073</rowOff>
    </from>
    <to>
      <col>5</col>
      <colOff>387179</colOff>
      <row>7</row>
      <rowOff>497797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7</col>
      <colOff>401783</colOff>
      <row>0</row>
      <rowOff>266336</rowOff>
    </from>
    <to>
      <col>12</col>
      <colOff>304800</colOff>
      <row>4</row>
      <rowOff>421310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304799</colOff>
      <row>6</row>
      <rowOff>484908</rowOff>
    </from>
    <to>
      <col>21</col>
      <colOff>277091</colOff>
      <row>7</row>
      <rowOff>340702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221671</colOff>
      <row>6</row>
      <rowOff>451126</rowOff>
    </from>
    <to>
      <col>17</col>
      <colOff>346363</colOff>
      <row>8</row>
      <rowOff>2232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235526</colOff>
      <row>6</row>
      <rowOff>437273</rowOff>
    </from>
    <to>
      <col>19</col>
      <colOff>360218</colOff>
      <row>7</row>
      <rowOff>487142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6</row>
      <rowOff>374073</rowOff>
    </from>
    <to>
      <col>5</col>
      <colOff>387179</colOff>
      <row>7</row>
      <rowOff>497797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443346</colOff>
      <row>6</row>
      <rowOff>401782</rowOff>
    </from>
    <to>
      <col>15</col>
      <colOff>163678</colOff>
      <row>7</row>
      <rowOff>425902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2.xml><?xml version="1.0" encoding="utf-8"?>
<wsDr xmlns="http://schemas.openxmlformats.org/drawingml/2006/spreadsheetDrawing">
  <twoCellAnchor editAs="oneCell">
    <from>
      <col>7</col>
      <colOff>401783</colOff>
      <row>0</row>
      <rowOff>266336</rowOff>
    </from>
    <to>
      <col>12</col>
      <colOff>304800</colOff>
      <row>4</row>
      <rowOff>421310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304799</colOff>
      <row>6</row>
      <rowOff>484908</rowOff>
    </from>
    <to>
      <col>19</col>
      <colOff>277091</colOff>
      <row>7</row>
      <rowOff>340702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221671</colOff>
      <row>6</row>
      <rowOff>451126</rowOff>
    </from>
    <to>
      <col>15</col>
      <colOff>346363</colOff>
      <row>8</row>
      <rowOff>2232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235526</colOff>
      <row>6</row>
      <rowOff>437273</rowOff>
    </from>
    <to>
      <col>17</col>
      <colOff>360218</colOff>
      <row>7</row>
      <rowOff>487142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7</row>
      <rowOff>96982</rowOff>
    </from>
    <to>
      <col>5</col>
      <colOff>429474</colOff>
      <row>7</row>
      <rowOff>221671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343918</colOff>
      <row>7</row>
      <rowOff>32598</rowOff>
    </from>
    <to>
      <col>21</col>
      <colOff>233083</colOff>
      <row>7</row>
      <rowOff>378962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3.xml><?xml version="1.0" encoding="utf-8"?>
<wsDr xmlns="http://schemas.openxmlformats.org/drawingml/2006/spreadsheetDrawing">
  <twoCellAnchor editAs="oneCell">
    <from>
      <col>7</col>
      <colOff>401783</colOff>
      <row>0</row>
      <rowOff>266336</rowOff>
    </from>
    <to>
      <col>12</col>
      <colOff>304800</colOff>
      <row>4</row>
      <rowOff>421310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83129</colOff>
      <row>6</row>
      <rowOff>484914</rowOff>
    </from>
    <to>
      <col>7</col>
      <colOff>429491</colOff>
      <row>7</row>
      <rowOff>448808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332509</colOff>
      <row>6</row>
      <rowOff>401780</rowOff>
    </from>
    <to>
      <col>13</col>
      <colOff>96982</colOff>
      <row>7</row>
      <rowOff>488927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304799</colOff>
      <row>6</row>
      <rowOff>484908</rowOff>
    </from>
    <to>
      <col>21</col>
      <colOff>277091</colOff>
      <row>7</row>
      <rowOff>340702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</colOff>
      <row>6</row>
      <rowOff>443348</rowOff>
    </from>
    <to>
      <col>9</col>
      <colOff>443345</colOff>
      <row>7</row>
      <rowOff>462560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221671</colOff>
      <row>6</row>
      <rowOff>451126</rowOff>
    </from>
    <to>
      <col>17</col>
      <colOff>346363</colOff>
      <row>8</row>
      <rowOff>2232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235526</colOff>
      <row>6</row>
      <rowOff>437273</rowOff>
    </from>
    <to>
      <col>19</col>
      <colOff>360218</colOff>
      <row>7</row>
      <rowOff>487142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263236</colOff>
      <row>6</row>
      <rowOff>429491</rowOff>
    </from>
    <to>
      <col>11</col>
      <colOff>292678</colOff>
      <row>7</row>
      <rowOff>439881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110837</colOff>
      <row>7</row>
      <rowOff>96982</rowOff>
    </from>
    <to>
      <col>5</col>
      <colOff>429474</colOff>
      <row>7</row>
      <rowOff>221671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443346</colOff>
      <row>6</row>
      <rowOff>415637</rowOff>
    </from>
    <to>
      <col>15</col>
      <colOff>163678</colOff>
      <row>7</row>
      <rowOff>439757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376574</colOff>
      <row>6</row>
      <rowOff>500683</rowOff>
    </from>
    <to>
      <col>23</col>
      <colOff>185057</colOff>
      <row>7</row>
      <rowOff>355269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34"/>
  <sheetViews>
    <sheetView workbookViewId="0">
      <selection activeCell="A1" sqref="A1"/>
    </sheetView>
  </sheetViews>
  <sheetFormatPr baseColWidth="8" defaultRowHeight="15"/>
  <cols>
    <col width="8.75" customWidth="1" min="1" max="1"/>
  </cols>
  <sheetData>
    <row r="1" ht="55.9" customHeight="1"/>
    <row r="2" ht="24.6" customHeight="1">
      <c r="A2" s="1" t="inlineStr">
        <is>
          <t>เปิดคู่กลาง</t>
        </is>
      </c>
      <c r="B2" s="2" t="n"/>
      <c r="C2" s="2" t="n"/>
      <c r="D2" s="3" t="n"/>
    </row>
    <row r="3" ht="49.15" customHeight="1"/>
    <row r="4" ht="13.15" customHeight="1"/>
    <row r="9" ht="15" customHeight="1"/>
    <row r="10" ht="24.6" customHeight="1">
      <c r="A10" s="1" t="inlineStr">
        <is>
          <t>เลื่อนสลับ</t>
        </is>
      </c>
      <c r="B10" s="2" t="n"/>
      <c r="C10" s="2" t="n"/>
      <c r="D10" s="3" t="n"/>
    </row>
    <row r="11" ht="49.15" customHeight="1"/>
    <row r="12" ht="13.15" customHeight="1"/>
    <row r="17" ht="15" customHeight="1"/>
    <row r="18" ht="24.6" customHeight="1">
      <c r="A18" s="1" t="inlineStr">
        <is>
          <t>ลากจูง</t>
        </is>
      </c>
      <c r="B18" s="2" t="n"/>
      <c r="C18" s="2" t="n"/>
      <c r="D18" s="3" t="n"/>
    </row>
    <row r="19" ht="49.15" customHeight="1"/>
    <row r="20" ht="13.15" customHeight="1"/>
    <row r="25" ht="15" customHeight="1"/>
    <row r="26" ht="24.6" customHeight="1">
      <c r="A26" s="1" t="inlineStr">
        <is>
          <t>เลื่อนเดี่ยว</t>
        </is>
      </c>
      <c r="B26" s="2" t="n"/>
      <c r="C26" s="2" t="n"/>
      <c r="D26" s="3" t="n"/>
    </row>
    <row r="27" ht="49.15" customHeight="1"/>
    <row r="28" ht="13.15" customHeight="1"/>
    <row r="33" ht="15" customHeight="1"/>
    <row r="34" ht="24.6" customHeight="1">
      <c r="A34" s="1" t="inlineStr">
        <is>
          <t>เลื่อนอิสระ 3 บาน</t>
        </is>
      </c>
      <c r="B34" s="2" t="n"/>
      <c r="C34" s="2" t="n"/>
      <c r="D34" s="3" t="n"/>
    </row>
  </sheetData>
  <mergeCells count="10">
    <mergeCell ref="A1:XFD1"/>
    <mergeCell ref="A18:D18"/>
    <mergeCell ref="A17:XFD17"/>
    <mergeCell ref="A9:XFD9"/>
    <mergeCell ref="A34:D34"/>
    <mergeCell ref="A26:D26"/>
    <mergeCell ref="A25:XFD25"/>
    <mergeCell ref="A2:D2"/>
    <mergeCell ref="A10:D10"/>
    <mergeCell ref="A33:XFD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12.75" customWidth="1" min="24" max="24"/>
    <col width="8.75" customWidth="1" min="25" max="25"/>
    <col width="11.25" customWidth="1" min="27" max="27"/>
    <col width="11.75" customWidth="1" min="28" max="28"/>
    <col width="8.75" customWidth="1" min="29" max="29"/>
  </cols>
  <sheetData>
    <row r="1" ht="40.15" customHeight="1">
      <c r="A1" s="4" t="inlineStr">
        <is>
          <t>รายการตัด SMS เลื่อนสลับ เฟรมข้าง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10" t="n"/>
      <c r="P1" s="10" t="n"/>
      <c r="Q1" s="9" t="inlineStr">
        <is>
          <t>อัพเดท 2\1</t>
        </is>
      </c>
      <c r="R1" s="9" t="n"/>
      <c r="S1" s="9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4" t="n"/>
      <c r="P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N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inlineStr">
        <is>
          <t>(W-2.2-5.7-4-5.7-2)/2</t>
        </is>
      </c>
      <c r="N6" s="3" t="n"/>
      <c r="O6" s="18" t="n"/>
      <c r="P6" s="3" t="n"/>
      <c r="Q6" s="18" t="inlineStr">
        <is>
          <t>H-6.1</t>
        </is>
      </c>
      <c r="R6" s="3" t="n"/>
      <c r="S6" s="18" t="inlineStr">
        <is>
          <t>H-1.3-3.7</t>
        </is>
      </c>
      <c r="T6" s="3" t="n"/>
      <c r="U6" s="18" t="inlineStr">
        <is>
          <t>W-3.5-3.5</t>
        </is>
      </c>
      <c r="V6" s="3" t="n"/>
      <c r="W6" s="19" t="n"/>
      <c r="X6" s="19" t="n"/>
      <c r="Y6" s="19" t="n"/>
      <c r="Z6" s="19" t="n"/>
      <c r="AA6" s="20" t="inlineStr">
        <is>
          <t>หน่วยนิ้ว กระจก</t>
        </is>
      </c>
      <c r="AB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B20054</t>
        </is>
      </c>
      <c r="N7" s="17" t="n"/>
      <c r="O7" s="25" t="inlineStr">
        <is>
          <t>B20054</t>
        </is>
      </c>
      <c r="P7" s="17" t="n"/>
      <c r="Q7" s="25" t="inlineStr">
        <is>
          <t>B20009</t>
        </is>
      </c>
      <c r="R7" s="17" t="n"/>
      <c r="S7" s="26" t="inlineStr">
        <is>
          <t>B20019</t>
        </is>
      </c>
      <c r="T7" s="16" t="n"/>
      <c r="U7" s="16" t="n"/>
      <c r="V7" s="27" t="n"/>
      <c r="W7" s="28" t="inlineStr">
        <is>
          <t>ขนาดกระจก</t>
        </is>
      </c>
      <c r="X7" s="29" t="n"/>
      <c r="Y7" s="29" t="n"/>
      <c r="Z7" s="30" t="n"/>
      <c r="AA7" s="31" t="n"/>
      <c r="AB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1" t="n"/>
      <c r="O8" s="38" t="n"/>
      <c r="P8" s="37" t="n"/>
      <c r="Q8" s="39" t="n"/>
      <c r="R8" s="40" t="n"/>
      <c r="S8" s="39" t="n"/>
      <c r="T8" s="40" t="n"/>
      <c r="U8" s="40" t="n"/>
      <c r="V8" s="40" t="n"/>
      <c r="W8" s="42" t="inlineStr">
        <is>
          <t>ใส่ความหนากระจก ↓</t>
        </is>
      </c>
      <c r="X8" s="22" t="n"/>
      <c r="Y8" s="22" t="n"/>
      <c r="Z8" s="43" t="n"/>
      <c r="AA8" s="31" t="n"/>
      <c r="AB8" s="32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ขวางบน</t>
        </is>
      </c>
      <c r="N9" s="43" t="n"/>
      <c r="O9" s="48" t="inlineStr">
        <is>
          <t>ขวางล่าง</t>
        </is>
      </c>
      <c r="P9" s="43" t="n"/>
      <c r="Q9" s="48" t="inlineStr">
        <is>
          <t>เสาเกี่ยว</t>
        </is>
      </c>
      <c r="R9" s="43" t="n"/>
      <c r="S9" s="49" t="inlineStr">
        <is>
          <t>ฝาปิดเฟรมข้าง</t>
        </is>
      </c>
      <c r="T9" s="43" t="n"/>
      <c r="U9" s="48" t="inlineStr">
        <is>
          <t>ฝาปิดเฟรมบน/ล่าง</t>
        </is>
      </c>
      <c r="V9" s="43" t="n"/>
      <c r="W9" s="50" t="inlineStr">
        <is>
          <t>เสา-5.3-5.3-1.2</t>
        </is>
      </c>
      <c r="X9" s="51" t="inlineStr">
        <is>
          <t>ขวาง+1.2</t>
        </is>
      </c>
      <c r="Y9" s="52" t="n">
        <v>6</v>
      </c>
      <c r="Z9" s="43" t="n"/>
      <c r="AA9" s="53" t="n"/>
      <c r="AB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59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61" t="inlineStr">
        <is>
          <t>H</t>
        </is>
      </c>
      <c r="X10" s="62" t="inlineStr">
        <is>
          <t>W</t>
        </is>
      </c>
      <c r="Y10" s="63" t="inlineStr">
        <is>
          <t>ความ
หนา</t>
        </is>
      </c>
      <c r="Z10" s="64" t="inlineStr">
        <is>
          <t>จำนวน</t>
        </is>
      </c>
      <c r="AA10" s="65" t="inlineStr">
        <is>
          <t>สูง</t>
        </is>
      </c>
      <c r="AB10" s="66" t="inlineStr">
        <is>
          <t>กว้าง</t>
        </is>
      </c>
    </row>
    <row r="11" ht="40.15" customHeight="1">
      <c r="A11" s="67" t="inlineStr">
        <is>
          <t>D8</t>
        </is>
      </c>
      <c r="B11" s="68" t="n">
        <v>101</v>
      </c>
      <c r="C11" s="69" t="n">
        <v>89.5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IF($A11="","",($C11-$E$58-$F$58-$G$58-$H$58-$I$58)/2)</f>
        <v/>
      </c>
      <c r="N11" s="69">
        <f>IF($A11="","",$L$58*$D11)</f>
        <v/>
      </c>
      <c r="O11" s="71">
        <f>$M11</f>
        <v/>
      </c>
      <c r="P11" s="69">
        <f>$N11</f>
        <v/>
      </c>
      <c r="Q11" s="71">
        <f>IF($A11="","",$K11)</f>
        <v/>
      </c>
      <c r="R11" s="69">
        <f>IF($A11="","",$L$59*$D11)</f>
        <v/>
      </c>
      <c r="S11" s="71">
        <f>IF($A11="","",$B11-$E$60-$F$60)</f>
        <v/>
      </c>
      <c r="T11" s="69">
        <f>IF($A11="","",$L$60*$D11)</f>
        <v/>
      </c>
      <c r="U11" s="71">
        <f>IF($A11="","",$C11-$E$61-$F$61)</f>
        <v/>
      </c>
      <c r="V11" s="69">
        <f>IF($A11="","",$L$61*$D11)</f>
        <v/>
      </c>
      <c r="W11" s="72">
        <f>IF($A11="","",$K11-5.3-5.3-1.2)</f>
        <v/>
      </c>
      <c r="X11" s="73">
        <f>IF($A11="","",$M11+1.2)</f>
        <v/>
      </c>
      <c r="Y11" s="74">
        <f>IF($A11="","",$Y$9)</f>
        <v/>
      </c>
      <c r="Z11" s="75">
        <f>IF($A11="","",2*$D11)</f>
        <v/>
      </c>
      <c r="AA11" s="76">
        <f>IF($A11="","",($W11*0.393701))</f>
        <v/>
      </c>
      <c r="AB11" s="77">
        <f>IF($A11="","",($X11 * 0.393701) )</f>
        <v/>
      </c>
    </row>
    <row r="12" ht="40.15" customHeight="1">
      <c r="A12" s="67" t="n"/>
      <c r="B12" s="68" t="n"/>
      <c r="C12" s="6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IF($A12="","",($C12-$E$58-$F$58-$G$58-$H$58-$I$58)/2)</f>
        <v/>
      </c>
      <c r="N12" s="69">
        <f>IF($A12="","",$L$58*$D12)</f>
        <v/>
      </c>
      <c r="O12" s="71">
        <f>$M12</f>
        <v/>
      </c>
      <c r="P12" s="69">
        <f>$N12</f>
        <v/>
      </c>
      <c r="Q12" s="71">
        <f>IF($A12="","",$K12)</f>
        <v/>
      </c>
      <c r="R12" s="69">
        <f>IF($A12="","",$L$59*$D12)</f>
        <v/>
      </c>
      <c r="S12" s="71">
        <f>IF($A12="","",$B12-$E$60-$F$60)</f>
        <v/>
      </c>
      <c r="T12" s="69">
        <f>IF($A12="","",$L$60*$D12)</f>
        <v/>
      </c>
      <c r="U12" s="71">
        <f>IF($A12="","",$C12-$E$61-$F$61)</f>
        <v/>
      </c>
      <c r="V12" s="69">
        <f>IF($A12="","",$L$61*$D12)</f>
        <v/>
      </c>
      <c r="W12" s="72">
        <f>IF($A12="","",$K12-5.3-5.3-1.2)</f>
        <v/>
      </c>
      <c r="X12" s="73">
        <f>IF($A12="","",$M12+1.2)</f>
        <v/>
      </c>
      <c r="Y12" s="74">
        <f>IF($A12="","",$Y$9)</f>
        <v/>
      </c>
      <c r="Z12" s="75">
        <f>IF($A12="","",4*$D12)</f>
        <v/>
      </c>
      <c r="AA12" s="78">
        <f>IF($A12="","",($W12*0.393701))</f>
        <v/>
      </c>
      <c r="AB12" s="77">
        <f>IF($A12="","",($X12 * 0.393701) )</f>
        <v/>
      </c>
    </row>
    <row r="13" ht="40.15" customHeight="1">
      <c r="A13" s="67" t="n"/>
      <c r="B13" s="68" t="n"/>
      <c r="C13" s="6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IF($A13="","",($C13-$E$58-$F$58-$G$58-$H$58-$I$58)/2)</f>
        <v/>
      </c>
      <c r="N13" s="69">
        <f>IF($A13="","",$L$58*$D13)</f>
        <v/>
      </c>
      <c r="O13" s="71">
        <f>$M13</f>
        <v/>
      </c>
      <c r="P13" s="69">
        <f>$N13</f>
        <v/>
      </c>
      <c r="Q13" s="71">
        <f>IF($A13="","",$K13)</f>
        <v/>
      </c>
      <c r="R13" s="69">
        <f>IF($A13="","",$L$59*$D13)</f>
        <v/>
      </c>
      <c r="S13" s="71">
        <f>IF($A13="","",$B13-$E$60-$F$60)</f>
        <v/>
      </c>
      <c r="T13" s="69">
        <f>IF($A13="","",$L$60*$D13)</f>
        <v/>
      </c>
      <c r="U13" s="71">
        <f>IF($A13="","",$C13-$E$61-$F$61)</f>
        <v/>
      </c>
      <c r="V13" s="69">
        <f>IF($A13="","",$L$61*$D13)</f>
        <v/>
      </c>
      <c r="W13" s="72">
        <f>IF($A13="","",$K13-5.3-5.3-1.2)</f>
        <v/>
      </c>
      <c r="X13" s="73">
        <f>IF($A13="","",$M13+1.2)</f>
        <v/>
      </c>
      <c r="Y13" s="74">
        <f>IF($A13="","",$Y$9)</f>
        <v/>
      </c>
      <c r="Z13" s="75">
        <f>IF($A13="","",4*$D13)</f>
        <v/>
      </c>
      <c r="AA13" s="78">
        <f>IF($A13="","",($W13*0.393701))</f>
        <v/>
      </c>
      <c r="AB13" s="77">
        <f>IF($A13="","",($X13 * 0.393701) )</f>
        <v/>
      </c>
    </row>
    <row r="14" ht="40.15" customHeight="1">
      <c r="A14" s="67" t="n"/>
      <c r="B14" s="68" t="n"/>
      <c r="C14" s="6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IF($A14="","",($C14-$E$58-$F$58-$G$58-$H$58-$I$58)/2)</f>
        <v/>
      </c>
      <c r="N14" s="69">
        <f>IF($A14="","",$L$58*$D14)</f>
        <v/>
      </c>
      <c r="O14" s="71">
        <f>$M14</f>
        <v/>
      </c>
      <c r="P14" s="69">
        <f>$N14</f>
        <v/>
      </c>
      <c r="Q14" s="71">
        <f>IF($A14="","",$K14)</f>
        <v/>
      </c>
      <c r="R14" s="69">
        <f>IF($A14="","",$L$59*$D14)</f>
        <v/>
      </c>
      <c r="S14" s="71">
        <f>IF($A14="","",$B14-$E$60-$F$60)</f>
        <v/>
      </c>
      <c r="T14" s="69">
        <f>IF($A14="","",$L$60*$D14)</f>
        <v/>
      </c>
      <c r="U14" s="71">
        <f>IF($A14="","",$C14-$E$61-$F$61)</f>
        <v/>
      </c>
      <c r="V14" s="69">
        <f>IF($A14="","",$L$61*$D14)</f>
        <v/>
      </c>
      <c r="W14" s="72">
        <f>IF($A14="","",$K14-5.3-5.3-1.2)</f>
        <v/>
      </c>
      <c r="X14" s="73">
        <f>IF($A14="","",$M14+1.2)</f>
        <v/>
      </c>
      <c r="Y14" s="74">
        <f>IF($A14="","",$Y$9)</f>
        <v/>
      </c>
      <c r="Z14" s="75">
        <f>IF($A14="","",4*$D14)</f>
        <v/>
      </c>
      <c r="AA14" s="78">
        <f>IF($A14="","",($W14*0.393701))</f>
        <v/>
      </c>
      <c r="AB14" s="77">
        <f>IF($A14="","",($X14 * 0.393701) )</f>
        <v/>
      </c>
    </row>
    <row r="15" ht="40.15" customHeight="1">
      <c r="A15" s="67" t="n"/>
      <c r="B15" s="68" t="n"/>
      <c r="C15" s="6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IF($A15="","",($C15-$E$58-$F$58-$G$58-$H$58-$I$58)/2)</f>
        <v/>
      </c>
      <c r="N15" s="69">
        <f>IF($A15="","",$L$58*$D15)</f>
        <v/>
      </c>
      <c r="O15" s="71">
        <f>$M15</f>
        <v/>
      </c>
      <c r="P15" s="69">
        <f>$N15</f>
        <v/>
      </c>
      <c r="Q15" s="71">
        <f>IF($A15="","",$K15)</f>
        <v/>
      </c>
      <c r="R15" s="69">
        <f>IF($A15="","",$L$59*$D15)</f>
        <v/>
      </c>
      <c r="S15" s="71">
        <f>IF($A15="","",$B15-$E$60-$F$60)</f>
        <v/>
      </c>
      <c r="T15" s="69">
        <f>IF($A15="","",$L$60*$D15)</f>
        <v/>
      </c>
      <c r="U15" s="71">
        <f>IF($A15="","",$C15-$E$61-$F$61)</f>
        <v/>
      </c>
      <c r="V15" s="69">
        <f>IF($A15="","",$L$61*$D15)</f>
        <v/>
      </c>
      <c r="W15" s="72">
        <f>IF($A15="","",$K15-5.3-5.3-1.2)</f>
        <v/>
      </c>
      <c r="X15" s="73">
        <f>IF($A15="","",$M15+1.2)</f>
        <v/>
      </c>
      <c r="Y15" s="74">
        <f>IF($A15="","",$Y$9)</f>
        <v/>
      </c>
      <c r="Z15" s="75">
        <f>IF($A15="","",4*$D15)</f>
        <v/>
      </c>
      <c r="AA15" s="78">
        <f>IF($A15="","",($W15*0.393701))</f>
        <v/>
      </c>
      <c r="AB15" s="77">
        <f>IF($A15="","",($X15 * 0.393701) )</f>
        <v/>
      </c>
    </row>
    <row r="16" ht="40.15" customHeight="1">
      <c r="A16" s="67" t="n"/>
      <c r="B16" s="68" t="n"/>
      <c r="C16" s="6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IF($A16="","",($C16-$E$58-$F$58-$G$58-$H$58-$I$58)/2)</f>
        <v/>
      </c>
      <c r="N16" s="69">
        <f>IF($A16="","",$L$58*$D16)</f>
        <v/>
      </c>
      <c r="O16" s="71">
        <f>$M16</f>
        <v/>
      </c>
      <c r="P16" s="69">
        <f>$N16</f>
        <v/>
      </c>
      <c r="Q16" s="71">
        <f>IF($A16="","",$K16)</f>
        <v/>
      </c>
      <c r="R16" s="69">
        <f>IF($A16="","",$L$59*$D16)</f>
        <v/>
      </c>
      <c r="S16" s="71">
        <f>IF($A16="","",$B16-$E$60-$F$60)</f>
        <v/>
      </c>
      <c r="T16" s="69">
        <f>IF($A16="","",$L$60*$D16)</f>
        <v/>
      </c>
      <c r="U16" s="71">
        <f>IF($A16="","",$C16-$E$61-$F$61)</f>
        <v/>
      </c>
      <c r="V16" s="69">
        <f>IF($A16="","",$L$61*$D16)</f>
        <v/>
      </c>
      <c r="W16" s="72">
        <f>IF($A16="","",$K16-5.3-5.3-1.2)</f>
        <v/>
      </c>
      <c r="X16" s="73">
        <f>IF($A16="","",$M16+1.2)</f>
        <v/>
      </c>
      <c r="Y16" s="74">
        <f>IF($A16="","",$Y$9)</f>
        <v/>
      </c>
      <c r="Z16" s="75">
        <f>IF($A16="","",4*$D16)</f>
        <v/>
      </c>
      <c r="AA16" s="72">
        <f>IF($A16="","",($W16*0.393701))</f>
        <v/>
      </c>
      <c r="AB16" s="77">
        <f>IF($A16="","",($X16 * 0.393701) )</f>
        <v/>
      </c>
    </row>
    <row r="17" ht="40.15" customHeight="1">
      <c r="A17" s="67" t="n"/>
      <c r="B17" s="68" t="n"/>
      <c r="C17" s="6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IF($A17="","",($C17-$E$58-$F$58-$G$58-$H$58-$I$58)/2)</f>
        <v/>
      </c>
      <c r="N17" s="69">
        <f>IF($A17="","",$L$58*$D17)</f>
        <v/>
      </c>
      <c r="O17" s="71">
        <f>$M17</f>
        <v/>
      </c>
      <c r="P17" s="69">
        <f>$N17</f>
        <v/>
      </c>
      <c r="Q17" s="71">
        <f>IF($A17="","",$K17)</f>
        <v/>
      </c>
      <c r="R17" s="69">
        <f>IF($A17="","",$L$59*$D17)</f>
        <v/>
      </c>
      <c r="S17" s="71">
        <f>IF($A17="","",$B17-$E$60-$F$60)</f>
        <v/>
      </c>
      <c r="T17" s="69">
        <f>IF($A17="","",$L$60*$D17)</f>
        <v/>
      </c>
      <c r="U17" s="71">
        <f>IF($A17="","",$C17-$E$61-$F$61)</f>
        <v/>
      </c>
      <c r="V17" s="69">
        <f>IF($A17="","",$L$61*$D17)</f>
        <v/>
      </c>
      <c r="W17" s="72">
        <f>IF($A17="","",$K17-5.3-5.3-1.2)</f>
        <v/>
      </c>
      <c r="X17" s="73">
        <f>IF($A17="","",$M17+1.2)</f>
        <v/>
      </c>
      <c r="Y17" s="74">
        <f>IF($A17="","",$Y$9)</f>
        <v/>
      </c>
      <c r="Z17" s="75">
        <f>IF($A17="","",4*$D17)</f>
        <v/>
      </c>
      <c r="AA17" s="72">
        <f>IF($A17="","",($W17*0.393701))</f>
        <v/>
      </c>
      <c r="AB17" s="77">
        <f>IF($A17="","",($X17 * 0.393701) )</f>
        <v/>
      </c>
    </row>
    <row r="18" ht="40.15" customHeight="1">
      <c r="A18" s="67" t="n"/>
      <c r="B18" s="68" t="n"/>
      <c r="C18" s="6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IF($A18="","",($C18-$E$58-$F$58-$G$58-$H$58-$I$58)/2)</f>
        <v/>
      </c>
      <c r="N18" s="69">
        <f>IF($A18="","",$L$58*$D18)</f>
        <v/>
      </c>
      <c r="O18" s="71">
        <f>$M18</f>
        <v/>
      </c>
      <c r="P18" s="69">
        <f>$N18</f>
        <v/>
      </c>
      <c r="Q18" s="71">
        <f>IF($A18="","",$K18)</f>
        <v/>
      </c>
      <c r="R18" s="69">
        <f>IF($A18="","",$L$59*$D18)</f>
        <v/>
      </c>
      <c r="S18" s="71">
        <f>IF($A18="","",$B18-$E$60-$F$60)</f>
        <v/>
      </c>
      <c r="T18" s="69">
        <f>IF($A18="","",$L$60*$D18)</f>
        <v/>
      </c>
      <c r="U18" s="71">
        <f>IF($A18="","",$C18-$E$61-$F$61)</f>
        <v/>
      </c>
      <c r="V18" s="69">
        <f>IF($A18="","",$L$61*$D18)</f>
        <v/>
      </c>
      <c r="W18" s="72">
        <f>IF($A18="","",$K18-5.3-5.3-1.2)</f>
        <v/>
      </c>
      <c r="X18" s="73">
        <f>IF($A18="","",$M18+1.2)</f>
        <v/>
      </c>
      <c r="Y18" s="74">
        <f>IF($A18="","",$Y$9)</f>
        <v/>
      </c>
      <c r="Z18" s="75">
        <f>IF($A18="","",4*$D18)</f>
        <v/>
      </c>
      <c r="AA18" s="72">
        <f>IF($A18="","",($W18*0.393701))</f>
        <v/>
      </c>
      <c r="AB18" s="77">
        <f>IF($A18="","",($X18 * 0.393701) )</f>
        <v/>
      </c>
    </row>
    <row r="19" ht="40.15" customHeight="1">
      <c r="A19" s="67" t="n"/>
      <c r="B19" s="68" t="n"/>
      <c r="C19" s="6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IF($A19="","",($C19-$E$58-$F$58-$G$58-$H$58-$I$58)/2)</f>
        <v/>
      </c>
      <c r="N19" s="69">
        <f>IF($A19="","",$L$58*$D19)</f>
        <v/>
      </c>
      <c r="O19" s="71">
        <f>$M19</f>
        <v/>
      </c>
      <c r="P19" s="69">
        <f>$N19</f>
        <v/>
      </c>
      <c r="Q19" s="71">
        <f>IF($A19="","",$K19)</f>
        <v/>
      </c>
      <c r="R19" s="69">
        <f>IF($A19="","",$L$59*$D19)</f>
        <v/>
      </c>
      <c r="S19" s="71">
        <f>IF($A19="","",$B19-$E$60-$F$60)</f>
        <v/>
      </c>
      <c r="T19" s="69">
        <f>IF($A19="","",$L$60*$D19)</f>
        <v/>
      </c>
      <c r="U19" s="71">
        <f>IF($A19="","",$C19-$E$61-$F$61)</f>
        <v/>
      </c>
      <c r="V19" s="69">
        <f>IF($A19="","",$L$61*$D19)</f>
        <v/>
      </c>
      <c r="W19" s="72">
        <f>IF($A19="","",$K19-5.3-5.3-1.2)</f>
        <v/>
      </c>
      <c r="X19" s="73">
        <f>IF($A19="","",$M19+1.2)</f>
        <v/>
      </c>
      <c r="Y19" s="74">
        <f>IF($A19="","",$Y$9)</f>
        <v/>
      </c>
      <c r="Z19" s="75">
        <f>IF($A19="","",4*$D19)</f>
        <v/>
      </c>
      <c r="AA19" s="76">
        <f>IF($A19="","",($W19*0.393701))</f>
        <v/>
      </c>
      <c r="AB19" s="77">
        <f>IF($A19="","",($X19 * 0.393701) )</f>
        <v/>
      </c>
    </row>
    <row r="20" ht="40.15" customHeight="1">
      <c r="A20" s="67" t="n"/>
      <c r="B20" s="68" t="n"/>
      <c r="C20" s="6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IF($A20="","",($C20-$E$58-$F$58-$G$58-$H$58-$I$58)/2)</f>
        <v/>
      </c>
      <c r="N20" s="69">
        <f>IF($A20="","",$L$58*$D20)</f>
        <v/>
      </c>
      <c r="O20" s="71">
        <f>$M20</f>
        <v/>
      </c>
      <c r="P20" s="69">
        <f>$N20</f>
        <v/>
      </c>
      <c r="Q20" s="71">
        <f>IF($A20="","",$K20)</f>
        <v/>
      </c>
      <c r="R20" s="69">
        <f>IF($A20="","",$L$59*$D20)</f>
        <v/>
      </c>
      <c r="S20" s="71">
        <f>IF($A20="","",$B20-$E$60-$F$60)</f>
        <v/>
      </c>
      <c r="T20" s="69">
        <f>IF($A20="","",$L$60*$D20)</f>
        <v/>
      </c>
      <c r="U20" s="71">
        <f>IF($A20="","",$C20-$E$61-$F$61)</f>
        <v/>
      </c>
      <c r="V20" s="69">
        <f>IF($A20="","",$L$61*$D20)</f>
        <v/>
      </c>
      <c r="W20" s="72">
        <f>IF($A20="","",$K20-5.3-5.3-1.2)</f>
        <v/>
      </c>
      <c r="X20" s="73">
        <f>IF($A20="","",$M20+1.2)</f>
        <v/>
      </c>
      <c r="Y20" s="74">
        <f>IF($A20="","",$Y$9)</f>
        <v/>
      </c>
      <c r="Z20" s="75">
        <f>IF($A20="","",4*$D20)</f>
        <v/>
      </c>
      <c r="AA20" s="72">
        <f>IF($A20="","",($W20*0.393701))</f>
        <v/>
      </c>
      <c r="AB20" s="77">
        <f>IF($A20="","",($X20 * 0.393701) )</f>
        <v/>
      </c>
    </row>
    <row r="21" ht="40.15" customHeight="1">
      <c r="A21" s="67" t="n"/>
      <c r="B21" s="68" t="n"/>
      <c r="C21" s="6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IF($A21="","",($C21-$E$58-$F$58-$G$58-$H$58-$I$58)/2)</f>
        <v/>
      </c>
      <c r="N21" s="69">
        <f>IF($A21="","",$L$58*$D21)</f>
        <v/>
      </c>
      <c r="O21" s="71">
        <f>$M21</f>
        <v/>
      </c>
      <c r="P21" s="69">
        <f>$N21</f>
        <v/>
      </c>
      <c r="Q21" s="71">
        <f>IF($A21="","",$K21)</f>
        <v/>
      </c>
      <c r="R21" s="69">
        <f>IF($A21="","",$L$59*$D21)</f>
        <v/>
      </c>
      <c r="S21" s="71">
        <f>IF($A21="","",$B21-$E$60-$F$60)</f>
        <v/>
      </c>
      <c r="T21" s="69">
        <f>IF($A21="","",$L$60*$D21)</f>
        <v/>
      </c>
      <c r="U21" s="71">
        <f>IF($A21="","",$C21-$E$61-$F$61)</f>
        <v/>
      </c>
      <c r="V21" s="69">
        <f>IF($A21="","",$L$61*$D21)</f>
        <v/>
      </c>
      <c r="W21" s="72">
        <f>IF($A21="","",$K21-5.3-5.3-1.2)</f>
        <v/>
      </c>
      <c r="X21" s="73">
        <f>IF($A21="","",$M21+1.2)</f>
        <v/>
      </c>
      <c r="Y21" s="74">
        <f>IF($A21="","",$Y$9)</f>
        <v/>
      </c>
      <c r="Z21" s="75">
        <f>IF($A21="","",4*$D21)</f>
        <v/>
      </c>
      <c r="AA21" s="76">
        <f>IF($A21="","",($W21*0.393701))</f>
        <v/>
      </c>
      <c r="AB21" s="77">
        <f>IF($A21="","",($X21 * 0.393701) )</f>
        <v/>
      </c>
    </row>
    <row r="22" ht="40.15" customHeight="1">
      <c r="A22" s="67" t="n"/>
      <c r="B22" s="68" t="n"/>
      <c r="C22" s="6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IF($A22="","",($C22-$E$58-$F$58-$G$58-$H$58-$I$58)/2)</f>
        <v/>
      </c>
      <c r="N22" s="69">
        <f>IF($A22="","",$L$58*$D22)</f>
        <v/>
      </c>
      <c r="O22" s="71">
        <f>$M22</f>
        <v/>
      </c>
      <c r="P22" s="69">
        <f>$N22</f>
        <v/>
      </c>
      <c r="Q22" s="71">
        <f>IF($A22="","",$K22)</f>
        <v/>
      </c>
      <c r="R22" s="69">
        <f>IF($A22="","",$L$59*$D22)</f>
        <v/>
      </c>
      <c r="S22" s="71">
        <f>IF($A22="","",$B22-$E$60-$F$60)</f>
        <v/>
      </c>
      <c r="T22" s="69">
        <f>IF($A22="","",$L$60*$D22)</f>
        <v/>
      </c>
      <c r="U22" s="71">
        <f>IF($A22="","",$C22-$E$61-$F$61)</f>
        <v/>
      </c>
      <c r="V22" s="69">
        <f>IF($A22="","",$L$61*$D22)</f>
        <v/>
      </c>
      <c r="W22" s="72">
        <f>IF($A22="","",$K22-5.3-5.3-1.2)</f>
        <v/>
      </c>
      <c r="X22" s="73">
        <f>IF($A22="","",$M22+1.2)</f>
        <v/>
      </c>
      <c r="Y22" s="74">
        <f>IF($A22="","",$Y$9)</f>
        <v/>
      </c>
      <c r="Z22" s="75">
        <f>IF($A22="","",4*$D22)</f>
        <v/>
      </c>
      <c r="AA22" s="78">
        <f>IF($A22="","",($W22*0.393701))</f>
        <v/>
      </c>
      <c r="AB22" s="77">
        <f>IF($A22="","",($X22 * 0.393701) )</f>
        <v/>
      </c>
    </row>
    <row r="23" ht="40.15" customHeight="1">
      <c r="A23" s="67" t="n"/>
      <c r="B23" s="68" t="n"/>
      <c r="C23" s="6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IF($A23="","",($C23-$E$58-$F$58-$G$58-$H$58-$I$58)/2)</f>
        <v/>
      </c>
      <c r="N23" s="69">
        <f>IF($A23="","",$L$58*$D23)</f>
        <v/>
      </c>
      <c r="O23" s="71">
        <f>$M23</f>
        <v/>
      </c>
      <c r="P23" s="69">
        <f>$N23</f>
        <v/>
      </c>
      <c r="Q23" s="71">
        <f>IF($A23="","",$K23)</f>
        <v/>
      </c>
      <c r="R23" s="69">
        <f>IF($A23="","",$L$59*$D23)</f>
        <v/>
      </c>
      <c r="S23" s="71">
        <f>IF($A23="","",$B23-$E$60-$F$60)</f>
        <v/>
      </c>
      <c r="T23" s="69">
        <f>IF($A23="","",$L$60*$D23)</f>
        <v/>
      </c>
      <c r="U23" s="71">
        <f>IF($A23="","",$C23-$E$61-$F$61)</f>
        <v/>
      </c>
      <c r="V23" s="69">
        <f>IF($A23="","",$L$61*$D23)</f>
        <v/>
      </c>
      <c r="W23" s="72">
        <f>IF($A23="","",$K23-5.3-5.3-1.2)</f>
        <v/>
      </c>
      <c r="X23" s="73">
        <f>IF($A23="","",$M23+1.2)</f>
        <v/>
      </c>
      <c r="Y23" s="74">
        <f>IF($A23="","",$Y$9)</f>
        <v/>
      </c>
      <c r="Z23" s="75">
        <f>IF($A23="","",4*$D23)</f>
        <v/>
      </c>
      <c r="AA23" s="78">
        <f>IF($A23="","",($W23*0.393701))</f>
        <v/>
      </c>
      <c r="AB23" s="77">
        <f>IF($A23="","",($X23 * 0.393701) )</f>
        <v/>
      </c>
    </row>
    <row r="24" ht="40.15" customHeight="1">
      <c r="A24" s="67" t="n"/>
      <c r="B24" s="68" t="n"/>
      <c r="C24" s="6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IF($A24="","",($C24-$E$58-$F$58-$G$58-$H$58-$I$58)/2)</f>
        <v/>
      </c>
      <c r="N24" s="69">
        <f>IF($A24="","",$L$58*$D24)</f>
        <v/>
      </c>
      <c r="O24" s="71">
        <f>$M24</f>
        <v/>
      </c>
      <c r="P24" s="69">
        <f>$N24</f>
        <v/>
      </c>
      <c r="Q24" s="71">
        <f>IF($A24="","",$K24)</f>
        <v/>
      </c>
      <c r="R24" s="69">
        <f>IF($A24="","",$L$59*$D24)</f>
        <v/>
      </c>
      <c r="S24" s="71">
        <f>IF($A24="","",$B24-$E$60-$F$60)</f>
        <v/>
      </c>
      <c r="T24" s="69">
        <f>IF($A24="","",$L$60*$D24)</f>
        <v/>
      </c>
      <c r="U24" s="71">
        <f>IF($A24="","",$C24-$E$61-$F$61)</f>
        <v/>
      </c>
      <c r="V24" s="69">
        <f>IF($A24="","",$L$61*$D24)</f>
        <v/>
      </c>
      <c r="W24" s="72">
        <f>IF($A24="","",$K24-5.3-5.3-1.2)</f>
        <v/>
      </c>
      <c r="X24" s="73">
        <f>IF($A24="","",$M24+1.2)</f>
        <v/>
      </c>
      <c r="Y24" s="74">
        <f>IF($A24="","",$Y$9)</f>
        <v/>
      </c>
      <c r="Z24" s="75">
        <f>IF($A24="","",4*$D24)</f>
        <v/>
      </c>
      <c r="AA24" s="72">
        <f>IF($A24="","",($W24*0.393701))</f>
        <v/>
      </c>
      <c r="AB24" s="77">
        <f>IF($A24="","",($X24 * 0.393701) )</f>
        <v/>
      </c>
    </row>
    <row r="25" ht="40.15" customHeight="1">
      <c r="A25" s="67" t="n"/>
      <c r="B25" s="68" t="n"/>
      <c r="C25" s="6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IF($A25="","",($C25-$E$58-$F$58-$G$58-$H$58-$I$58)/2)</f>
        <v/>
      </c>
      <c r="N25" s="69">
        <f>IF($A25="","",$L$58*$D25)</f>
        <v/>
      </c>
      <c r="O25" s="71">
        <f>$M25</f>
        <v/>
      </c>
      <c r="P25" s="69">
        <f>$N25</f>
        <v/>
      </c>
      <c r="Q25" s="71">
        <f>IF($A25="","",$K25)</f>
        <v/>
      </c>
      <c r="R25" s="69">
        <f>IF($A25="","",$L$59*$D25)</f>
        <v/>
      </c>
      <c r="S25" s="71">
        <f>IF($A25="","",$B25-$E$60-$F$60)</f>
        <v/>
      </c>
      <c r="T25" s="69">
        <f>IF($A25="","",$L$60*$D25)</f>
        <v/>
      </c>
      <c r="U25" s="71">
        <f>IF($A25="","",$C25-$E$61-$F$61)</f>
        <v/>
      </c>
      <c r="V25" s="69">
        <f>IF($A25="","",$L$61*$D25)</f>
        <v/>
      </c>
      <c r="W25" s="72">
        <f>IF($A25="","",$K25-5.3-5.3-1.2)</f>
        <v/>
      </c>
      <c r="X25" s="73">
        <f>IF($A25="","",$M25+1.2)</f>
        <v/>
      </c>
      <c r="Y25" s="74">
        <f>IF($A25="","",$Y$9)</f>
        <v/>
      </c>
      <c r="Z25" s="75">
        <f>IF($A25="","",4*$D25)</f>
        <v/>
      </c>
      <c r="AA25" s="72">
        <f>IF($A25="","",($W25*0.393701))</f>
        <v/>
      </c>
      <c r="AB25" s="77">
        <f>IF($A25="","",($X25 * 0.393701) )</f>
        <v/>
      </c>
    </row>
    <row r="26" ht="40.15" customHeight="1">
      <c r="A26" s="67" t="n"/>
      <c r="B26" s="68" t="n"/>
      <c r="C26" s="6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IF($A26="","",($C26-$E$58-$F$58-$G$58-$H$58-$I$58)/2)</f>
        <v/>
      </c>
      <c r="N26" s="69">
        <f>IF($A26="","",$L$58*$D26)</f>
        <v/>
      </c>
      <c r="O26" s="71">
        <f>$M26</f>
        <v/>
      </c>
      <c r="P26" s="69">
        <f>$N26</f>
        <v/>
      </c>
      <c r="Q26" s="71">
        <f>IF($A26="","",$K26)</f>
        <v/>
      </c>
      <c r="R26" s="69">
        <f>IF($A26="","",$L$59*$D26)</f>
        <v/>
      </c>
      <c r="S26" s="71">
        <f>IF($A26="","",$B26-$E$60-$F$60)</f>
        <v/>
      </c>
      <c r="T26" s="69">
        <f>IF($A26="","",$L$60*$D26)</f>
        <v/>
      </c>
      <c r="U26" s="71">
        <f>IF($A26="","",$C26-$E$61-$F$61)</f>
        <v/>
      </c>
      <c r="V26" s="69">
        <f>IF($A26="","",$L$61*$D26)</f>
        <v/>
      </c>
      <c r="W26" s="72">
        <f>IF($A26="","",$K26-5.3-5.3-1.2)</f>
        <v/>
      </c>
      <c r="X26" s="73">
        <f>IF($A26="","",$M26+1.2)</f>
        <v/>
      </c>
      <c r="Y26" s="74">
        <f>IF($A26="","",$Y$9)</f>
        <v/>
      </c>
      <c r="Z26" s="75">
        <f>IF($A26="","",4*$D26)</f>
        <v/>
      </c>
      <c r="AA26" s="76">
        <f>IF($A26="","",($W26*0.393701))</f>
        <v/>
      </c>
      <c r="AB26" s="77">
        <f>IF($A26="","",($X26 * 0.393701) )</f>
        <v/>
      </c>
    </row>
    <row r="27" ht="40.15" customHeight="1">
      <c r="A27" s="67" t="n"/>
      <c r="B27" s="68" t="n"/>
      <c r="C27" s="6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IF($A27="","",($C27-$E$58-$F$58-$G$58-$H$58-$I$58)/2)</f>
        <v/>
      </c>
      <c r="N27" s="69">
        <f>IF($A27="","",$L$58*$D27)</f>
        <v/>
      </c>
      <c r="O27" s="71">
        <f>$M27</f>
        <v/>
      </c>
      <c r="P27" s="69">
        <f>$N27</f>
        <v/>
      </c>
      <c r="Q27" s="71">
        <f>IF($A27="","",$K27)</f>
        <v/>
      </c>
      <c r="R27" s="69">
        <f>IF($A27="","",$L$59*$D27)</f>
        <v/>
      </c>
      <c r="S27" s="71">
        <f>IF($A27="","",$B27-$E$60-$F$60)</f>
        <v/>
      </c>
      <c r="T27" s="69">
        <f>IF($A27="","",$L$60*$D27)</f>
        <v/>
      </c>
      <c r="U27" s="71">
        <f>IF($A27="","",$C27-$E$61-$F$61)</f>
        <v/>
      </c>
      <c r="V27" s="69">
        <f>IF($A27="","",$L$61*$D27)</f>
        <v/>
      </c>
      <c r="W27" s="72">
        <f>IF($A27="","",$K27-5.3-5.3-1.2)</f>
        <v/>
      </c>
      <c r="X27" s="73">
        <f>IF($A27="","",$M27+1.2)</f>
        <v/>
      </c>
      <c r="Y27" s="74">
        <f>IF($A27="","",$Y$9)</f>
        <v/>
      </c>
      <c r="Z27" s="75">
        <f>IF($A27="","",4*$D27)</f>
        <v/>
      </c>
      <c r="AA27" s="72">
        <f>IF($A27="","",($W27*0.393701))</f>
        <v/>
      </c>
      <c r="AB27" s="77">
        <f>IF($A27="","",($X27 * 0.393701) )</f>
        <v/>
      </c>
    </row>
    <row r="28" ht="40.15" customHeight="1">
      <c r="A28" s="67" t="n"/>
      <c r="B28" s="68" t="n"/>
      <c r="C28" s="6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IF($A28="","",($C28-$E$58-$F$58-$G$58-$H$58-$I$58)/2)</f>
        <v/>
      </c>
      <c r="N28" s="69">
        <f>IF($A28="","",$L$58*$D28)</f>
        <v/>
      </c>
      <c r="O28" s="71">
        <f>$M28</f>
        <v/>
      </c>
      <c r="P28" s="69">
        <f>$N28</f>
        <v/>
      </c>
      <c r="Q28" s="71">
        <f>IF($A28="","",$K28)</f>
        <v/>
      </c>
      <c r="R28" s="69">
        <f>IF($A28="","",$L$59*$D28)</f>
        <v/>
      </c>
      <c r="S28" s="71">
        <f>IF($A28="","",$B28-$E$60-$F$60)</f>
        <v/>
      </c>
      <c r="T28" s="69">
        <f>IF($A28="","",$L$60*$D28)</f>
        <v/>
      </c>
      <c r="U28" s="71">
        <f>IF($A28="","",$C28-$E$61-$F$61)</f>
        <v/>
      </c>
      <c r="V28" s="69">
        <f>IF($A28="","",$L$61*$D28)</f>
        <v/>
      </c>
      <c r="W28" s="72">
        <f>IF($A28="","",$K28-5.3-5.3-1.2)</f>
        <v/>
      </c>
      <c r="X28" s="73">
        <f>IF($A28="","",$M28+1.2)</f>
        <v/>
      </c>
      <c r="Y28" s="74">
        <f>IF($A28="","",$Y$9)</f>
        <v/>
      </c>
      <c r="Z28" s="75">
        <f>IF($A28="","",4*$D28)</f>
        <v/>
      </c>
      <c r="AA28" s="72">
        <f>IF($A28="","",($W28*0.393701))</f>
        <v/>
      </c>
      <c r="AB28" s="77">
        <f>IF($A28="","",($X28 * 0.393701) 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$E$7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1">
        <f>(ROUNDUP(L49/640,0))</f>
        <v/>
      </c>
      <c r="M30" s="81">
        <f>M$7</f>
        <v/>
      </c>
      <c r="N30" s="22" t="n"/>
      <c r="O30" s="23" t="n"/>
      <c r="P30" s="81">
        <f>(ROUNDUP( SUM(N49:P49)/640,0))</f>
        <v/>
      </c>
      <c r="Q30" s="81">
        <f>Q$7</f>
        <v/>
      </c>
      <c r="R30" s="81">
        <f>(ROUNDUP(R49/640,0))</f>
        <v/>
      </c>
      <c r="S30" s="82">
        <f>$S7</f>
        <v/>
      </c>
      <c r="T30" s="22" t="n"/>
      <c r="U30" s="22" t="n"/>
      <c r="V30" s="22" t="n"/>
      <c r="W30" s="83">
        <f>(ROUNDUP( SUM(T49:V49)/640,0))</f>
        <v/>
      </c>
    </row>
    <row r="31" ht="40.15" customHeight="1">
      <c r="F31" s="84">
        <f>F11*E11</f>
        <v/>
      </c>
      <c r="G31" s="84" t="n"/>
      <c r="H31" s="84">
        <f>H11*G11</f>
        <v/>
      </c>
      <c r="I31" s="84" t="n"/>
      <c r="J31" s="84">
        <f>J11*I11</f>
        <v/>
      </c>
      <c r="K31" s="84" t="n"/>
      <c r="L31" s="84">
        <f>L11*K11</f>
        <v/>
      </c>
      <c r="M31" s="84" t="n"/>
      <c r="N31" s="84">
        <f>N11*M11</f>
        <v/>
      </c>
      <c r="O31" s="84" t="n"/>
      <c r="P31" s="84">
        <f>P11*O11</f>
        <v/>
      </c>
      <c r="Q31" s="84" t="n"/>
      <c r="R31" s="84">
        <f>R11*Q11</f>
        <v/>
      </c>
      <c r="S31" s="84" t="n"/>
      <c r="T31" s="84">
        <f>T11*S11</f>
        <v/>
      </c>
      <c r="U31" s="84" t="n"/>
      <c r="V31" s="84">
        <f>V11*U11</f>
        <v/>
      </c>
    </row>
    <row r="32" ht="40.15" customHeight="1">
      <c r="F32" s="84">
        <f>F12*E12</f>
        <v/>
      </c>
      <c r="G32" s="84" t="n"/>
      <c r="H32" s="84">
        <f>H12*G12</f>
        <v/>
      </c>
      <c r="I32" s="84" t="n"/>
      <c r="J32" s="84">
        <f>J12*I12</f>
        <v/>
      </c>
      <c r="K32" s="84" t="n"/>
      <c r="L32" s="84">
        <f>L12*K12</f>
        <v/>
      </c>
      <c r="M32" s="84" t="n"/>
      <c r="N32" s="84">
        <f>N12*M12</f>
        <v/>
      </c>
      <c r="O32" s="84" t="n"/>
      <c r="P32" s="84">
        <f>P12*O12</f>
        <v/>
      </c>
      <c r="Q32" s="84" t="n"/>
      <c r="R32" s="84">
        <f>R12*Q12</f>
        <v/>
      </c>
      <c r="S32" s="84" t="n"/>
      <c r="T32" s="84">
        <f>T12*S12</f>
        <v/>
      </c>
      <c r="U32" s="84" t="n"/>
      <c r="V32" s="84">
        <f>V12*U12</f>
        <v/>
      </c>
    </row>
    <row r="33" ht="40.15" customHeight="1">
      <c r="F33" s="84">
        <f>F13*E13</f>
        <v/>
      </c>
      <c r="G33" s="84" t="n"/>
      <c r="H33" s="84">
        <f>H13*G13</f>
        <v/>
      </c>
      <c r="I33" s="84" t="n"/>
      <c r="J33" s="84">
        <f>J13*I13</f>
        <v/>
      </c>
      <c r="K33" s="84" t="n"/>
      <c r="L33" s="84">
        <f>L13*K13</f>
        <v/>
      </c>
      <c r="M33" s="84" t="n"/>
      <c r="N33" s="84">
        <f>N13*M13</f>
        <v/>
      </c>
      <c r="O33" s="84" t="n"/>
      <c r="P33" s="84">
        <f>P13*O13</f>
        <v/>
      </c>
      <c r="Q33" s="84" t="n"/>
      <c r="R33" s="84">
        <f>R13*Q13</f>
        <v/>
      </c>
      <c r="S33" s="84" t="n"/>
      <c r="T33" s="84">
        <f>T13*S13</f>
        <v/>
      </c>
      <c r="U33" s="84" t="n"/>
      <c r="V33" s="84">
        <f>V13*U13</f>
        <v/>
      </c>
    </row>
    <row r="34" ht="40.15" customHeight="1">
      <c r="F34" s="84">
        <f>F14*E14</f>
        <v/>
      </c>
      <c r="G34" s="84" t="n"/>
      <c r="H34" s="84">
        <f>H14*G14</f>
        <v/>
      </c>
      <c r="I34" s="84" t="n"/>
      <c r="J34" s="84">
        <f>J14*I14</f>
        <v/>
      </c>
      <c r="K34" s="84" t="n"/>
      <c r="L34" s="84">
        <f>L14*K14</f>
        <v/>
      </c>
      <c r="M34" s="84" t="n"/>
      <c r="N34" s="84">
        <f>N14*M14</f>
        <v/>
      </c>
      <c r="O34" s="84" t="n"/>
      <c r="P34" s="84">
        <f>P14*O14</f>
        <v/>
      </c>
      <c r="Q34" s="84" t="n"/>
      <c r="R34" s="84">
        <f>R14*Q14</f>
        <v/>
      </c>
      <c r="S34" s="84" t="n"/>
      <c r="T34" s="84">
        <f>T14*S14</f>
        <v/>
      </c>
      <c r="U34" s="84" t="n"/>
      <c r="V34" s="84">
        <f>V14*U14</f>
        <v/>
      </c>
    </row>
    <row r="35" ht="40.15" customHeight="1">
      <c r="F35" s="84">
        <f>F15*E15</f>
        <v/>
      </c>
      <c r="G35" s="84" t="n"/>
      <c r="H35" s="84">
        <f>H15*G15</f>
        <v/>
      </c>
      <c r="I35" s="84" t="n"/>
      <c r="J35" s="84">
        <f>J15*I15</f>
        <v/>
      </c>
      <c r="K35" s="84" t="n"/>
      <c r="L35" s="84">
        <f>L15*K15</f>
        <v/>
      </c>
      <c r="M35" s="84" t="n"/>
      <c r="N35" s="84">
        <f>N15*M15</f>
        <v/>
      </c>
      <c r="O35" s="84" t="n"/>
      <c r="P35" s="84">
        <f>P15*O15</f>
        <v/>
      </c>
      <c r="Q35" s="84" t="n"/>
      <c r="R35" s="84">
        <f>R15*Q15</f>
        <v/>
      </c>
      <c r="S35" s="84" t="n"/>
      <c r="T35" s="84">
        <f>T15*S15</f>
        <v/>
      </c>
      <c r="U35" s="84" t="n"/>
      <c r="V35" s="84">
        <f>V15*U15</f>
        <v/>
      </c>
    </row>
    <row r="36">
      <c r="F36" s="84">
        <f>F16*E16</f>
        <v/>
      </c>
      <c r="G36" s="84" t="n"/>
      <c r="H36" s="84">
        <f>H16*G16</f>
        <v/>
      </c>
      <c r="I36" s="84" t="n"/>
      <c r="J36" s="84">
        <f>J16*I16</f>
        <v/>
      </c>
      <c r="K36" s="84" t="n"/>
      <c r="L36" s="84">
        <f>L16*K16</f>
        <v/>
      </c>
      <c r="M36" s="84" t="n"/>
      <c r="N36" s="84">
        <f>N16*M16</f>
        <v/>
      </c>
      <c r="O36" s="84" t="n"/>
      <c r="P36" s="84">
        <f>P16*O16</f>
        <v/>
      </c>
      <c r="Q36" s="84" t="n"/>
      <c r="R36" s="84">
        <f>R16*Q16</f>
        <v/>
      </c>
      <c r="S36" s="84" t="n"/>
      <c r="T36" s="84">
        <f>T16*S16</f>
        <v/>
      </c>
      <c r="U36" s="84" t="n"/>
      <c r="V36" s="84">
        <f>V16*U16</f>
        <v/>
      </c>
    </row>
    <row r="37">
      <c r="F37" s="84">
        <f>F17*E17</f>
        <v/>
      </c>
      <c r="G37" s="84" t="n"/>
      <c r="H37" s="84">
        <f>H17*G17</f>
        <v/>
      </c>
      <c r="I37" s="84" t="n"/>
      <c r="J37" s="84">
        <f>J17*I17</f>
        <v/>
      </c>
      <c r="K37" s="84" t="n"/>
      <c r="L37" s="84">
        <f>L17*K17</f>
        <v/>
      </c>
      <c r="M37" s="84" t="n"/>
      <c r="N37" s="84">
        <f>N17*M17</f>
        <v/>
      </c>
      <c r="O37" s="84" t="n"/>
      <c r="P37" s="84">
        <f>P17*O17</f>
        <v/>
      </c>
      <c r="Q37" s="84" t="n"/>
      <c r="R37" s="84">
        <f>R17*Q17</f>
        <v/>
      </c>
      <c r="S37" s="84" t="n"/>
      <c r="T37" s="84">
        <f>T17*S17</f>
        <v/>
      </c>
      <c r="U37" s="84" t="n"/>
      <c r="V37" s="84">
        <f>V17*U17</f>
        <v/>
      </c>
    </row>
    <row r="38">
      <c r="F38" s="84">
        <f>F18*E18</f>
        <v/>
      </c>
      <c r="G38" s="84" t="n"/>
      <c r="H38" s="84">
        <f>H18*G18</f>
        <v/>
      </c>
      <c r="I38" s="84" t="n"/>
      <c r="J38" s="84">
        <f>J18*I18</f>
        <v/>
      </c>
      <c r="K38" s="84" t="n"/>
      <c r="L38" s="84">
        <f>L18*K18</f>
        <v/>
      </c>
      <c r="M38" s="84" t="n"/>
      <c r="N38" s="84">
        <f>N18*M18</f>
        <v/>
      </c>
      <c r="O38" s="84" t="n"/>
      <c r="P38" s="84">
        <f>P18*O18</f>
        <v/>
      </c>
      <c r="Q38" s="84" t="n"/>
      <c r="R38" s="84">
        <f>R18*Q18</f>
        <v/>
      </c>
      <c r="S38" s="84" t="n"/>
      <c r="T38" s="84">
        <f>T18*S18</f>
        <v/>
      </c>
      <c r="U38" s="84" t="n"/>
      <c r="V38" s="84">
        <f>V18*U18</f>
        <v/>
      </c>
    </row>
    <row r="39">
      <c r="F39" s="84">
        <f>F19*E19</f>
        <v/>
      </c>
      <c r="G39" s="84" t="n"/>
      <c r="H39" s="84">
        <f>H19*G19</f>
        <v/>
      </c>
      <c r="I39" s="84" t="n"/>
      <c r="J39" s="84">
        <f>J19*I19</f>
        <v/>
      </c>
      <c r="K39" s="84" t="n"/>
      <c r="L39" s="84">
        <f>L19*K19</f>
        <v/>
      </c>
      <c r="M39" s="84" t="n"/>
      <c r="N39" s="84">
        <f>N19*M19</f>
        <v/>
      </c>
      <c r="O39" s="84" t="n"/>
      <c r="P39" s="84">
        <f>P19*O19</f>
        <v/>
      </c>
      <c r="Q39" s="84" t="n"/>
      <c r="R39" s="84">
        <f>R19*Q19</f>
        <v/>
      </c>
      <c r="S39" s="84" t="n"/>
      <c r="T39" s="84">
        <f>T19*S19</f>
        <v/>
      </c>
      <c r="U39" s="84" t="n"/>
      <c r="V39" s="84">
        <f>V19*U19</f>
        <v/>
      </c>
    </row>
    <row r="40">
      <c r="F40" s="84">
        <f>F20*E20</f>
        <v/>
      </c>
      <c r="G40" s="84" t="n"/>
      <c r="H40" s="84">
        <f>H20*G20</f>
        <v/>
      </c>
      <c r="I40" s="84" t="n"/>
      <c r="J40" s="84">
        <f>J20*I20</f>
        <v/>
      </c>
      <c r="K40" s="84" t="n"/>
      <c r="L40" s="84">
        <f>L20*K20</f>
        <v/>
      </c>
      <c r="M40" s="84" t="n"/>
      <c r="N40" s="84">
        <f>N20*M20</f>
        <v/>
      </c>
      <c r="O40" s="84" t="n"/>
      <c r="P40" s="84">
        <f>P20*O20</f>
        <v/>
      </c>
      <c r="Q40" s="84" t="n"/>
      <c r="R40" s="84">
        <f>R20*Q20</f>
        <v/>
      </c>
      <c r="S40" s="84" t="n"/>
      <c r="T40" s="84">
        <f>T20*S20</f>
        <v/>
      </c>
      <c r="U40" s="84" t="n"/>
      <c r="V40" s="84">
        <f>V20*U20</f>
        <v/>
      </c>
    </row>
    <row r="41">
      <c r="F41" s="84">
        <f>F21*E21</f>
        <v/>
      </c>
      <c r="G41" s="84" t="n"/>
      <c r="H41" s="84">
        <f>H21*G21</f>
        <v/>
      </c>
      <c r="I41" s="84" t="n"/>
      <c r="J41" s="84">
        <f>J21*I21</f>
        <v/>
      </c>
      <c r="K41" s="84" t="n"/>
      <c r="L41" s="84">
        <f>L21*K21</f>
        <v/>
      </c>
      <c r="M41" s="84" t="n"/>
      <c r="N41" s="84">
        <f>N21*M21</f>
        <v/>
      </c>
      <c r="O41" s="84" t="n"/>
      <c r="P41" s="84">
        <f>P21*O21</f>
        <v/>
      </c>
      <c r="Q41" s="84" t="n"/>
      <c r="R41" s="84">
        <f>R21*Q21</f>
        <v/>
      </c>
      <c r="S41" s="84" t="n"/>
      <c r="T41" s="84">
        <f>T21*S21</f>
        <v/>
      </c>
      <c r="U41" s="84" t="n"/>
      <c r="V41" s="84">
        <f>V21*U21</f>
        <v/>
      </c>
    </row>
    <row r="42">
      <c r="F42" s="84">
        <f>F22*E22</f>
        <v/>
      </c>
      <c r="G42" s="84" t="n"/>
      <c r="H42" s="84">
        <f>H22*G22</f>
        <v/>
      </c>
      <c r="I42" s="84" t="n"/>
      <c r="J42" s="84">
        <f>J22*I22</f>
        <v/>
      </c>
      <c r="K42" s="84" t="n"/>
      <c r="L42" s="84">
        <f>L22*K22</f>
        <v/>
      </c>
      <c r="M42" s="84" t="n"/>
      <c r="N42" s="84">
        <f>N22*M22</f>
        <v/>
      </c>
      <c r="O42" s="84" t="n"/>
      <c r="P42" s="84">
        <f>P22*O22</f>
        <v/>
      </c>
      <c r="Q42" s="84" t="n"/>
      <c r="R42" s="84">
        <f>R22*Q22</f>
        <v/>
      </c>
      <c r="S42" s="84" t="n"/>
      <c r="T42" s="84">
        <f>T22*S22</f>
        <v/>
      </c>
      <c r="U42" s="84" t="n"/>
      <c r="V42" s="84">
        <f>V22*U22</f>
        <v/>
      </c>
    </row>
    <row r="43">
      <c r="F43" s="84">
        <f>F23*E23</f>
        <v/>
      </c>
      <c r="G43" s="84" t="n"/>
      <c r="H43" s="84">
        <f>H23*G23</f>
        <v/>
      </c>
      <c r="I43" s="84" t="n"/>
      <c r="J43" s="84">
        <f>J23*I23</f>
        <v/>
      </c>
      <c r="K43" s="84" t="n"/>
      <c r="L43" s="84">
        <f>L23*K23</f>
        <v/>
      </c>
      <c r="M43" s="84" t="n"/>
      <c r="N43" s="84">
        <f>N23*M23</f>
        <v/>
      </c>
      <c r="O43" s="84" t="n"/>
      <c r="P43" s="84">
        <f>P23*O23</f>
        <v/>
      </c>
      <c r="Q43" s="84" t="n"/>
      <c r="R43" s="84">
        <f>R23*Q23</f>
        <v/>
      </c>
      <c r="S43" s="84" t="n"/>
      <c r="T43" s="84">
        <f>T23*S23</f>
        <v/>
      </c>
      <c r="U43" s="84" t="n"/>
      <c r="V43" s="84">
        <f>V23*U23</f>
        <v/>
      </c>
    </row>
    <row r="44">
      <c r="F44" s="84">
        <f>F24*E24</f>
        <v/>
      </c>
      <c r="G44" s="84" t="n"/>
      <c r="H44" s="84">
        <f>H24*G24</f>
        <v/>
      </c>
      <c r="I44" s="84" t="n"/>
      <c r="J44" s="84">
        <f>J24*I24</f>
        <v/>
      </c>
      <c r="K44" s="84" t="n"/>
      <c r="L44" s="84">
        <f>L24*K24</f>
        <v/>
      </c>
      <c r="M44" s="84" t="n"/>
      <c r="N44" s="84">
        <f>N24*M24</f>
        <v/>
      </c>
      <c r="O44" s="84" t="n"/>
      <c r="P44" s="84">
        <f>P24*O24</f>
        <v/>
      </c>
      <c r="Q44" s="84" t="n"/>
      <c r="R44" s="84">
        <f>R24*Q24</f>
        <v/>
      </c>
      <c r="S44" s="84" t="n"/>
      <c r="T44" s="84">
        <f>T24*S24</f>
        <v/>
      </c>
      <c r="U44" s="84" t="n"/>
      <c r="V44" s="84">
        <f>V24*U24</f>
        <v/>
      </c>
    </row>
    <row r="45">
      <c r="F45" s="84">
        <f>F25*E25</f>
        <v/>
      </c>
      <c r="G45" s="84" t="n"/>
      <c r="H45" s="84">
        <f>H25*G25</f>
        <v/>
      </c>
      <c r="I45" s="84" t="n"/>
      <c r="J45" s="84">
        <f>J25*I25</f>
        <v/>
      </c>
      <c r="K45" s="84" t="n"/>
      <c r="L45" s="84">
        <f>L25*K25</f>
        <v/>
      </c>
      <c r="M45" s="84" t="n"/>
      <c r="N45" s="84">
        <f>N25*M25</f>
        <v/>
      </c>
      <c r="O45" s="84" t="n"/>
      <c r="P45" s="84">
        <f>P25*O25</f>
        <v/>
      </c>
      <c r="Q45" s="84" t="n"/>
      <c r="R45" s="84">
        <f>R25*Q25</f>
        <v/>
      </c>
      <c r="S45" s="84" t="n"/>
      <c r="T45" s="84">
        <f>T25*S25</f>
        <v/>
      </c>
      <c r="U45" s="84" t="n"/>
      <c r="V45" s="84">
        <f>V25*U25</f>
        <v/>
      </c>
    </row>
    <row r="46">
      <c r="F46" s="84">
        <f>F26*E26</f>
        <v/>
      </c>
      <c r="G46" s="84" t="n"/>
      <c r="H46" s="84">
        <f>H26*G26</f>
        <v/>
      </c>
      <c r="I46" s="84" t="n"/>
      <c r="J46" s="84">
        <f>J26*I26</f>
        <v/>
      </c>
      <c r="K46" s="84" t="n"/>
      <c r="L46" s="84">
        <f>L26*K26</f>
        <v/>
      </c>
      <c r="M46" s="84" t="n"/>
      <c r="N46" s="84">
        <f>N26*M26</f>
        <v/>
      </c>
      <c r="O46" s="84" t="n"/>
      <c r="P46" s="84">
        <f>P26*O26</f>
        <v/>
      </c>
      <c r="Q46" s="84" t="n"/>
      <c r="R46" s="84">
        <f>R26*Q26</f>
        <v/>
      </c>
      <c r="S46" s="84" t="n"/>
      <c r="T46" s="84">
        <f>T26*S26</f>
        <v/>
      </c>
      <c r="U46" s="84" t="n"/>
      <c r="V46" s="84">
        <f>V26*U26</f>
        <v/>
      </c>
    </row>
    <row r="47">
      <c r="F47" s="84">
        <f>F27*E27</f>
        <v/>
      </c>
      <c r="G47" s="84" t="n"/>
      <c r="H47" s="84">
        <f>H27*G27</f>
        <v/>
      </c>
      <c r="I47" s="84" t="n"/>
      <c r="J47" s="84">
        <f>J27*I27</f>
        <v/>
      </c>
      <c r="K47" s="84" t="n"/>
      <c r="L47" s="84">
        <f>L27*K27</f>
        <v/>
      </c>
      <c r="M47" s="84" t="n"/>
      <c r="N47" s="84">
        <f>N27*M27</f>
        <v/>
      </c>
      <c r="O47" s="84" t="n"/>
      <c r="P47" s="84">
        <f>P27*O27</f>
        <v/>
      </c>
      <c r="Q47" s="84" t="n"/>
      <c r="R47" s="84">
        <f>R27*Q27</f>
        <v/>
      </c>
      <c r="S47" s="84" t="n"/>
      <c r="T47" s="84">
        <f>T27*S27</f>
        <v/>
      </c>
      <c r="U47" s="84" t="n"/>
      <c r="V47" s="84">
        <f>V27*U27</f>
        <v/>
      </c>
    </row>
    <row r="48">
      <c r="F48" s="84">
        <f>F28*E28</f>
        <v/>
      </c>
      <c r="G48" s="84" t="n"/>
      <c r="H48" s="84">
        <f>H28*G28</f>
        <v/>
      </c>
      <c r="I48" s="84" t="n"/>
      <c r="J48" s="84">
        <f>J28*I28</f>
        <v/>
      </c>
      <c r="K48" s="84" t="n"/>
      <c r="L48" s="84">
        <f>L28*K28</f>
        <v/>
      </c>
      <c r="M48" s="84" t="n"/>
      <c r="N48" s="84">
        <f>N28*M28</f>
        <v/>
      </c>
      <c r="O48" s="84" t="n"/>
      <c r="P48" s="84">
        <f>P28*O28</f>
        <v/>
      </c>
      <c r="Q48" s="84" t="n"/>
      <c r="R48" s="84">
        <f>R28*Q28</f>
        <v/>
      </c>
      <c r="S48" s="84" t="n"/>
      <c r="T48" s="84">
        <f>T28*S28</f>
        <v/>
      </c>
      <c r="U48" s="84" t="n"/>
      <c r="V48" s="84">
        <f>V28*U28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ขวางบน</t>
        </is>
      </c>
      <c r="C58" s="91" t="inlineStr">
        <is>
          <t>B20054</t>
        </is>
      </c>
      <c r="D58" s="92" t="inlineStr">
        <is>
          <t>(W-2.2-5.7-4-5.7-2)/2</t>
        </is>
      </c>
      <c r="E58" s="93" t="n">
        <v>2.2</v>
      </c>
      <c r="F58" s="93" t="n">
        <v>5.7</v>
      </c>
      <c r="G58" s="93" t="n">
        <v>4</v>
      </c>
      <c r="H58" s="93" t="n">
        <v>5.7</v>
      </c>
      <c r="I58" s="93" t="n">
        <v>2.3</v>
      </c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>
        <is>
          <t>H-6.1</t>
        </is>
      </c>
      <c r="E59" s="94" t="n"/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H-1.3-3.7</t>
        </is>
      </c>
      <c r="E60" s="93" t="n">
        <v>1.3</v>
      </c>
      <c r="F60" s="93" t="n">
        <v>3.7</v>
      </c>
      <c r="G60" s="94" t="n"/>
      <c r="H60" s="94" t="n"/>
      <c r="I60" s="94" t="n"/>
      <c r="J60" s="94" t="n"/>
      <c r="K60" s="94" t="n"/>
      <c r="L60" s="93" t="n">
        <v>4</v>
      </c>
    </row>
    <row r="61">
      <c r="A61" s="89" t="n">
        <v>8</v>
      </c>
      <c r="B61" s="90" t="inlineStr">
        <is>
          <t>ฝาปิดเฟรมบน/ล่าง</t>
        </is>
      </c>
      <c r="C61" s="91" t="inlineStr">
        <is>
          <t>-</t>
        </is>
      </c>
      <c r="D61" s="92" t="inlineStr">
        <is>
          <t>W-3.5-3.5</t>
        </is>
      </c>
      <c r="E61" s="93" t="n">
        <v>3.5</v>
      </c>
      <c r="F61" s="93" t="n">
        <v>3.5</v>
      </c>
      <c r="G61" s="94" t="n"/>
      <c r="H61" s="94" t="n"/>
      <c r="I61" s="94" t="n"/>
      <c r="J61" s="94" t="n"/>
      <c r="K61" s="94" t="n"/>
      <c r="L61" s="93" t="n">
        <v>2</v>
      </c>
    </row>
    <row r="63">
      <c r="A63" s="153" t="inlineStr">
        <is>
          <t>⑥ อุปกรณ์ ต่อ 1 บาน — คูณจำนวนบานที่ผลิต</t>
        </is>
      </c>
      <c r="F63" s="154" t="inlineStr">
        <is>
          <t>ต่อบาน</t>
        </is>
      </c>
    </row>
    <row r="64">
      <c r="A64" s="155" t="inlineStr">
        <is>
          <t>1. ล้อ 27</t>
        </is>
      </c>
      <c r="F64" s="156" t="n">
        <v>2</v>
      </c>
    </row>
    <row r="65">
      <c r="A65" s="155" t="inlineStr">
        <is>
          <t>2. มือจับ Align</t>
        </is>
      </c>
      <c r="F65" s="156" t="n">
        <v>2</v>
      </c>
    </row>
    <row r="66">
      <c r="A66" s="155" t="inlineStr">
        <is>
          <t>3. ชุดล็อค</t>
        </is>
      </c>
      <c r="F66" s="156" t="n">
        <v>1</v>
      </c>
    </row>
    <row r="67">
      <c r="A67" s="155" t="inlineStr">
        <is>
          <t>4. น็อตประกอบ</t>
        </is>
      </c>
      <c r="F67" s="156" t="n">
        <v>4</v>
      </c>
    </row>
    <row r="68">
      <c r="A68" s="157" t="inlineStr">
        <is>
          <t>+ สักหลาด/ยาง/ซิลิโคน = ตามขนาด (ดูชีทคิดทุน)</t>
        </is>
      </c>
    </row>
  </sheetData>
  <mergeCells count="50">
    <mergeCell ref="O7:P7"/>
    <mergeCell ref="S7:U7"/>
    <mergeCell ref="Q7:R7"/>
    <mergeCell ref="U9:V9"/>
    <mergeCell ref="I6:J6"/>
    <mergeCell ref="A64:E64"/>
    <mergeCell ref="S30:V30"/>
    <mergeCell ref="U6:V6"/>
    <mergeCell ref="K9:L9"/>
    <mergeCell ref="O6:P6"/>
    <mergeCell ref="W8:Z8"/>
    <mergeCell ref="M9:N9"/>
    <mergeCell ref="O9:P9"/>
    <mergeCell ref="G8:H8"/>
    <mergeCell ref="M30:O30"/>
    <mergeCell ref="Y9:Z9"/>
    <mergeCell ref="E8:F8"/>
    <mergeCell ref="Q8:R8"/>
    <mergeCell ref="A65:E65"/>
    <mergeCell ref="G7:H7"/>
    <mergeCell ref="I7:J7"/>
    <mergeCell ref="A30:D30"/>
    <mergeCell ref="G6:H6"/>
    <mergeCell ref="A66:E66"/>
    <mergeCell ref="E9:F9"/>
    <mergeCell ref="M7:N7"/>
    <mergeCell ref="A8:A9"/>
    <mergeCell ref="E6:F6"/>
    <mergeCell ref="A6:D6"/>
    <mergeCell ref="M6:N6"/>
    <mergeCell ref="A68:F68"/>
    <mergeCell ref="S8:V8"/>
    <mergeCell ref="Q6:R6"/>
    <mergeCell ref="S6:T6"/>
    <mergeCell ref="D8:D9"/>
    <mergeCell ref="A7:D7"/>
    <mergeCell ref="Q9:R9"/>
    <mergeCell ref="I8:J8"/>
    <mergeCell ref="S9:T9"/>
    <mergeCell ref="O8:P8"/>
    <mergeCell ref="K7:L7"/>
    <mergeCell ref="B8:C9"/>
    <mergeCell ref="E7:F7"/>
    <mergeCell ref="A63:E63"/>
    <mergeCell ref="AA6:AB9"/>
    <mergeCell ref="W7:Z7"/>
    <mergeCell ref="K6:L6"/>
    <mergeCell ref="G9:H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12.75" customWidth="1" min="26" max="26"/>
    <col width="8.75" customWidth="1" min="27" max="27"/>
    <col width="11.25" customWidth="1" min="29" max="29"/>
    <col width="11.75" customWidth="1" min="30" max="30"/>
    <col width="8.75" customWidth="1" min="31" max="31"/>
  </cols>
  <sheetData>
    <row r="1" ht="40.15" customHeight="1">
      <c r="A1" s="4" t="inlineStr">
        <is>
          <t>รายการตัด SMS เลื่อนสลับ เฟรมข้าง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10" t="n"/>
      <c r="P1" s="10" t="n"/>
      <c r="Q1" s="9" t="n"/>
      <c r="R1" s="9" t="n"/>
      <c r="S1" s="9" t="n"/>
      <c r="T1" s="9" t="n"/>
      <c r="U1" s="9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4" t="n"/>
      <c r="P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N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inlineStr">
        <is>
          <t>(W-2.2-5.7-4-5.7-2)/2</t>
        </is>
      </c>
      <c r="N6" s="3" t="n"/>
      <c r="O6" s="18" t="inlineStr">
        <is>
          <t>(W-2.2-5.7-4-5.7-2)/2</t>
        </is>
      </c>
      <c r="P6" s="3" t="n"/>
      <c r="Q6" s="18" t="inlineStr">
        <is>
          <t>H-6.1</t>
        </is>
      </c>
      <c r="R6" s="3" t="n"/>
      <c r="S6" s="18" t="inlineStr">
        <is>
          <t>H-6.1</t>
        </is>
      </c>
      <c r="T6" s="3" t="n"/>
      <c r="U6" s="18" t="inlineStr">
        <is>
          <t>H-1.3-3.7</t>
        </is>
      </c>
      <c r="V6" s="3" t="n"/>
      <c r="W6" s="18" t="inlineStr">
        <is>
          <t>W-3.5-3.5</t>
        </is>
      </c>
      <c r="X6" s="3" t="n"/>
      <c r="Y6" s="19" t="n"/>
      <c r="Z6" s="19" t="n"/>
      <c r="AA6" s="19" t="n"/>
      <c r="AB6" s="19" t="n"/>
      <c r="AC6" s="20" t="inlineStr">
        <is>
          <t>หน่วยนิ้ว กระจก</t>
        </is>
      </c>
      <c r="AD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B20054</t>
        </is>
      </c>
      <c r="N7" s="17" t="n"/>
      <c r="O7" s="25" t="inlineStr">
        <is>
          <t>B20054</t>
        </is>
      </c>
      <c r="P7" s="17" t="n"/>
      <c r="Q7" s="25" t="inlineStr">
        <is>
          <t>B20009</t>
        </is>
      </c>
      <c r="R7" s="17" t="n"/>
      <c r="S7" s="25" t="inlineStr">
        <is>
          <t>B20010</t>
        </is>
      </c>
      <c r="T7" s="17" t="n"/>
      <c r="U7" s="26" t="inlineStr">
        <is>
          <t>B20019</t>
        </is>
      </c>
      <c r="V7" s="16" t="n"/>
      <c r="W7" s="16" t="n"/>
      <c r="X7" s="27" t="n"/>
      <c r="Y7" s="28" t="inlineStr">
        <is>
          <t>ขนาดกระจก</t>
        </is>
      </c>
      <c r="Z7" s="29" t="n"/>
      <c r="AA7" s="29" t="n"/>
      <c r="AB7" s="30" t="n"/>
      <c r="AC7" s="31" t="n"/>
      <c r="AD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1" t="n"/>
      <c r="O8" s="38" t="n"/>
      <c r="P8" s="37" t="n"/>
      <c r="Q8" s="39" t="n"/>
      <c r="R8" s="40" t="n"/>
      <c r="S8" s="39" t="n"/>
      <c r="T8" s="40" t="n"/>
      <c r="U8" s="95" t="n"/>
      <c r="V8" s="96" t="n"/>
      <c r="W8" s="96" t="n"/>
      <c r="X8" s="96" t="n"/>
      <c r="Y8" s="42" t="inlineStr">
        <is>
          <t>ใส่ความหนากระจก ↓</t>
        </is>
      </c>
      <c r="Z8" s="22" t="n"/>
      <c r="AA8" s="22" t="n"/>
      <c r="AB8" s="43" t="n"/>
      <c r="AC8" s="31" t="n"/>
      <c r="AD8" s="32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ขวางบน</t>
        </is>
      </c>
      <c r="N9" s="43" t="n"/>
      <c r="O9" s="48" t="inlineStr">
        <is>
          <t>ขวางล่าง</t>
        </is>
      </c>
      <c r="P9" s="43" t="n"/>
      <c r="Q9" s="48" t="inlineStr">
        <is>
          <t>เสาเกี่ยว</t>
        </is>
      </c>
      <c r="R9" s="43" t="n"/>
      <c r="S9" s="48" t="inlineStr">
        <is>
          <t>เสาเกี่ยวโหนก</t>
        </is>
      </c>
      <c r="T9" s="43" t="n"/>
      <c r="U9" s="49" t="inlineStr">
        <is>
          <t>ฝาปิดเฟรมข้าง</t>
        </is>
      </c>
      <c r="V9" s="43" t="n"/>
      <c r="W9" s="48" t="inlineStr">
        <is>
          <t>ฝาปิดเฟรมบน/ล่าง</t>
        </is>
      </c>
      <c r="X9" s="43" t="n"/>
      <c r="Y9" s="50" t="inlineStr">
        <is>
          <t>เสา-5.3-5.3-1.2</t>
        </is>
      </c>
      <c r="Z9" s="51" t="inlineStr">
        <is>
          <t>ขวาง+1.2</t>
        </is>
      </c>
      <c r="AA9" s="52" t="n">
        <v>6</v>
      </c>
      <c r="AB9" s="43" t="n"/>
      <c r="AC9" s="53" t="n"/>
      <c r="AD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59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61" t="inlineStr">
        <is>
          <t>H</t>
        </is>
      </c>
      <c r="Z10" s="62" t="inlineStr">
        <is>
          <t>W</t>
        </is>
      </c>
      <c r="AA10" s="63" t="inlineStr">
        <is>
          <t>ความ
หนา</t>
        </is>
      </c>
      <c r="AB10" s="64" t="inlineStr">
        <is>
          <t>จำนวน</t>
        </is>
      </c>
      <c r="AC10" s="65" t="inlineStr">
        <is>
          <t>สูง</t>
        </is>
      </c>
      <c r="AD10" s="66" t="inlineStr">
        <is>
          <t>กว้าง</t>
        </is>
      </c>
    </row>
    <row r="11" ht="40.15" customHeight="1">
      <c r="A11" s="67" t="inlineStr">
        <is>
          <t>D8</t>
        </is>
      </c>
      <c r="B11" s="68" t="n">
        <v>280</v>
      </c>
      <c r="C11" s="69" t="n">
        <v>80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IF($A11="","",($C11-$E$58-$F$58-$G$58-$H$58-$I$58)/2)</f>
        <v/>
      </c>
      <c r="N11" s="69">
        <f>IF($A11="","",$L$58*$D11)</f>
        <v/>
      </c>
      <c r="O11" s="71">
        <f>$M11</f>
        <v/>
      </c>
      <c r="P11" s="69">
        <f>$N11</f>
        <v/>
      </c>
      <c r="Q11" s="71">
        <f>IF($A11="","",$K11)</f>
        <v/>
      </c>
      <c r="R11" s="69">
        <f>IF($A11="","",$L$59*$D11)</f>
        <v/>
      </c>
      <c r="S11" s="71">
        <f>IF($A11="","",$K11)</f>
        <v/>
      </c>
      <c r="T11" s="69">
        <f>IF($A11="","",$L$60*$D11)</f>
        <v/>
      </c>
      <c r="U11" s="71">
        <f>IF($A11="","",$B11-$E$61-$F$61)</f>
        <v/>
      </c>
      <c r="V11" s="69">
        <f>IF($A11="","",$L$61*$D11)</f>
        <v/>
      </c>
      <c r="W11" s="71">
        <f>IF($A11="","",$C11-$E$62-$F$62)</f>
        <v/>
      </c>
      <c r="X11" s="69">
        <f>IF($A11="","",$L$62*$D11)</f>
        <v/>
      </c>
      <c r="Y11" s="72">
        <f>IF($A11="","",$K11-5.3-5.3-1.2)</f>
        <v/>
      </c>
      <c r="Z11" s="73">
        <f>IF($A11="","",$M11+1.2)</f>
        <v/>
      </c>
      <c r="AA11" s="74">
        <f>IF($A11="","",$AA$9)</f>
        <v/>
      </c>
      <c r="AB11" s="75">
        <f>IF($A11="","",2*$D11)</f>
        <v/>
      </c>
      <c r="AC11" s="76">
        <f>IF($A11="","",($Y11*0.393701))</f>
        <v/>
      </c>
      <c r="AD11" s="77">
        <f>IF($A11="","",($Z11 * 0.393701) )</f>
        <v/>
      </c>
    </row>
    <row r="12" ht="40.15" customHeight="1">
      <c r="A12" s="67" t="n"/>
      <c r="B12" s="68" t="n"/>
      <c r="C12" s="6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IF($A12="","",($C12-$E$58-$F$58-$G$58-$H$58-$I$58)/2)</f>
        <v/>
      </c>
      <c r="N12" s="69">
        <f>IF($A12="","",$L$58*$D12)</f>
        <v/>
      </c>
      <c r="O12" s="71">
        <f>$M12</f>
        <v/>
      </c>
      <c r="P12" s="69">
        <f>$N12</f>
        <v/>
      </c>
      <c r="Q12" s="71">
        <f>IF($A12="","",$K12)</f>
        <v/>
      </c>
      <c r="R12" s="69">
        <f>IF($A12="","",$L$59*$D12)</f>
        <v/>
      </c>
      <c r="S12" s="71">
        <f>IF($A12="","",$K12)</f>
        <v/>
      </c>
      <c r="T12" s="69">
        <f>IF($A12="","",$L$60*$D12)</f>
        <v/>
      </c>
      <c r="U12" s="71">
        <f>IF($A12="","",$B12-$E$61-$F$61)</f>
        <v/>
      </c>
      <c r="V12" s="69">
        <f>IF($A12="","",$L$61*$D12)</f>
        <v/>
      </c>
      <c r="W12" s="71">
        <f>IF($A12="","",$C12-$E$62-$F$62)</f>
        <v/>
      </c>
      <c r="X12" s="69">
        <f>IF($A12="","",$L$62*$D12)</f>
        <v/>
      </c>
      <c r="Y12" s="72">
        <f>IF($A12="","",$K12-5.3-5.3-1.2)</f>
        <v/>
      </c>
      <c r="Z12" s="73">
        <f>IF($A12="","",$M12+1.2)</f>
        <v/>
      </c>
      <c r="AA12" s="74">
        <f>IF($A12="","",$AA$9)</f>
        <v/>
      </c>
      <c r="AB12" s="75">
        <f>IF($A12="","",4*$D12)</f>
        <v/>
      </c>
      <c r="AC12" s="78">
        <f>IF($A12="","",($Y12*0.393701))</f>
        <v/>
      </c>
      <c r="AD12" s="77">
        <f>IF($A12="","",($Z12 * 0.393701) )</f>
        <v/>
      </c>
    </row>
    <row r="13" ht="40.15" customHeight="1">
      <c r="A13" s="67" t="n"/>
      <c r="B13" s="68" t="n"/>
      <c r="C13" s="6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IF($A13="","",($C13-$E$58-$F$58-$G$58-$H$58-$I$58)/2)</f>
        <v/>
      </c>
      <c r="N13" s="69">
        <f>IF($A13="","",$L$58*$D13)</f>
        <v/>
      </c>
      <c r="O13" s="71">
        <f>$M13</f>
        <v/>
      </c>
      <c r="P13" s="69">
        <f>$N13</f>
        <v/>
      </c>
      <c r="Q13" s="71">
        <f>IF($A13="","",$K13)</f>
        <v/>
      </c>
      <c r="R13" s="69">
        <f>IF($A13="","",$L$59*$D13)</f>
        <v/>
      </c>
      <c r="S13" s="71">
        <f>IF($A13="","",$K13)</f>
        <v/>
      </c>
      <c r="T13" s="69">
        <f>IF($A13="","",$L$60*$D13)</f>
        <v/>
      </c>
      <c r="U13" s="71">
        <f>IF($A13="","",$B13-$E$61-$F$61)</f>
        <v/>
      </c>
      <c r="V13" s="69">
        <f>IF($A13="","",$L$61*$D13)</f>
        <v/>
      </c>
      <c r="W13" s="71">
        <f>IF($A13="","",$C13-$E$62-$F$62)</f>
        <v/>
      </c>
      <c r="X13" s="69">
        <f>IF($A13="","",$L$62*$D13)</f>
        <v/>
      </c>
      <c r="Y13" s="72">
        <f>IF($A13="","",$K13-5.3-5.3-1.2)</f>
        <v/>
      </c>
      <c r="Z13" s="73">
        <f>IF($A13="","",$M13+1.2)</f>
        <v/>
      </c>
      <c r="AA13" s="74">
        <f>IF($A13="","",$AA$9)</f>
        <v/>
      </c>
      <c r="AB13" s="75">
        <f>IF($A13="","",4*$D13)</f>
        <v/>
      </c>
      <c r="AC13" s="78">
        <f>IF($A13="","",($Y13*0.393701))</f>
        <v/>
      </c>
      <c r="AD13" s="77">
        <f>IF($A13="","",($Z13 * 0.393701) )</f>
        <v/>
      </c>
    </row>
    <row r="14" ht="40.15" customHeight="1">
      <c r="A14" s="67" t="n"/>
      <c r="B14" s="68" t="n"/>
      <c r="C14" s="6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IF($A14="","",($C14-$E$58-$F$58-$G$58-$H$58-$I$58)/2)</f>
        <v/>
      </c>
      <c r="N14" s="69">
        <f>IF($A14="","",$L$58*$D14)</f>
        <v/>
      </c>
      <c r="O14" s="71">
        <f>$M14</f>
        <v/>
      </c>
      <c r="P14" s="69">
        <f>$N14</f>
        <v/>
      </c>
      <c r="Q14" s="71">
        <f>IF($A14="","",$K14)</f>
        <v/>
      </c>
      <c r="R14" s="69">
        <f>IF($A14="","",$L$59*$D14)</f>
        <v/>
      </c>
      <c r="S14" s="71">
        <f>IF($A14="","",$K14)</f>
        <v/>
      </c>
      <c r="T14" s="69">
        <f>IF($A14="","",$L$60*$D14)</f>
        <v/>
      </c>
      <c r="U14" s="71">
        <f>IF($A14="","",$B14-$E$61-$F$61)</f>
        <v/>
      </c>
      <c r="V14" s="69">
        <f>IF($A14="","",$L$61*$D14)</f>
        <v/>
      </c>
      <c r="W14" s="71">
        <f>IF($A14="","",$C14-$E$62-$F$62)</f>
        <v/>
      </c>
      <c r="X14" s="69">
        <f>IF($A14="","",$L$62*$D14)</f>
        <v/>
      </c>
      <c r="Y14" s="72">
        <f>IF($A14="","",$K14-5.3-5.3-1.2)</f>
        <v/>
      </c>
      <c r="Z14" s="73">
        <f>IF($A14="","",$M14+1.2)</f>
        <v/>
      </c>
      <c r="AA14" s="74">
        <f>IF($A14="","",$AA$9)</f>
        <v/>
      </c>
      <c r="AB14" s="75">
        <f>IF($A14="","",4*$D14)</f>
        <v/>
      </c>
      <c r="AC14" s="78">
        <f>IF($A14="","",($Y14*0.393701))</f>
        <v/>
      </c>
      <c r="AD14" s="77">
        <f>IF($A14="","",($Z14 * 0.393701) )</f>
        <v/>
      </c>
    </row>
    <row r="15" ht="40.15" customHeight="1">
      <c r="A15" s="67" t="n"/>
      <c r="B15" s="68" t="n"/>
      <c r="C15" s="6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IF($A15="","",($C15-$E$58-$F$58-$G$58-$H$58-$I$58)/2)</f>
        <v/>
      </c>
      <c r="N15" s="69">
        <f>IF($A15="","",$L$58*$D15)</f>
        <v/>
      </c>
      <c r="O15" s="71">
        <f>$M15</f>
        <v/>
      </c>
      <c r="P15" s="69">
        <f>$N15</f>
        <v/>
      </c>
      <c r="Q15" s="71">
        <f>IF($A15="","",$K15)</f>
        <v/>
      </c>
      <c r="R15" s="69">
        <f>IF($A15="","",$L$59*$D15)</f>
        <v/>
      </c>
      <c r="S15" s="71">
        <f>IF($A15="","",$K15)</f>
        <v/>
      </c>
      <c r="T15" s="69">
        <f>IF($A15="","",$L$60*$D15)</f>
        <v/>
      </c>
      <c r="U15" s="71">
        <f>IF($A15="","",$B15-$E$61-$F$61)</f>
        <v/>
      </c>
      <c r="V15" s="69">
        <f>IF($A15="","",$L$61*$D15)</f>
        <v/>
      </c>
      <c r="W15" s="71">
        <f>IF($A15="","",$C15-$E$62-$F$62)</f>
        <v/>
      </c>
      <c r="X15" s="69">
        <f>IF($A15="","",$L$62*$D15)</f>
        <v/>
      </c>
      <c r="Y15" s="72">
        <f>IF($A15="","",$K15-5.3-5.3-1.2)</f>
        <v/>
      </c>
      <c r="Z15" s="73">
        <f>IF($A15="","",$M15+1.2)</f>
        <v/>
      </c>
      <c r="AA15" s="74">
        <f>IF($A15="","",$AA$9)</f>
        <v/>
      </c>
      <c r="AB15" s="75">
        <f>IF($A15="","",4*$D15)</f>
        <v/>
      </c>
      <c r="AC15" s="78">
        <f>IF($A15="","",($Y15*0.393701))</f>
        <v/>
      </c>
      <c r="AD15" s="77">
        <f>IF($A15="","",($Z15 * 0.393701) )</f>
        <v/>
      </c>
    </row>
    <row r="16" ht="40.15" customHeight="1">
      <c r="A16" s="67" t="n"/>
      <c r="B16" s="68" t="n"/>
      <c r="C16" s="6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IF($A16="","",($C16-$E$58-$F$58-$G$58-$H$58-$I$58)/2)</f>
        <v/>
      </c>
      <c r="N16" s="69">
        <f>IF($A16="","",$L$58*$D16)</f>
        <v/>
      </c>
      <c r="O16" s="71">
        <f>$M16</f>
        <v/>
      </c>
      <c r="P16" s="69">
        <f>$N16</f>
        <v/>
      </c>
      <c r="Q16" s="71">
        <f>IF($A16="","",$K16)</f>
        <v/>
      </c>
      <c r="R16" s="69">
        <f>IF($A16="","",$L$59*$D16)</f>
        <v/>
      </c>
      <c r="S16" s="71">
        <f>IF($A16="","",$K16)</f>
        <v/>
      </c>
      <c r="T16" s="69">
        <f>IF($A16="","",$L$60*$D16)</f>
        <v/>
      </c>
      <c r="U16" s="71">
        <f>IF($A16="","",$B16-$E$61-$F$61)</f>
        <v/>
      </c>
      <c r="V16" s="69">
        <f>IF($A16="","",$L$61*$D16)</f>
        <v/>
      </c>
      <c r="W16" s="71">
        <f>IF($A16="","",$C16-$E$62-$F$62)</f>
        <v/>
      </c>
      <c r="X16" s="69">
        <f>IF($A16="","",$L$62*$D16)</f>
        <v/>
      </c>
      <c r="Y16" s="72">
        <f>IF($A16="","",$K16-5.3-5.3-1.2)</f>
        <v/>
      </c>
      <c r="Z16" s="73">
        <f>IF($A16="","",$M16+1.2)</f>
        <v/>
      </c>
      <c r="AA16" s="74">
        <f>IF($A16="","",$AA$9)</f>
        <v/>
      </c>
      <c r="AB16" s="75">
        <f>IF($A16="","",4*$D16)</f>
        <v/>
      </c>
      <c r="AC16" s="72">
        <f>IF($A16="","",($Y16*0.393701))</f>
        <v/>
      </c>
      <c r="AD16" s="77">
        <f>IF($A16="","",($Z16 * 0.393701) )</f>
        <v/>
      </c>
    </row>
    <row r="17" ht="40.15" customHeight="1">
      <c r="A17" s="67" t="n"/>
      <c r="B17" s="68" t="n"/>
      <c r="C17" s="6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IF($A17="","",($C17-$E$58-$F$58-$G$58-$H$58-$I$58)/2)</f>
        <v/>
      </c>
      <c r="N17" s="69">
        <f>IF($A17="","",$L$58*$D17)</f>
        <v/>
      </c>
      <c r="O17" s="71">
        <f>$M17</f>
        <v/>
      </c>
      <c r="P17" s="69">
        <f>$N17</f>
        <v/>
      </c>
      <c r="Q17" s="71">
        <f>IF($A17="","",$K17)</f>
        <v/>
      </c>
      <c r="R17" s="69">
        <f>IF($A17="","",$L$59*$D17)</f>
        <v/>
      </c>
      <c r="S17" s="71">
        <f>IF($A17="","",$K17)</f>
        <v/>
      </c>
      <c r="T17" s="69">
        <f>IF($A17="","",$L$60*$D17)</f>
        <v/>
      </c>
      <c r="U17" s="71">
        <f>IF($A17="","",$B17-$E$61-$F$61)</f>
        <v/>
      </c>
      <c r="V17" s="69">
        <f>IF($A17="","",$L$61*$D17)</f>
        <v/>
      </c>
      <c r="W17" s="71">
        <f>IF($A17="","",$C17-$E$62-$F$62)</f>
        <v/>
      </c>
      <c r="X17" s="69">
        <f>IF($A17="","",$L$62*$D17)</f>
        <v/>
      </c>
      <c r="Y17" s="72">
        <f>IF($A17="","",$K17-5.3-5.3-1.2)</f>
        <v/>
      </c>
      <c r="Z17" s="73">
        <f>IF($A17="","",$M17+1.2)</f>
        <v/>
      </c>
      <c r="AA17" s="74">
        <f>IF($A17="","",$AA$9)</f>
        <v/>
      </c>
      <c r="AB17" s="75">
        <f>IF($A17="","",4*$D17)</f>
        <v/>
      </c>
      <c r="AC17" s="72">
        <f>IF($A17="","",($Y17*0.393701))</f>
        <v/>
      </c>
      <c r="AD17" s="77">
        <f>IF($A17="","",($Z17 * 0.393701) )</f>
        <v/>
      </c>
    </row>
    <row r="18" ht="40.15" customHeight="1">
      <c r="A18" s="67" t="n"/>
      <c r="B18" s="68" t="n"/>
      <c r="C18" s="6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IF($A18="","",($C18-$E$58-$F$58-$G$58-$H$58-$I$58)/2)</f>
        <v/>
      </c>
      <c r="N18" s="69">
        <f>IF($A18="","",$L$58*$D18)</f>
        <v/>
      </c>
      <c r="O18" s="71">
        <f>$M18</f>
        <v/>
      </c>
      <c r="P18" s="69">
        <f>$N18</f>
        <v/>
      </c>
      <c r="Q18" s="71">
        <f>IF($A18="","",$K18)</f>
        <v/>
      </c>
      <c r="R18" s="69">
        <f>IF($A18="","",$L$59*$D18)</f>
        <v/>
      </c>
      <c r="S18" s="71">
        <f>IF($A18="","",$K18)</f>
        <v/>
      </c>
      <c r="T18" s="69">
        <f>IF($A18="","",$L$60*$D18)</f>
        <v/>
      </c>
      <c r="U18" s="71">
        <f>IF($A18="","",$B18-$E$61-$F$61)</f>
        <v/>
      </c>
      <c r="V18" s="69">
        <f>IF($A18="","",$L$61*$D18)</f>
        <v/>
      </c>
      <c r="W18" s="71">
        <f>IF($A18="","",$C18-$E$62-$F$62)</f>
        <v/>
      </c>
      <c r="X18" s="69">
        <f>IF($A18="","",$L$62*$D18)</f>
        <v/>
      </c>
      <c r="Y18" s="72">
        <f>IF($A18="","",$K18-5.3-5.3-1.2)</f>
        <v/>
      </c>
      <c r="Z18" s="73">
        <f>IF($A18="","",$M18+1.2)</f>
        <v/>
      </c>
      <c r="AA18" s="74">
        <f>IF($A18="","",$AA$9)</f>
        <v/>
      </c>
      <c r="AB18" s="75">
        <f>IF($A18="","",4*$D18)</f>
        <v/>
      </c>
      <c r="AC18" s="72">
        <f>IF($A18="","",($Y18*0.393701))</f>
        <v/>
      </c>
      <c r="AD18" s="77">
        <f>IF($A18="","",($Z18 * 0.393701) )</f>
        <v/>
      </c>
    </row>
    <row r="19" ht="40.15" customHeight="1">
      <c r="A19" s="67" t="n"/>
      <c r="B19" s="68" t="n"/>
      <c r="C19" s="6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IF($A19="","",($C19-$E$58-$F$58-$G$58-$H$58-$I$58)/2)</f>
        <v/>
      </c>
      <c r="N19" s="69">
        <f>IF($A19="","",$L$58*$D19)</f>
        <v/>
      </c>
      <c r="O19" s="71">
        <f>$M19</f>
        <v/>
      </c>
      <c r="P19" s="69">
        <f>$N19</f>
        <v/>
      </c>
      <c r="Q19" s="71">
        <f>IF($A19="","",$K19)</f>
        <v/>
      </c>
      <c r="R19" s="69">
        <f>IF($A19="","",$L$59*$D19)</f>
        <v/>
      </c>
      <c r="S19" s="71">
        <f>IF($A19="","",$K19)</f>
        <v/>
      </c>
      <c r="T19" s="69">
        <f>IF($A19="","",$L$60*$D19)</f>
        <v/>
      </c>
      <c r="U19" s="71">
        <f>IF($A19="","",$B19-$E$61-$F$61)</f>
        <v/>
      </c>
      <c r="V19" s="69">
        <f>IF($A19="","",$L$61*$D19)</f>
        <v/>
      </c>
      <c r="W19" s="71">
        <f>IF($A19="","",$C19-$E$62-$F$62)</f>
        <v/>
      </c>
      <c r="X19" s="69">
        <f>IF($A19="","",$L$62*$D19)</f>
        <v/>
      </c>
      <c r="Y19" s="72">
        <f>IF($A19="","",$K19-5.3-5.3-1.2)</f>
        <v/>
      </c>
      <c r="Z19" s="73">
        <f>IF($A19="","",$M19+1.2)</f>
        <v/>
      </c>
      <c r="AA19" s="74">
        <f>IF($A19="","",$AA$9)</f>
        <v/>
      </c>
      <c r="AB19" s="75">
        <f>IF($A19="","",4*$D19)</f>
        <v/>
      </c>
      <c r="AC19" s="76">
        <f>IF($A19="","",($Y19*0.393701))</f>
        <v/>
      </c>
      <c r="AD19" s="77">
        <f>IF($A19="","",($Z19 * 0.393701) )</f>
        <v/>
      </c>
    </row>
    <row r="20" ht="40.15" customHeight="1">
      <c r="A20" s="67" t="n"/>
      <c r="B20" s="68" t="n"/>
      <c r="C20" s="6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IF($A20="","",($C20-$E$58-$F$58-$G$58-$H$58-$I$58)/2)</f>
        <v/>
      </c>
      <c r="N20" s="69">
        <f>IF($A20="","",$L$58*$D20)</f>
        <v/>
      </c>
      <c r="O20" s="71">
        <f>$M20</f>
        <v/>
      </c>
      <c r="P20" s="69">
        <f>$N20</f>
        <v/>
      </c>
      <c r="Q20" s="71">
        <f>IF($A20="","",$K20)</f>
        <v/>
      </c>
      <c r="R20" s="69">
        <f>IF($A20="","",$L$59*$D20)</f>
        <v/>
      </c>
      <c r="S20" s="71">
        <f>IF($A20="","",$K20)</f>
        <v/>
      </c>
      <c r="T20" s="69">
        <f>IF($A20="","",$L$60*$D20)</f>
        <v/>
      </c>
      <c r="U20" s="71">
        <f>IF($A20="","",$B20-$E$61-$F$61)</f>
        <v/>
      </c>
      <c r="V20" s="69">
        <f>IF($A20="","",$L$61*$D20)</f>
        <v/>
      </c>
      <c r="W20" s="71">
        <f>IF($A20="","",$C20-$E$62-$F$62)</f>
        <v/>
      </c>
      <c r="X20" s="69">
        <f>IF($A20="","",$L$62*$D20)</f>
        <v/>
      </c>
      <c r="Y20" s="72">
        <f>IF($A20="","",$K20-5.3-5.3-1.2)</f>
        <v/>
      </c>
      <c r="Z20" s="73">
        <f>IF($A20="","",$M20+1.2)</f>
        <v/>
      </c>
      <c r="AA20" s="74">
        <f>IF($A20="","",$AA$9)</f>
        <v/>
      </c>
      <c r="AB20" s="75">
        <f>IF($A20="","",4*$D20)</f>
        <v/>
      </c>
      <c r="AC20" s="72">
        <f>IF($A20="","",($Y20*0.393701))</f>
        <v/>
      </c>
      <c r="AD20" s="77">
        <f>IF($A20="","",($Z20 * 0.393701) )</f>
        <v/>
      </c>
    </row>
    <row r="21" ht="40.15" customHeight="1">
      <c r="A21" s="67" t="n"/>
      <c r="B21" s="68" t="n"/>
      <c r="C21" s="6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IF($A21="","",($C21-$E$58-$F$58-$G$58-$H$58-$I$58)/2)</f>
        <v/>
      </c>
      <c r="N21" s="69">
        <f>IF($A21="","",$L$58*$D21)</f>
        <v/>
      </c>
      <c r="O21" s="71">
        <f>$M21</f>
        <v/>
      </c>
      <c r="P21" s="69">
        <f>$N21</f>
        <v/>
      </c>
      <c r="Q21" s="71">
        <f>IF($A21="","",$K21)</f>
        <v/>
      </c>
      <c r="R21" s="69">
        <f>IF($A21="","",$L$59*$D21)</f>
        <v/>
      </c>
      <c r="S21" s="71">
        <f>IF($A21="","",$K21)</f>
        <v/>
      </c>
      <c r="T21" s="69">
        <f>IF($A21="","",$L$60*$D21)</f>
        <v/>
      </c>
      <c r="U21" s="71">
        <f>IF($A21="","",$B21-$E$61-$F$61)</f>
        <v/>
      </c>
      <c r="V21" s="69">
        <f>IF($A21="","",$L$61*$D21)</f>
        <v/>
      </c>
      <c r="W21" s="71">
        <f>IF($A21="","",$C21-$E$62-$F$62)</f>
        <v/>
      </c>
      <c r="X21" s="69">
        <f>IF($A21="","",$L$62*$D21)</f>
        <v/>
      </c>
      <c r="Y21" s="72">
        <f>IF($A21="","",$K21-5.3-5.3-1.2)</f>
        <v/>
      </c>
      <c r="Z21" s="73">
        <f>IF($A21="","",$M21+1.2)</f>
        <v/>
      </c>
      <c r="AA21" s="74">
        <f>IF($A21="","",$AA$9)</f>
        <v/>
      </c>
      <c r="AB21" s="75">
        <f>IF($A21="","",4*$D21)</f>
        <v/>
      </c>
      <c r="AC21" s="76">
        <f>IF($A21="","",($Y21*0.393701))</f>
        <v/>
      </c>
      <c r="AD21" s="77">
        <f>IF($A21="","",($Z21 * 0.393701) )</f>
        <v/>
      </c>
    </row>
    <row r="22" ht="40.15" customHeight="1">
      <c r="A22" s="67" t="n"/>
      <c r="B22" s="68" t="n"/>
      <c r="C22" s="6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IF($A22="","",($C22-$E$58-$F$58-$G$58-$H$58-$I$58)/2)</f>
        <v/>
      </c>
      <c r="N22" s="69">
        <f>IF($A22="","",$L$58*$D22)</f>
        <v/>
      </c>
      <c r="O22" s="71">
        <f>$M22</f>
        <v/>
      </c>
      <c r="P22" s="69">
        <f>$N22</f>
        <v/>
      </c>
      <c r="Q22" s="71">
        <f>IF($A22="","",$K22)</f>
        <v/>
      </c>
      <c r="R22" s="69">
        <f>IF($A22="","",$L$59*$D22)</f>
        <v/>
      </c>
      <c r="S22" s="71">
        <f>IF($A22="","",$K22)</f>
        <v/>
      </c>
      <c r="T22" s="69">
        <f>IF($A22="","",$L$60*$D22)</f>
        <v/>
      </c>
      <c r="U22" s="71">
        <f>IF($A22="","",$B22-$E$61-$F$61)</f>
        <v/>
      </c>
      <c r="V22" s="69">
        <f>IF($A22="","",$L$61*$D22)</f>
        <v/>
      </c>
      <c r="W22" s="71">
        <f>IF($A22="","",$C22-$E$62-$F$62)</f>
        <v/>
      </c>
      <c r="X22" s="69">
        <f>IF($A22="","",$L$62*$D22)</f>
        <v/>
      </c>
      <c r="Y22" s="72">
        <f>IF($A22="","",$K22-5.3-5.3-1.2)</f>
        <v/>
      </c>
      <c r="Z22" s="73">
        <f>IF($A22="","",$M22+1.2)</f>
        <v/>
      </c>
      <c r="AA22" s="74">
        <f>IF($A22="","",$AA$9)</f>
        <v/>
      </c>
      <c r="AB22" s="75">
        <f>IF($A22="","",4*$D22)</f>
        <v/>
      </c>
      <c r="AC22" s="78">
        <f>IF($A22="","",($Y22*0.393701))</f>
        <v/>
      </c>
      <c r="AD22" s="77">
        <f>IF($A22="","",($Z22 * 0.393701) )</f>
        <v/>
      </c>
    </row>
    <row r="23" ht="40.15" customHeight="1">
      <c r="A23" s="67" t="n"/>
      <c r="B23" s="68" t="n"/>
      <c r="C23" s="6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IF($A23="","",($C23-$E$58-$F$58-$G$58-$H$58-$I$58)/2)</f>
        <v/>
      </c>
      <c r="N23" s="69">
        <f>IF($A23="","",$L$58*$D23)</f>
        <v/>
      </c>
      <c r="O23" s="71">
        <f>$M23</f>
        <v/>
      </c>
      <c r="P23" s="69">
        <f>$N23</f>
        <v/>
      </c>
      <c r="Q23" s="71">
        <f>IF($A23="","",$K23)</f>
        <v/>
      </c>
      <c r="R23" s="69">
        <f>IF($A23="","",$L$59*$D23)</f>
        <v/>
      </c>
      <c r="S23" s="71">
        <f>IF($A23="","",$K23)</f>
        <v/>
      </c>
      <c r="T23" s="69">
        <f>IF($A23="","",$L$60*$D23)</f>
        <v/>
      </c>
      <c r="U23" s="71">
        <f>IF($A23="","",$B23-$E$61-$F$61)</f>
        <v/>
      </c>
      <c r="V23" s="69">
        <f>IF($A23="","",$L$61*$D23)</f>
        <v/>
      </c>
      <c r="W23" s="71">
        <f>IF($A23="","",$C23-$E$62-$F$62)</f>
        <v/>
      </c>
      <c r="X23" s="69">
        <f>IF($A23="","",$L$62*$D23)</f>
        <v/>
      </c>
      <c r="Y23" s="72">
        <f>IF($A23="","",$K23-5.3-5.3-1.2)</f>
        <v/>
      </c>
      <c r="Z23" s="73">
        <f>IF($A23="","",$M23+1.2)</f>
        <v/>
      </c>
      <c r="AA23" s="74">
        <f>IF($A23="","",$AA$9)</f>
        <v/>
      </c>
      <c r="AB23" s="75">
        <f>IF($A23="","",4*$D23)</f>
        <v/>
      </c>
      <c r="AC23" s="78">
        <f>IF($A23="","",($Y23*0.393701))</f>
        <v/>
      </c>
      <c r="AD23" s="77">
        <f>IF($A23="","",($Z23 * 0.393701) )</f>
        <v/>
      </c>
    </row>
    <row r="24" ht="40.15" customHeight="1">
      <c r="A24" s="67" t="n"/>
      <c r="B24" s="68" t="n"/>
      <c r="C24" s="6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IF($A24="","",($C24-$E$58-$F$58-$G$58-$H$58-$I$58)/2)</f>
        <v/>
      </c>
      <c r="N24" s="69">
        <f>IF($A24="","",$L$58*$D24)</f>
        <v/>
      </c>
      <c r="O24" s="71">
        <f>$M24</f>
        <v/>
      </c>
      <c r="P24" s="69">
        <f>$N24</f>
        <v/>
      </c>
      <c r="Q24" s="71">
        <f>IF($A24="","",$K24)</f>
        <v/>
      </c>
      <c r="R24" s="69">
        <f>IF($A24="","",$L$59*$D24)</f>
        <v/>
      </c>
      <c r="S24" s="71">
        <f>IF($A24="","",$K24)</f>
        <v/>
      </c>
      <c r="T24" s="69">
        <f>IF($A24="","",$L$60*$D24)</f>
        <v/>
      </c>
      <c r="U24" s="71">
        <f>IF($A24="","",$B24-$E$61-$F$61)</f>
        <v/>
      </c>
      <c r="V24" s="69">
        <f>IF($A24="","",$L$61*$D24)</f>
        <v/>
      </c>
      <c r="W24" s="71">
        <f>IF($A24="","",$C24-$E$62-$F$62)</f>
        <v/>
      </c>
      <c r="X24" s="69">
        <f>IF($A24="","",$L$62*$D24)</f>
        <v/>
      </c>
      <c r="Y24" s="72">
        <f>IF($A24="","",$K24-5.3-5.3-1.2)</f>
        <v/>
      </c>
      <c r="Z24" s="73">
        <f>IF($A24="","",$M24+1.2)</f>
        <v/>
      </c>
      <c r="AA24" s="74">
        <f>IF($A24="","",$AA$9)</f>
        <v/>
      </c>
      <c r="AB24" s="75">
        <f>IF($A24="","",4*$D24)</f>
        <v/>
      </c>
      <c r="AC24" s="72">
        <f>IF($A24="","",($Y24*0.393701))</f>
        <v/>
      </c>
      <c r="AD24" s="77">
        <f>IF($A24="","",($Z24 * 0.393701) )</f>
        <v/>
      </c>
    </row>
    <row r="25" ht="40.15" customHeight="1">
      <c r="A25" s="67" t="n"/>
      <c r="B25" s="68" t="n"/>
      <c r="C25" s="6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IF($A25="","",($C25-$E$58-$F$58-$G$58-$H$58-$I$58)/2)</f>
        <v/>
      </c>
      <c r="N25" s="69">
        <f>IF($A25="","",$L$58*$D25)</f>
        <v/>
      </c>
      <c r="O25" s="71">
        <f>$M25</f>
        <v/>
      </c>
      <c r="P25" s="69">
        <f>$N25</f>
        <v/>
      </c>
      <c r="Q25" s="71">
        <f>IF($A25="","",$K25)</f>
        <v/>
      </c>
      <c r="R25" s="69">
        <f>IF($A25="","",$L$59*$D25)</f>
        <v/>
      </c>
      <c r="S25" s="71">
        <f>IF($A25="","",$K25)</f>
        <v/>
      </c>
      <c r="T25" s="69">
        <f>IF($A25="","",$L$60*$D25)</f>
        <v/>
      </c>
      <c r="U25" s="71">
        <f>IF($A25="","",$B25-$E$61-$F$61)</f>
        <v/>
      </c>
      <c r="V25" s="69">
        <f>IF($A25="","",$L$61*$D25)</f>
        <v/>
      </c>
      <c r="W25" s="71">
        <f>IF($A25="","",$C25-$E$62-$F$62)</f>
        <v/>
      </c>
      <c r="X25" s="69">
        <f>IF($A25="","",$L$62*$D25)</f>
        <v/>
      </c>
      <c r="Y25" s="72">
        <f>IF($A25="","",$K25-5.3-5.3-1.2)</f>
        <v/>
      </c>
      <c r="Z25" s="73">
        <f>IF($A25="","",$M25+1.2)</f>
        <v/>
      </c>
      <c r="AA25" s="74">
        <f>IF($A25="","",$AA$9)</f>
        <v/>
      </c>
      <c r="AB25" s="75">
        <f>IF($A25="","",4*$D25)</f>
        <v/>
      </c>
      <c r="AC25" s="72">
        <f>IF($A25="","",($Y25*0.393701))</f>
        <v/>
      </c>
      <c r="AD25" s="77">
        <f>IF($A25="","",($Z25 * 0.393701) )</f>
        <v/>
      </c>
    </row>
    <row r="26" ht="40.15" customHeight="1">
      <c r="A26" s="67" t="n"/>
      <c r="B26" s="68" t="n"/>
      <c r="C26" s="6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IF($A26="","",($C26-$E$58-$F$58-$G$58-$H$58-$I$58)/2)</f>
        <v/>
      </c>
      <c r="N26" s="69">
        <f>IF($A26="","",$L$58*$D26)</f>
        <v/>
      </c>
      <c r="O26" s="71">
        <f>$M26</f>
        <v/>
      </c>
      <c r="P26" s="69">
        <f>$N26</f>
        <v/>
      </c>
      <c r="Q26" s="71">
        <f>IF($A26="","",$K26)</f>
        <v/>
      </c>
      <c r="R26" s="69">
        <f>IF($A26="","",$L$59*$D26)</f>
        <v/>
      </c>
      <c r="S26" s="71">
        <f>IF($A26="","",$K26)</f>
        <v/>
      </c>
      <c r="T26" s="69">
        <f>IF($A26="","",$L$60*$D26)</f>
        <v/>
      </c>
      <c r="U26" s="71">
        <f>IF($A26="","",$B26-$E$61-$F$61)</f>
        <v/>
      </c>
      <c r="V26" s="69">
        <f>IF($A26="","",$L$61*$D26)</f>
        <v/>
      </c>
      <c r="W26" s="71">
        <f>IF($A26="","",$C26-$E$62-$F$62)</f>
        <v/>
      </c>
      <c r="X26" s="69">
        <f>IF($A26="","",$L$62*$D26)</f>
        <v/>
      </c>
      <c r="Y26" s="72">
        <f>IF($A26="","",$K26-5.3-5.3-1.2)</f>
        <v/>
      </c>
      <c r="Z26" s="73">
        <f>IF($A26="","",$M26+1.2)</f>
        <v/>
      </c>
      <c r="AA26" s="74">
        <f>IF($A26="","",$AA$9)</f>
        <v/>
      </c>
      <c r="AB26" s="75">
        <f>IF($A26="","",4*$D26)</f>
        <v/>
      </c>
      <c r="AC26" s="76">
        <f>IF($A26="","",($Y26*0.393701))</f>
        <v/>
      </c>
      <c r="AD26" s="77">
        <f>IF($A26="","",($Z26 * 0.393701) )</f>
        <v/>
      </c>
    </row>
    <row r="27" ht="40.15" customHeight="1">
      <c r="A27" s="67" t="n"/>
      <c r="B27" s="68" t="n"/>
      <c r="C27" s="6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IF($A27="","",($C27-$E$58-$F$58-$G$58-$H$58-$I$58)/2)</f>
        <v/>
      </c>
      <c r="N27" s="69">
        <f>IF($A27="","",$L$58*$D27)</f>
        <v/>
      </c>
      <c r="O27" s="71">
        <f>$M27</f>
        <v/>
      </c>
      <c r="P27" s="69">
        <f>$N27</f>
        <v/>
      </c>
      <c r="Q27" s="71">
        <f>IF($A27="","",$K27)</f>
        <v/>
      </c>
      <c r="R27" s="69">
        <f>IF($A27="","",$L$59*$D27)</f>
        <v/>
      </c>
      <c r="S27" s="71">
        <f>IF($A27="","",$K27)</f>
        <v/>
      </c>
      <c r="T27" s="69">
        <f>IF($A27="","",$L$60*$D27)</f>
        <v/>
      </c>
      <c r="U27" s="71">
        <f>IF($A27="","",$B27-$E$61-$F$61)</f>
        <v/>
      </c>
      <c r="V27" s="69">
        <f>IF($A27="","",$L$61*$D27)</f>
        <v/>
      </c>
      <c r="W27" s="71">
        <f>IF($A27="","",$C27-$E$62-$F$62)</f>
        <v/>
      </c>
      <c r="X27" s="69">
        <f>IF($A27="","",$L$62*$D27)</f>
        <v/>
      </c>
      <c r="Y27" s="72">
        <f>IF($A27="","",$K27-5.3-5.3-1.2)</f>
        <v/>
      </c>
      <c r="Z27" s="73">
        <f>IF($A27="","",$M27+1.2)</f>
        <v/>
      </c>
      <c r="AA27" s="74">
        <f>IF($A27="","",$AA$9)</f>
        <v/>
      </c>
      <c r="AB27" s="75">
        <f>IF($A27="","",4*$D27)</f>
        <v/>
      </c>
      <c r="AC27" s="72">
        <f>IF($A27="","",($Y27*0.393701))</f>
        <v/>
      </c>
      <c r="AD27" s="77">
        <f>IF($A27="","",($Z27 * 0.393701) )</f>
        <v/>
      </c>
    </row>
    <row r="28" ht="40.15" customHeight="1">
      <c r="A28" s="67" t="n"/>
      <c r="B28" s="68" t="n"/>
      <c r="C28" s="6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IF($A28="","",($C28-$E$58-$F$58-$G$58-$H$58-$I$58)/2)</f>
        <v/>
      </c>
      <c r="N28" s="69">
        <f>IF($A28="","",$L$58*$D28)</f>
        <v/>
      </c>
      <c r="O28" s="71">
        <f>$M28</f>
        <v/>
      </c>
      <c r="P28" s="69">
        <f>$N28</f>
        <v/>
      </c>
      <c r="Q28" s="71">
        <f>IF($A28="","",$K28)</f>
        <v/>
      </c>
      <c r="R28" s="69">
        <f>IF($A28="","",$L$59*$D28)</f>
        <v/>
      </c>
      <c r="S28" s="71">
        <f>IF($A28="","",$K28)</f>
        <v/>
      </c>
      <c r="T28" s="69">
        <f>IF($A28="","",$L$60*$D28)</f>
        <v/>
      </c>
      <c r="U28" s="71">
        <f>IF($A28="","",$B28-$E$61-$F$61)</f>
        <v/>
      </c>
      <c r="V28" s="69">
        <f>IF($A28="","",$L$61*$D28)</f>
        <v/>
      </c>
      <c r="W28" s="71">
        <f>IF($A28="","",$C28-$E$62-$F$62)</f>
        <v/>
      </c>
      <c r="X28" s="69">
        <f>IF($A28="","",$L$62*$D28)</f>
        <v/>
      </c>
      <c r="Y28" s="72">
        <f>IF($A28="","",$K28-5.3-5.3-1.2)</f>
        <v/>
      </c>
      <c r="Z28" s="73">
        <f>IF($A28="","",$M28+1.2)</f>
        <v/>
      </c>
      <c r="AA28" s="74">
        <f>IF($A28="","",$AA$9)</f>
        <v/>
      </c>
      <c r="AB28" s="75">
        <f>IF($A28="","",4*$D28)</f>
        <v/>
      </c>
      <c r="AC28" s="72">
        <f>IF($A28="","",($Y28*0.393701))</f>
        <v/>
      </c>
      <c r="AD28" s="77">
        <f>IF($A28="","",($Z28 * 0.393701) 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$E$7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1">
        <f>(ROUNDUP(L49/640,0))</f>
        <v/>
      </c>
      <c r="M30" s="81">
        <f>M$7</f>
        <v/>
      </c>
      <c r="N30" s="22" t="n"/>
      <c r="O30" s="23" t="n"/>
      <c r="P30" s="81">
        <f>(ROUNDUP(SUM(N49:P49)/640,0))</f>
        <v/>
      </c>
      <c r="Q30" s="81">
        <f>Q$7</f>
        <v/>
      </c>
      <c r="R30" s="81">
        <f>(ROUNDUP(R49/640,0))</f>
        <v/>
      </c>
      <c r="S30" s="81">
        <f>S$7</f>
        <v/>
      </c>
      <c r="T30" s="81">
        <f>(ROUNDUP(T49/640,0))</f>
        <v/>
      </c>
      <c r="U30" s="82">
        <f>$U7</f>
        <v/>
      </c>
      <c r="V30" s="22" t="n"/>
      <c r="W30" s="22" t="n"/>
      <c r="X30" s="22" t="n"/>
      <c r="Y30" s="81">
        <f>(ROUNDUP(SUM(V49:X49)/640,0))</f>
        <v/>
      </c>
    </row>
    <row r="31" ht="40.15" customHeight="1">
      <c r="F31" s="84">
        <f>F11*E11</f>
        <v/>
      </c>
      <c r="G31" s="84" t="n"/>
      <c r="H31" s="84">
        <f>H11*G11</f>
        <v/>
      </c>
      <c r="I31" s="84" t="n"/>
      <c r="J31" s="84">
        <f>J11*I11</f>
        <v/>
      </c>
      <c r="K31" s="84" t="n"/>
      <c r="L31" s="84">
        <f>L11*K11</f>
        <v/>
      </c>
      <c r="M31" s="84" t="n"/>
      <c r="N31" s="84">
        <f>N11*M11</f>
        <v/>
      </c>
      <c r="O31" s="84" t="n"/>
      <c r="P31" s="84">
        <f>P11*O11</f>
        <v/>
      </c>
      <c r="Q31" s="84" t="n"/>
      <c r="R31" s="84">
        <f>R11*Q11</f>
        <v/>
      </c>
      <c r="S31" s="84" t="n"/>
      <c r="T31" s="84">
        <f>T11*S11</f>
        <v/>
      </c>
      <c r="U31" s="84" t="n"/>
      <c r="V31" s="84">
        <f>V11*U11</f>
        <v/>
      </c>
      <c r="W31" s="84" t="n"/>
      <c r="X31" s="84">
        <f>X11*W11</f>
        <v/>
      </c>
      <c r="Y31" s="84" t="n"/>
    </row>
    <row r="32" ht="40.15" customHeight="1">
      <c r="F32" s="84">
        <f>F12*E12</f>
        <v/>
      </c>
      <c r="G32" s="84" t="n"/>
      <c r="H32" s="84">
        <f>H12*G12</f>
        <v/>
      </c>
      <c r="I32" s="84" t="n"/>
      <c r="J32" s="84">
        <f>J12*I12</f>
        <v/>
      </c>
      <c r="K32" s="84" t="n"/>
      <c r="L32" s="84">
        <f>L12*K12</f>
        <v/>
      </c>
      <c r="M32" s="84" t="n"/>
      <c r="N32" s="84">
        <f>N12*M12</f>
        <v/>
      </c>
      <c r="O32" s="84" t="n"/>
      <c r="P32" s="84">
        <f>P12*O12</f>
        <v/>
      </c>
      <c r="Q32" s="84" t="n"/>
      <c r="R32" s="84">
        <f>R12*Q12</f>
        <v/>
      </c>
      <c r="S32" s="84" t="n"/>
      <c r="T32" s="84">
        <f>T12*S12</f>
        <v/>
      </c>
      <c r="U32" s="84" t="n"/>
      <c r="V32" s="84">
        <f>V12*U12</f>
        <v/>
      </c>
      <c r="W32" s="84" t="n"/>
      <c r="X32" s="84">
        <f>X12*W12</f>
        <v/>
      </c>
      <c r="Y32" s="84" t="n"/>
    </row>
    <row r="33" ht="40.15" customHeight="1">
      <c r="F33" s="84">
        <f>F13*E13</f>
        <v/>
      </c>
      <c r="G33" s="84" t="n"/>
      <c r="H33" s="84">
        <f>H13*G13</f>
        <v/>
      </c>
      <c r="I33" s="84" t="n"/>
      <c r="J33" s="84">
        <f>J13*I13</f>
        <v/>
      </c>
      <c r="K33" s="84" t="n"/>
      <c r="L33" s="84">
        <f>L13*K13</f>
        <v/>
      </c>
      <c r="M33" s="84" t="n"/>
      <c r="N33" s="84">
        <f>N13*M13</f>
        <v/>
      </c>
      <c r="O33" s="84" t="n"/>
      <c r="P33" s="84">
        <f>P13*O13</f>
        <v/>
      </c>
      <c r="Q33" s="84" t="n"/>
      <c r="R33" s="84">
        <f>R13*Q13</f>
        <v/>
      </c>
      <c r="S33" s="84" t="n"/>
      <c r="T33" s="84">
        <f>T13*S13</f>
        <v/>
      </c>
      <c r="U33" s="84" t="n"/>
      <c r="V33" s="84">
        <f>V13*U13</f>
        <v/>
      </c>
      <c r="W33" s="84" t="n"/>
      <c r="X33" s="84">
        <f>X13*W13</f>
        <v/>
      </c>
      <c r="Y33" s="84" t="n"/>
    </row>
    <row r="34" ht="40.15" customHeight="1">
      <c r="F34" s="84">
        <f>F14*E14</f>
        <v/>
      </c>
      <c r="G34" s="84" t="n"/>
      <c r="H34" s="84">
        <f>H14*G14</f>
        <v/>
      </c>
      <c r="I34" s="84" t="n"/>
      <c r="J34" s="84">
        <f>J14*I14</f>
        <v/>
      </c>
      <c r="K34" s="84" t="n"/>
      <c r="L34" s="84">
        <f>L14*K14</f>
        <v/>
      </c>
      <c r="M34" s="84" t="n"/>
      <c r="N34" s="84">
        <f>N14*M14</f>
        <v/>
      </c>
      <c r="O34" s="84" t="n"/>
      <c r="P34" s="84">
        <f>P14*O14</f>
        <v/>
      </c>
      <c r="Q34" s="84" t="n"/>
      <c r="R34" s="84">
        <f>R14*Q14</f>
        <v/>
      </c>
      <c r="S34" s="84" t="n"/>
      <c r="T34" s="84">
        <f>T14*S14</f>
        <v/>
      </c>
      <c r="U34" s="84" t="n"/>
      <c r="V34" s="84">
        <f>V14*U14</f>
        <v/>
      </c>
      <c r="W34" s="84" t="n"/>
      <c r="X34" s="84">
        <f>X14*W14</f>
        <v/>
      </c>
      <c r="Y34" s="84" t="n"/>
    </row>
    <row r="35" ht="40.15" customHeight="1">
      <c r="F35" s="84">
        <f>F15*E15</f>
        <v/>
      </c>
      <c r="G35" s="84" t="n"/>
      <c r="H35" s="84">
        <f>H15*G15</f>
        <v/>
      </c>
      <c r="I35" s="84" t="n"/>
      <c r="J35" s="84">
        <f>J15*I15</f>
        <v/>
      </c>
      <c r="K35" s="84" t="n"/>
      <c r="L35" s="84">
        <f>L15*K15</f>
        <v/>
      </c>
      <c r="M35" s="84" t="n"/>
      <c r="N35" s="84">
        <f>N15*M15</f>
        <v/>
      </c>
      <c r="O35" s="84" t="n"/>
      <c r="P35" s="84">
        <f>P15*O15</f>
        <v/>
      </c>
      <c r="Q35" s="84" t="n"/>
      <c r="R35" s="84">
        <f>R15*Q15</f>
        <v/>
      </c>
      <c r="S35" s="84" t="n"/>
      <c r="T35" s="84">
        <f>T15*S15</f>
        <v/>
      </c>
      <c r="U35" s="84" t="n"/>
      <c r="V35" s="84">
        <f>V15*U15</f>
        <v/>
      </c>
      <c r="W35" s="84" t="n"/>
      <c r="X35" s="84">
        <f>X15*W15</f>
        <v/>
      </c>
      <c r="Y35" s="84" t="n"/>
    </row>
    <row r="36">
      <c r="F36" s="84">
        <f>F16*E16</f>
        <v/>
      </c>
      <c r="G36" s="84" t="n"/>
      <c r="H36" s="84">
        <f>H16*G16</f>
        <v/>
      </c>
      <c r="I36" s="84" t="n"/>
      <c r="J36" s="84">
        <f>J16*I16</f>
        <v/>
      </c>
      <c r="K36" s="84" t="n"/>
      <c r="L36" s="84">
        <f>L16*K16</f>
        <v/>
      </c>
      <c r="M36" s="84" t="n"/>
      <c r="N36" s="84">
        <f>N16*M16</f>
        <v/>
      </c>
      <c r="O36" s="84" t="n"/>
      <c r="P36" s="84">
        <f>P16*O16</f>
        <v/>
      </c>
      <c r="Q36" s="84" t="n"/>
      <c r="R36" s="84">
        <f>R16*Q16</f>
        <v/>
      </c>
      <c r="S36" s="84" t="n"/>
      <c r="T36" s="84">
        <f>T16*S16</f>
        <v/>
      </c>
      <c r="U36" s="84" t="n"/>
      <c r="V36" s="84">
        <f>V16*U16</f>
        <v/>
      </c>
      <c r="W36" s="84" t="n"/>
      <c r="X36" s="84">
        <f>X16*W16</f>
        <v/>
      </c>
      <c r="Y36" s="84" t="n"/>
    </row>
    <row r="37">
      <c r="F37" s="84">
        <f>F17*E17</f>
        <v/>
      </c>
      <c r="G37" s="84" t="n"/>
      <c r="H37" s="84">
        <f>H17*G17</f>
        <v/>
      </c>
      <c r="I37" s="84" t="n"/>
      <c r="J37" s="84">
        <f>J17*I17</f>
        <v/>
      </c>
      <c r="K37" s="84" t="n"/>
      <c r="L37" s="84">
        <f>L17*K17</f>
        <v/>
      </c>
      <c r="M37" s="84" t="n"/>
      <c r="N37" s="84">
        <f>N17*M17</f>
        <v/>
      </c>
      <c r="O37" s="84" t="n"/>
      <c r="P37" s="84">
        <f>P17*O17</f>
        <v/>
      </c>
      <c r="Q37" s="84" t="n"/>
      <c r="R37" s="84">
        <f>R17*Q17</f>
        <v/>
      </c>
      <c r="S37" s="84" t="n"/>
      <c r="T37" s="84">
        <f>T17*S17</f>
        <v/>
      </c>
      <c r="U37" s="84" t="n"/>
      <c r="V37" s="84">
        <f>V17*U17</f>
        <v/>
      </c>
      <c r="W37" s="84" t="n"/>
      <c r="X37" s="84">
        <f>X17*W17</f>
        <v/>
      </c>
      <c r="Y37" s="84" t="n"/>
    </row>
    <row r="38">
      <c r="F38" s="84">
        <f>F18*E18</f>
        <v/>
      </c>
      <c r="G38" s="84" t="n"/>
      <c r="H38" s="84">
        <f>H18*G18</f>
        <v/>
      </c>
      <c r="I38" s="84" t="n"/>
      <c r="J38" s="84">
        <f>J18*I18</f>
        <v/>
      </c>
      <c r="K38" s="84" t="n"/>
      <c r="L38" s="84">
        <f>L18*K18</f>
        <v/>
      </c>
      <c r="M38" s="84" t="n"/>
      <c r="N38" s="84">
        <f>N18*M18</f>
        <v/>
      </c>
      <c r="O38" s="84" t="n"/>
      <c r="P38" s="84">
        <f>P18*O18</f>
        <v/>
      </c>
      <c r="Q38" s="84" t="n"/>
      <c r="R38" s="84">
        <f>R18*Q18</f>
        <v/>
      </c>
      <c r="S38" s="84" t="n"/>
      <c r="T38" s="84">
        <f>T18*S18</f>
        <v/>
      </c>
      <c r="U38" s="84" t="n"/>
      <c r="V38" s="84">
        <f>V18*U18</f>
        <v/>
      </c>
      <c r="W38" s="84" t="n"/>
      <c r="X38" s="84">
        <f>X18*W18</f>
        <v/>
      </c>
      <c r="Y38" s="84" t="n"/>
    </row>
    <row r="39">
      <c r="F39" s="84">
        <f>F19*E19</f>
        <v/>
      </c>
      <c r="G39" s="84" t="n"/>
      <c r="H39" s="84">
        <f>H19*G19</f>
        <v/>
      </c>
      <c r="I39" s="84" t="n"/>
      <c r="J39" s="84">
        <f>J19*I19</f>
        <v/>
      </c>
      <c r="K39" s="84" t="n"/>
      <c r="L39" s="84">
        <f>L19*K19</f>
        <v/>
      </c>
      <c r="M39" s="84" t="n"/>
      <c r="N39" s="84">
        <f>N19*M19</f>
        <v/>
      </c>
      <c r="O39" s="84" t="n"/>
      <c r="P39" s="84">
        <f>P19*O19</f>
        <v/>
      </c>
      <c r="Q39" s="84" t="n"/>
      <c r="R39" s="84">
        <f>R19*Q19</f>
        <v/>
      </c>
      <c r="S39" s="84" t="n"/>
      <c r="T39" s="84">
        <f>T19*S19</f>
        <v/>
      </c>
      <c r="U39" s="84" t="n"/>
      <c r="V39" s="84">
        <f>V19*U19</f>
        <v/>
      </c>
      <c r="W39" s="84" t="n"/>
      <c r="X39" s="84">
        <f>X19*W19</f>
        <v/>
      </c>
      <c r="Y39" s="84" t="n"/>
    </row>
    <row r="40">
      <c r="F40" s="84">
        <f>F20*E20</f>
        <v/>
      </c>
      <c r="G40" s="84" t="n"/>
      <c r="H40" s="84">
        <f>H20*G20</f>
        <v/>
      </c>
      <c r="I40" s="84" t="n"/>
      <c r="J40" s="84">
        <f>J20*I20</f>
        <v/>
      </c>
      <c r="K40" s="84" t="n"/>
      <c r="L40" s="84">
        <f>L20*K20</f>
        <v/>
      </c>
      <c r="M40" s="84" t="n"/>
      <c r="N40" s="84">
        <f>N20*M20</f>
        <v/>
      </c>
      <c r="O40" s="84" t="n"/>
      <c r="P40" s="84">
        <f>P20*O20</f>
        <v/>
      </c>
      <c r="Q40" s="84" t="n"/>
      <c r="R40" s="84">
        <f>R20*Q20</f>
        <v/>
      </c>
      <c r="S40" s="84" t="n"/>
      <c r="T40" s="84">
        <f>T20*S20</f>
        <v/>
      </c>
      <c r="U40" s="84" t="n"/>
      <c r="V40" s="84">
        <f>V20*U20</f>
        <v/>
      </c>
      <c r="W40" s="84" t="n"/>
      <c r="X40" s="84">
        <f>X20*W20</f>
        <v/>
      </c>
      <c r="Y40" s="84" t="n"/>
    </row>
    <row r="41">
      <c r="F41" s="84">
        <f>F21*E21</f>
        <v/>
      </c>
      <c r="G41" s="84" t="n"/>
      <c r="H41" s="84">
        <f>H21*G21</f>
        <v/>
      </c>
      <c r="I41" s="84" t="n"/>
      <c r="J41" s="84">
        <f>J21*I21</f>
        <v/>
      </c>
      <c r="K41" s="84" t="n"/>
      <c r="L41" s="84">
        <f>L21*K21</f>
        <v/>
      </c>
      <c r="M41" s="84" t="n"/>
      <c r="N41" s="84">
        <f>N21*M21</f>
        <v/>
      </c>
      <c r="O41" s="84" t="n"/>
      <c r="P41" s="84">
        <f>P21*O21</f>
        <v/>
      </c>
      <c r="Q41" s="84" t="n"/>
      <c r="R41" s="84">
        <f>R21*Q21</f>
        <v/>
      </c>
      <c r="S41" s="84" t="n"/>
      <c r="T41" s="84">
        <f>T21*S21</f>
        <v/>
      </c>
      <c r="U41" s="84" t="n"/>
      <c r="V41" s="84">
        <f>V21*U21</f>
        <v/>
      </c>
      <c r="W41" s="84" t="n"/>
      <c r="X41" s="84">
        <f>X21*W21</f>
        <v/>
      </c>
      <c r="Y41" s="84" t="n"/>
    </row>
    <row r="42">
      <c r="F42" s="84">
        <f>F22*E22</f>
        <v/>
      </c>
      <c r="G42" s="84" t="n"/>
      <c r="H42" s="84">
        <f>H22*G22</f>
        <v/>
      </c>
      <c r="I42" s="84" t="n"/>
      <c r="J42" s="84">
        <f>J22*I22</f>
        <v/>
      </c>
      <c r="K42" s="84" t="n"/>
      <c r="L42" s="84">
        <f>L22*K22</f>
        <v/>
      </c>
      <c r="M42" s="84" t="n"/>
      <c r="N42" s="84">
        <f>N22*M22</f>
        <v/>
      </c>
      <c r="O42" s="84" t="n"/>
      <c r="P42" s="84">
        <f>P22*O22</f>
        <v/>
      </c>
      <c r="Q42" s="84" t="n"/>
      <c r="R42" s="84">
        <f>R22*Q22</f>
        <v/>
      </c>
      <c r="S42" s="84" t="n"/>
      <c r="T42" s="84">
        <f>T22*S22</f>
        <v/>
      </c>
      <c r="U42" s="84" t="n"/>
      <c r="V42" s="84">
        <f>V22*U22</f>
        <v/>
      </c>
      <c r="W42" s="84" t="n"/>
      <c r="X42" s="84">
        <f>X22*W22</f>
        <v/>
      </c>
      <c r="Y42" s="84" t="n"/>
    </row>
    <row r="43">
      <c r="F43" s="84">
        <f>F23*E23</f>
        <v/>
      </c>
      <c r="G43" s="84" t="n"/>
      <c r="H43" s="84">
        <f>H23*G23</f>
        <v/>
      </c>
      <c r="I43" s="84" t="n"/>
      <c r="J43" s="84">
        <f>J23*I23</f>
        <v/>
      </c>
      <c r="K43" s="84" t="n"/>
      <c r="L43" s="84">
        <f>L23*K23</f>
        <v/>
      </c>
      <c r="M43" s="84" t="n"/>
      <c r="N43" s="84">
        <f>N23*M23</f>
        <v/>
      </c>
      <c r="O43" s="84" t="n"/>
      <c r="P43" s="84">
        <f>P23*O23</f>
        <v/>
      </c>
      <c r="Q43" s="84" t="n"/>
      <c r="R43" s="84">
        <f>R23*Q23</f>
        <v/>
      </c>
      <c r="S43" s="84" t="n"/>
      <c r="T43" s="84">
        <f>T23*S23</f>
        <v/>
      </c>
      <c r="U43" s="84" t="n"/>
      <c r="V43" s="84">
        <f>V23*U23</f>
        <v/>
      </c>
      <c r="W43" s="84" t="n"/>
      <c r="X43" s="84">
        <f>X23*W23</f>
        <v/>
      </c>
      <c r="Y43" s="84" t="n"/>
    </row>
    <row r="44">
      <c r="F44" s="84">
        <f>F24*E24</f>
        <v/>
      </c>
      <c r="G44" s="84" t="n"/>
      <c r="H44" s="84">
        <f>H24*G24</f>
        <v/>
      </c>
      <c r="I44" s="84" t="n"/>
      <c r="J44" s="84">
        <f>J24*I24</f>
        <v/>
      </c>
      <c r="K44" s="84" t="n"/>
      <c r="L44" s="84">
        <f>L24*K24</f>
        <v/>
      </c>
      <c r="M44" s="84" t="n"/>
      <c r="N44" s="84">
        <f>N24*M24</f>
        <v/>
      </c>
      <c r="O44" s="84" t="n"/>
      <c r="P44" s="84">
        <f>P24*O24</f>
        <v/>
      </c>
      <c r="Q44" s="84" t="n"/>
      <c r="R44" s="84">
        <f>R24*Q24</f>
        <v/>
      </c>
      <c r="S44" s="84" t="n"/>
      <c r="T44" s="84">
        <f>T24*S24</f>
        <v/>
      </c>
      <c r="U44" s="84" t="n"/>
      <c r="V44" s="84">
        <f>V24*U24</f>
        <v/>
      </c>
      <c r="W44" s="84" t="n"/>
      <c r="X44" s="84">
        <f>X24*W24</f>
        <v/>
      </c>
      <c r="Y44" s="84" t="n"/>
    </row>
    <row r="45">
      <c r="F45" s="84">
        <f>F25*E25</f>
        <v/>
      </c>
      <c r="G45" s="84" t="n"/>
      <c r="H45" s="84">
        <f>H25*G25</f>
        <v/>
      </c>
      <c r="I45" s="84" t="n"/>
      <c r="J45" s="84">
        <f>J25*I25</f>
        <v/>
      </c>
      <c r="K45" s="84" t="n"/>
      <c r="L45" s="84">
        <f>L25*K25</f>
        <v/>
      </c>
      <c r="M45" s="84" t="n"/>
      <c r="N45" s="84">
        <f>N25*M25</f>
        <v/>
      </c>
      <c r="O45" s="84" t="n"/>
      <c r="P45" s="84">
        <f>P25*O25</f>
        <v/>
      </c>
      <c r="Q45" s="84" t="n"/>
      <c r="R45" s="84">
        <f>R25*Q25</f>
        <v/>
      </c>
      <c r="S45" s="84" t="n"/>
      <c r="T45" s="84">
        <f>T25*S25</f>
        <v/>
      </c>
      <c r="U45" s="84" t="n"/>
      <c r="V45" s="84">
        <f>V25*U25</f>
        <v/>
      </c>
      <c r="W45" s="84" t="n"/>
      <c r="X45" s="84">
        <f>X25*W25</f>
        <v/>
      </c>
      <c r="Y45" s="84" t="n"/>
    </row>
    <row r="46">
      <c r="F46" s="84">
        <f>F26*E26</f>
        <v/>
      </c>
      <c r="G46" s="84" t="n"/>
      <c r="H46" s="84">
        <f>H26*G26</f>
        <v/>
      </c>
      <c r="I46" s="84" t="n"/>
      <c r="J46" s="84">
        <f>J26*I26</f>
        <v/>
      </c>
      <c r="K46" s="84" t="n"/>
      <c r="L46" s="84">
        <f>L26*K26</f>
        <v/>
      </c>
      <c r="M46" s="84" t="n"/>
      <c r="N46" s="84">
        <f>N26*M26</f>
        <v/>
      </c>
      <c r="O46" s="84" t="n"/>
      <c r="P46" s="84">
        <f>P26*O26</f>
        <v/>
      </c>
      <c r="Q46" s="84" t="n"/>
      <c r="R46" s="84">
        <f>R26*Q26</f>
        <v/>
      </c>
      <c r="S46" s="84" t="n"/>
      <c r="T46" s="84">
        <f>T26*S26</f>
        <v/>
      </c>
      <c r="U46" s="84" t="n"/>
      <c r="V46" s="84">
        <f>V26*U26</f>
        <v/>
      </c>
      <c r="W46" s="84" t="n"/>
      <c r="X46" s="84">
        <f>X26*W26</f>
        <v/>
      </c>
      <c r="Y46" s="84" t="n"/>
    </row>
    <row r="47">
      <c r="F47" s="84">
        <f>F27*E27</f>
        <v/>
      </c>
      <c r="G47" s="84" t="n"/>
      <c r="H47" s="84">
        <f>H27*G27</f>
        <v/>
      </c>
      <c r="I47" s="84" t="n"/>
      <c r="J47" s="84">
        <f>J27*I27</f>
        <v/>
      </c>
      <c r="K47" s="84" t="n"/>
      <c r="L47" s="84">
        <f>L27*K27</f>
        <v/>
      </c>
      <c r="M47" s="84" t="n"/>
      <c r="N47" s="84">
        <f>N27*M27</f>
        <v/>
      </c>
      <c r="O47" s="84" t="n"/>
      <c r="P47" s="84">
        <f>P27*O27</f>
        <v/>
      </c>
      <c r="Q47" s="84" t="n"/>
      <c r="R47" s="84">
        <f>R27*Q27</f>
        <v/>
      </c>
      <c r="S47" s="84" t="n"/>
      <c r="T47" s="84">
        <f>T27*S27</f>
        <v/>
      </c>
      <c r="U47" s="84" t="n"/>
      <c r="V47" s="84">
        <f>V27*U27</f>
        <v/>
      </c>
      <c r="W47" s="84" t="n"/>
      <c r="X47" s="84">
        <f>X27*W27</f>
        <v/>
      </c>
      <c r="Y47" s="84" t="n"/>
    </row>
    <row r="48">
      <c r="F48" s="84">
        <f>F28*E28</f>
        <v/>
      </c>
      <c r="G48" s="84" t="n"/>
      <c r="H48" s="84">
        <f>H28*G28</f>
        <v/>
      </c>
      <c r="I48" s="84" t="n"/>
      <c r="J48" s="84">
        <f>J28*I28</f>
        <v/>
      </c>
      <c r="K48" s="84" t="n"/>
      <c r="L48" s="84">
        <f>L28*K28</f>
        <v/>
      </c>
      <c r="M48" s="84" t="n"/>
      <c r="N48" s="84">
        <f>N28*M28</f>
        <v/>
      </c>
      <c r="O48" s="84" t="n"/>
      <c r="P48" s="84">
        <f>P28*O28</f>
        <v/>
      </c>
      <c r="Q48" s="84" t="n"/>
      <c r="R48" s="84">
        <f>R28*Q28</f>
        <v/>
      </c>
      <c r="S48" s="84" t="n"/>
      <c r="T48" s="84">
        <f>T28*S28</f>
        <v/>
      </c>
      <c r="U48" s="84" t="n"/>
      <c r="V48" s="84">
        <f>V28*U28</f>
        <v/>
      </c>
      <c r="W48" s="84" t="n"/>
      <c r="X48" s="84">
        <f>X28*W28</f>
        <v/>
      </c>
      <c r="Y48" s="84" t="n"/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ขวางบน</t>
        </is>
      </c>
      <c r="C58" s="91" t="inlineStr">
        <is>
          <t>B20054</t>
        </is>
      </c>
      <c r="D58" s="92" t="inlineStr">
        <is>
          <t>(W-2.2-5.7-4-5.7-2)/2</t>
        </is>
      </c>
      <c r="E58" s="93" t="n">
        <v>2.2</v>
      </c>
      <c r="F58" s="93" t="n">
        <v>5.7</v>
      </c>
      <c r="G58" s="93" t="n">
        <v>4</v>
      </c>
      <c r="H58" s="93" t="n">
        <v>5.7</v>
      </c>
      <c r="I58" s="93" t="n">
        <v>2</v>
      </c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>
        <is>
          <t>H-6.1</t>
        </is>
      </c>
      <c r="E59" s="94" t="n"/>
      <c r="F59" s="94" t="n"/>
      <c r="G59" s="94" t="n"/>
      <c r="H59" s="94" t="n"/>
      <c r="I59" s="94" t="n"/>
      <c r="J59" s="94" t="n"/>
      <c r="K59" s="94" t="n"/>
      <c r="L59" s="93" t="n">
        <v>1</v>
      </c>
    </row>
    <row r="60">
      <c r="A60" s="89" t="n">
        <v>7</v>
      </c>
      <c r="B60" s="90" t="inlineStr">
        <is>
          <t>เสาเกี่ยวโหนก</t>
        </is>
      </c>
      <c r="C60" s="91" t="inlineStr">
        <is>
          <t>B20010</t>
        </is>
      </c>
      <c r="D60" s="92" t="inlineStr">
        <is>
          <t>H-6.1</t>
        </is>
      </c>
      <c r="E60" s="94" t="n"/>
      <c r="F60" s="94" t="n"/>
      <c r="G60" s="94" t="n"/>
      <c r="H60" s="94" t="n"/>
      <c r="I60" s="94" t="n"/>
      <c r="J60" s="94" t="n"/>
      <c r="K60" s="94" t="n"/>
      <c r="L60" s="93" t="n">
        <v>1</v>
      </c>
    </row>
    <row r="61">
      <c r="A61" s="89" t="n">
        <v>8</v>
      </c>
      <c r="B61" s="90" t="inlineStr">
        <is>
          <t>ฝาปิดเฟรมข้าง</t>
        </is>
      </c>
      <c r="C61" s="91" t="inlineStr">
        <is>
          <t>B20019</t>
        </is>
      </c>
      <c r="D61" s="92" t="inlineStr">
        <is>
          <t>H-1.3-3.7</t>
        </is>
      </c>
      <c r="E61" s="93" t="n">
        <v>1.3</v>
      </c>
      <c r="F61" s="93" t="n">
        <v>3.7</v>
      </c>
      <c r="G61" s="94" t="n"/>
      <c r="H61" s="94" t="n"/>
      <c r="I61" s="94" t="n"/>
      <c r="J61" s="94" t="n"/>
      <c r="K61" s="94" t="n"/>
      <c r="L61" s="93" t="n">
        <v>4</v>
      </c>
    </row>
    <row r="62">
      <c r="A62" s="89" t="n">
        <v>9</v>
      </c>
      <c r="B62" s="90" t="inlineStr">
        <is>
          <t>ฝาปิดเฟรมบน/ล่าง</t>
        </is>
      </c>
      <c r="C62" s="91" t="inlineStr">
        <is>
          <t>-</t>
        </is>
      </c>
      <c r="D62" s="92" t="inlineStr">
        <is>
          <t>W-3.5-3.5</t>
        </is>
      </c>
      <c r="E62" s="93" t="n">
        <v>3.5</v>
      </c>
      <c r="F62" s="93" t="n">
        <v>3.5</v>
      </c>
      <c r="G62" s="94" t="n"/>
      <c r="H62" s="94" t="n"/>
      <c r="I62" s="94" t="n"/>
      <c r="J62" s="94" t="n"/>
      <c r="K62" s="94" t="n"/>
      <c r="L62" s="93" t="n">
        <v>2</v>
      </c>
    </row>
    <row r="64">
      <c r="A64" s="153" t="inlineStr">
        <is>
          <t>⑥ อุปกรณ์ ต่อ 1 บาน — คูณจำนวนบานที่ผลิต</t>
        </is>
      </c>
      <c r="F64" s="154" t="inlineStr">
        <is>
          <t>ต่อบาน</t>
        </is>
      </c>
    </row>
    <row r="65">
      <c r="A65" s="155" t="inlineStr">
        <is>
          <t>1. ล้อ 27</t>
        </is>
      </c>
      <c r="F65" s="156" t="n">
        <v>2</v>
      </c>
    </row>
    <row r="66">
      <c r="A66" s="155" t="inlineStr">
        <is>
          <t>2. มือจับ Align</t>
        </is>
      </c>
      <c r="F66" s="156" t="n">
        <v>2</v>
      </c>
    </row>
    <row r="67">
      <c r="A67" s="155" t="inlineStr">
        <is>
          <t>3. ชุดล็อค</t>
        </is>
      </c>
      <c r="F67" s="156" t="n">
        <v>1</v>
      </c>
    </row>
    <row r="68">
      <c r="A68" s="155" t="inlineStr">
        <is>
          <t>4. น็อตประกอบ</t>
        </is>
      </c>
      <c r="F68" s="156" t="n">
        <v>4</v>
      </c>
    </row>
    <row r="69">
      <c r="A69" s="157" t="inlineStr">
        <is>
          <t>+ สักหลาด/ยาง/ซิลิโคน = ตามขนาด (ดูชีทคิดทุน)</t>
        </is>
      </c>
    </row>
  </sheetData>
  <mergeCells count="53">
    <mergeCell ref="O7:P7"/>
    <mergeCell ref="Q7:R7"/>
    <mergeCell ref="U9:V9"/>
    <mergeCell ref="I6:J6"/>
    <mergeCell ref="A64:E64"/>
    <mergeCell ref="O6:P6"/>
    <mergeCell ref="U6:V6"/>
    <mergeCell ref="K9:L9"/>
    <mergeCell ref="W6:X6"/>
    <mergeCell ref="M9:N9"/>
    <mergeCell ref="O9:P9"/>
    <mergeCell ref="G8:H8"/>
    <mergeCell ref="U7:W7"/>
    <mergeCell ref="M30:O30"/>
    <mergeCell ref="E8:F8"/>
    <mergeCell ref="Q8:R8"/>
    <mergeCell ref="AA9:AB9"/>
    <mergeCell ref="S8:T8"/>
    <mergeCell ref="Y8:AB8"/>
    <mergeCell ref="A65:E65"/>
    <mergeCell ref="G7:H7"/>
    <mergeCell ref="S7:T7"/>
    <mergeCell ref="I7:J7"/>
    <mergeCell ref="A30:D30"/>
    <mergeCell ref="AC6:AD9"/>
    <mergeCell ref="G6:H6"/>
    <mergeCell ref="A66:E66"/>
    <mergeCell ref="E9:F9"/>
    <mergeCell ref="M7:N7"/>
    <mergeCell ref="E6:F6"/>
    <mergeCell ref="A8:A9"/>
    <mergeCell ref="A6:D6"/>
    <mergeCell ref="M6:N6"/>
    <mergeCell ref="Q6:R6"/>
    <mergeCell ref="U30:X30"/>
    <mergeCell ref="S6:T6"/>
    <mergeCell ref="D8:D9"/>
    <mergeCell ref="A7:D7"/>
    <mergeCell ref="Q9:R9"/>
    <mergeCell ref="I8:J8"/>
    <mergeCell ref="S9:T9"/>
    <mergeCell ref="W9:X9"/>
    <mergeCell ref="O8:P8"/>
    <mergeCell ref="K7:L7"/>
    <mergeCell ref="B8:C9"/>
    <mergeCell ref="E7:F7"/>
    <mergeCell ref="A68:E68"/>
    <mergeCell ref="Y7:AB7"/>
    <mergeCell ref="K6:L6"/>
    <mergeCell ref="G9:H9"/>
    <mergeCell ref="A69:F6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12.75" customWidth="1" min="26" max="26"/>
    <col width="8.75" customWidth="1" min="27" max="27"/>
    <col width="11.25" customWidth="1" min="29" max="29"/>
    <col width="11.75" customWidth="1" min="30" max="30"/>
    <col width="8.75" customWidth="1" min="31" max="31"/>
  </cols>
  <sheetData>
    <row r="1" ht="40.15" customHeight="1">
      <c r="A1" s="4" t="inlineStr">
        <is>
          <t>รายการตัด SMS เลื่อนสลับ เฟรมข้าง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10" t="n"/>
      <c r="P1" s="10" t="n"/>
      <c r="Q1" s="9" t="n"/>
      <c r="R1" s="9" t="n"/>
      <c r="S1" s="9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40.15" customHeight="1">
      <c r="A2" s="11" t="inlineStr">
        <is>
          <t>3 รางเตี้ย 7 มม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4" t="n"/>
      <c r="P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N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inlineStr">
        <is>
          <t>(W-2.2-5.7-4-5.7-2)/2</t>
        </is>
      </c>
      <c r="N6" s="3" t="n"/>
      <c r="O6" s="18" t="n"/>
      <c r="P6" s="3" t="n"/>
      <c r="Q6" s="18" t="inlineStr">
        <is>
          <t>H-6.1</t>
        </is>
      </c>
      <c r="R6" s="3" t="n"/>
      <c r="S6" s="18" t="inlineStr">
        <is>
          <t>H-2.1</t>
        </is>
      </c>
      <c r="T6" s="3" t="n"/>
      <c r="U6" s="18" t="inlineStr">
        <is>
          <t>W-3.5-3.5</t>
        </is>
      </c>
      <c r="V6" s="3" t="n"/>
      <c r="W6" s="18" t="inlineStr">
        <is>
          <t>W-2.2-2.2</t>
        </is>
      </c>
      <c r="X6" s="3" t="n"/>
      <c r="Y6" s="19" t="n"/>
      <c r="Z6" s="19" t="n"/>
      <c r="AA6" s="19" t="n"/>
      <c r="AB6" s="19" t="n"/>
      <c r="AC6" s="20" t="inlineStr">
        <is>
          <t>หน่วยนิ้ว กระจก</t>
        </is>
      </c>
      <c r="AD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B20047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B20054</t>
        </is>
      </c>
      <c r="N7" s="17" t="n"/>
      <c r="O7" s="25" t="inlineStr">
        <is>
          <t>B20054</t>
        </is>
      </c>
      <c r="P7" s="17" t="n"/>
      <c r="Q7" s="25" t="inlineStr">
        <is>
          <t>B20009</t>
        </is>
      </c>
      <c r="R7" s="17" t="n"/>
      <c r="S7" s="26" t="inlineStr">
        <is>
          <t>B20019</t>
        </is>
      </c>
      <c r="T7" s="16" t="n"/>
      <c r="U7" s="16" t="n"/>
      <c r="V7" s="97" t="n"/>
      <c r="W7" s="24" t="inlineStr">
        <is>
          <t>B20050</t>
        </is>
      </c>
      <c r="X7" s="17" t="n"/>
      <c r="Y7" s="28" t="inlineStr">
        <is>
          <t>ขนาดกระจก</t>
        </is>
      </c>
      <c r="Z7" s="29" t="n"/>
      <c r="AA7" s="29" t="n"/>
      <c r="AB7" s="30" t="n"/>
      <c r="AC7" s="31" t="n"/>
      <c r="AD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1" t="n"/>
      <c r="O8" s="38" t="n"/>
      <c r="P8" s="37" t="n"/>
      <c r="Q8" s="39" t="n"/>
      <c r="R8" s="40" t="n"/>
      <c r="S8" s="39" t="n"/>
      <c r="T8" s="40" t="n"/>
      <c r="U8" s="40" t="n"/>
      <c r="V8" s="40" t="n"/>
      <c r="W8" s="38" t="n"/>
      <c r="X8" s="37" t="n"/>
      <c r="Y8" s="42" t="inlineStr">
        <is>
          <t>ใส่ความหนากระจก ↓</t>
        </is>
      </c>
      <c r="Z8" s="22" t="n"/>
      <c r="AA8" s="22" t="n"/>
      <c r="AB8" s="43" t="n"/>
      <c r="AC8" s="31" t="n"/>
      <c r="AD8" s="32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ขวางบน</t>
        </is>
      </c>
      <c r="N9" s="43" t="n"/>
      <c r="O9" s="48" t="inlineStr">
        <is>
          <t>ขวางล่าง</t>
        </is>
      </c>
      <c r="P9" s="43" t="n"/>
      <c r="Q9" s="48" t="inlineStr">
        <is>
          <t>เสาเกี่ยว</t>
        </is>
      </c>
      <c r="R9" s="43" t="n"/>
      <c r="S9" s="49" t="inlineStr">
        <is>
          <t>ฝาปิดเฟรมข้าง</t>
        </is>
      </c>
      <c r="T9" s="43" t="n"/>
      <c r="U9" s="48" t="inlineStr">
        <is>
          <t>ฝาปิดเฟรมบน</t>
        </is>
      </c>
      <c r="V9" s="43" t="n"/>
      <c r="W9" s="48" t="inlineStr">
        <is>
          <t>เบรคบาน ธรณี</t>
        </is>
      </c>
      <c r="X9" s="43" t="n"/>
      <c r="Y9" s="50" t="inlineStr">
        <is>
          <t>เสา-5.3-5.3-1.2</t>
        </is>
      </c>
      <c r="Z9" s="51" t="inlineStr">
        <is>
          <t>ขวาง+1.2</t>
        </is>
      </c>
      <c r="AA9" s="52" t="n">
        <v>6</v>
      </c>
      <c r="AB9" s="43" t="n"/>
      <c r="AC9" s="53" t="n"/>
      <c r="AD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59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61" t="inlineStr">
        <is>
          <t>H</t>
        </is>
      </c>
      <c r="Z10" s="62" t="inlineStr">
        <is>
          <t>W</t>
        </is>
      </c>
      <c r="AA10" s="63" t="inlineStr">
        <is>
          <t>ความ
หนา</t>
        </is>
      </c>
      <c r="AB10" s="64" t="inlineStr">
        <is>
          <t>จำนวน</t>
        </is>
      </c>
      <c r="AC10" s="65" t="inlineStr">
        <is>
          <t>สูง</t>
        </is>
      </c>
      <c r="AD10" s="66" t="inlineStr">
        <is>
          <t>กว้าง</t>
        </is>
      </c>
    </row>
    <row r="11" ht="40.15" customHeight="1">
      <c r="A11" s="67" t="inlineStr">
        <is>
          <t>D8</t>
        </is>
      </c>
      <c r="B11" s="68" t="n">
        <v>200</v>
      </c>
      <c r="C11" s="69" t="n">
        <v>300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IF($A11="","",($C11-$E$58-$F$58-$G$58-$H$58-$I$58)/2)</f>
        <v/>
      </c>
      <c r="N11" s="69">
        <f>IF($A11="","",$L$58*$D11)</f>
        <v/>
      </c>
      <c r="O11" s="71">
        <f>$M11</f>
        <v/>
      </c>
      <c r="P11" s="69">
        <f>$N11</f>
        <v/>
      </c>
      <c r="Q11" s="71">
        <f>IF($A11="","",$K11)</f>
        <v/>
      </c>
      <c r="R11" s="69">
        <f>IF($A11="","",$L$59*$D11)</f>
        <v/>
      </c>
      <c r="S11" s="71">
        <f>IF($A11="","",$B11-$E$60)</f>
        <v/>
      </c>
      <c r="T11" s="69">
        <f>IF($A11="","",$L$60*$D11)</f>
        <v/>
      </c>
      <c r="U11" s="71">
        <f>IF($A11="","",$C11-$E$61-$F$61)</f>
        <v/>
      </c>
      <c r="V11" s="69">
        <f>IF($A11="","",$L$61*$D11)</f>
        <v/>
      </c>
      <c r="W11" s="71">
        <f>IF($A11="","",$C11-$E$62-$F$62)</f>
        <v/>
      </c>
      <c r="X11" s="69">
        <f>IF($A11="","",$L$62*$D11)</f>
        <v/>
      </c>
      <c r="Y11" s="72">
        <f>IF($A11="","",$K11-5.3-5.3-1.2)</f>
        <v/>
      </c>
      <c r="Z11" s="73">
        <f>IF($A11="","",$M11+1.2)</f>
        <v/>
      </c>
      <c r="AA11" s="74">
        <f>IF($A11="","",$AA$9)</f>
        <v/>
      </c>
      <c r="AB11" s="75">
        <f>IF($A11="","",2*$D11)</f>
        <v/>
      </c>
      <c r="AC11" s="76">
        <f>IF($A11="","",($Y11*0.393701))</f>
        <v/>
      </c>
      <c r="AD11" s="77">
        <f>IF($A11="","",($Z11 * 0.393701) )</f>
        <v/>
      </c>
    </row>
    <row r="12" ht="40.15" customHeight="1">
      <c r="A12" s="67" t="n"/>
      <c r="B12" s="68" t="n"/>
      <c r="C12" s="6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IF($A12="","",($C12-$E$58-$F$58-$G$58-$H$58-$I$58)/2)</f>
        <v/>
      </c>
      <c r="N12" s="69">
        <f>IF($A12="","",$L$58*$D12)</f>
        <v/>
      </c>
      <c r="O12" s="71">
        <f>$M12</f>
        <v/>
      </c>
      <c r="P12" s="69">
        <f>$N12</f>
        <v/>
      </c>
      <c r="Q12" s="71">
        <f>IF($A12="","",$K12)</f>
        <v/>
      </c>
      <c r="R12" s="69">
        <f>IF($A12="","",$L$59*$D12)</f>
        <v/>
      </c>
      <c r="S12" s="71">
        <f>IF($A12="","",$B12-$E$60)</f>
        <v/>
      </c>
      <c r="T12" s="69">
        <f>IF($A12="","",$L$60*$D12)</f>
        <v/>
      </c>
      <c r="U12" s="71">
        <f>IF($A12="","",$C12-$E$61-$F$61)</f>
        <v/>
      </c>
      <c r="V12" s="69">
        <f>IF($A12="","",$L$61*$D12)</f>
        <v/>
      </c>
      <c r="W12" s="71">
        <f>IF($A12="","",$C12-$E$62-$F$62)</f>
        <v/>
      </c>
      <c r="X12" s="69">
        <f>IF($A12="","",$L$62*$D12)</f>
        <v/>
      </c>
      <c r="Y12" s="72">
        <f>IF($A12="","",$K12-5.3-5.3-1.2)</f>
        <v/>
      </c>
      <c r="Z12" s="73">
        <f>IF($A12="","",$M12+1.2)</f>
        <v/>
      </c>
      <c r="AA12" s="74">
        <f>IF($A12="","",$AA$9)</f>
        <v/>
      </c>
      <c r="AB12" s="75">
        <f>IF($A12="","",4*$D12)</f>
        <v/>
      </c>
      <c r="AC12" s="78">
        <f>IF($A12="","",($Y12*0.393701))</f>
        <v/>
      </c>
      <c r="AD12" s="77">
        <f>IF($A12="","",($Z12 * 0.393701) )</f>
        <v/>
      </c>
    </row>
    <row r="13" ht="40.15" customHeight="1">
      <c r="A13" s="67" t="n"/>
      <c r="B13" s="68" t="n"/>
      <c r="C13" s="6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IF($A13="","",($C13-$E$58-$F$58-$G$58-$H$58-$I$58)/2)</f>
        <v/>
      </c>
      <c r="N13" s="69">
        <f>IF($A13="","",$L$58*$D13)</f>
        <v/>
      </c>
      <c r="O13" s="71">
        <f>$M13</f>
        <v/>
      </c>
      <c r="P13" s="69">
        <f>$N13</f>
        <v/>
      </c>
      <c r="Q13" s="71">
        <f>IF($A13="","",$K13)</f>
        <v/>
      </c>
      <c r="R13" s="69">
        <f>IF($A13="","",$L$59*$D13)</f>
        <v/>
      </c>
      <c r="S13" s="71">
        <f>IF($A13="","",$B13-$E$60)</f>
        <v/>
      </c>
      <c r="T13" s="69">
        <f>IF($A13="","",$L$60*$D13)</f>
        <v/>
      </c>
      <c r="U13" s="71">
        <f>IF($A13="","",$C13-$E$61-$F$61)</f>
        <v/>
      </c>
      <c r="V13" s="69">
        <f>IF($A13="","",$L$61*$D13)</f>
        <v/>
      </c>
      <c r="W13" s="71">
        <f>IF($A13="","",$C13-$E$62-$F$62)</f>
        <v/>
      </c>
      <c r="X13" s="69">
        <f>IF($A13="","",$L$62*$D13)</f>
        <v/>
      </c>
      <c r="Y13" s="72">
        <f>IF($A13="","",$K13-5.3-5.3-1.2)</f>
        <v/>
      </c>
      <c r="Z13" s="73">
        <f>IF($A13="","",$M13+1.2)</f>
        <v/>
      </c>
      <c r="AA13" s="74">
        <f>IF($A13="","",$AA$9)</f>
        <v/>
      </c>
      <c r="AB13" s="75">
        <f>IF($A13="","",4*$D13)</f>
        <v/>
      </c>
      <c r="AC13" s="78">
        <f>IF($A13="","",($Y13*0.393701))</f>
        <v/>
      </c>
      <c r="AD13" s="77">
        <f>IF($A13="","",($Z13 * 0.393701) )</f>
        <v/>
      </c>
    </row>
    <row r="14" ht="40.15" customHeight="1">
      <c r="A14" s="67" t="n"/>
      <c r="B14" s="68" t="n"/>
      <c r="C14" s="6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IF($A14="","",($C14-$E$58-$F$58-$G$58-$H$58-$I$58)/2)</f>
        <v/>
      </c>
      <c r="N14" s="69">
        <f>IF($A14="","",$L$58*$D14)</f>
        <v/>
      </c>
      <c r="O14" s="71">
        <f>$M14</f>
        <v/>
      </c>
      <c r="P14" s="69">
        <f>$N14</f>
        <v/>
      </c>
      <c r="Q14" s="71">
        <f>IF($A14="","",$K14)</f>
        <v/>
      </c>
      <c r="R14" s="69">
        <f>IF($A14="","",$L$59*$D14)</f>
        <v/>
      </c>
      <c r="S14" s="71">
        <f>IF($A14="","",$B14-$E$60)</f>
        <v/>
      </c>
      <c r="T14" s="69">
        <f>IF($A14="","",$L$60*$D14)</f>
        <v/>
      </c>
      <c r="U14" s="71">
        <f>IF($A14="","",$C14-$E$61-$F$61)</f>
        <v/>
      </c>
      <c r="V14" s="69">
        <f>IF($A14="","",$L$61*$D14)</f>
        <v/>
      </c>
      <c r="W14" s="71">
        <f>IF($A14="","",$C14-$E$62-$F$62)</f>
        <v/>
      </c>
      <c r="X14" s="69">
        <f>IF($A14="","",$L$62*$D14)</f>
        <v/>
      </c>
      <c r="Y14" s="72">
        <f>IF($A14="","",$K14-5.3-5.3-1.2)</f>
        <v/>
      </c>
      <c r="Z14" s="73">
        <f>IF($A14="","",$M14+1.2)</f>
        <v/>
      </c>
      <c r="AA14" s="74">
        <f>IF($A14="","",$AA$9)</f>
        <v/>
      </c>
      <c r="AB14" s="75">
        <f>IF($A14="","",4*$D14)</f>
        <v/>
      </c>
      <c r="AC14" s="78">
        <f>IF($A14="","",($Y14*0.393701))</f>
        <v/>
      </c>
      <c r="AD14" s="77">
        <f>IF($A14="","",($Z14 * 0.393701) )</f>
        <v/>
      </c>
    </row>
    <row r="15" ht="40.15" customHeight="1">
      <c r="A15" s="67" t="n"/>
      <c r="B15" s="68" t="n"/>
      <c r="C15" s="6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IF($A15="","",($C15-$E$58-$F$58-$G$58-$H$58-$I$58)/2)</f>
        <v/>
      </c>
      <c r="N15" s="69">
        <f>IF($A15="","",$L$58*$D15)</f>
        <v/>
      </c>
      <c r="O15" s="71">
        <f>$M15</f>
        <v/>
      </c>
      <c r="P15" s="69">
        <f>$N15</f>
        <v/>
      </c>
      <c r="Q15" s="71">
        <f>IF($A15="","",$K15)</f>
        <v/>
      </c>
      <c r="R15" s="69">
        <f>IF($A15="","",$L$59*$D15)</f>
        <v/>
      </c>
      <c r="S15" s="71">
        <f>IF($A15="","",$B15-$E$60)</f>
        <v/>
      </c>
      <c r="T15" s="69">
        <f>IF($A15="","",$L$60*$D15)</f>
        <v/>
      </c>
      <c r="U15" s="71">
        <f>IF($A15="","",$C15-$E$61-$F$61)</f>
        <v/>
      </c>
      <c r="V15" s="69">
        <f>IF($A15="","",$L$61*$D15)</f>
        <v/>
      </c>
      <c r="W15" s="71">
        <f>IF($A15="","",$C15-$E$62-$F$62)</f>
        <v/>
      </c>
      <c r="X15" s="69">
        <f>IF($A15="","",$L$62*$D15)</f>
        <v/>
      </c>
      <c r="Y15" s="72">
        <f>IF($A15="","",$K15-5.3-5.3-1.2)</f>
        <v/>
      </c>
      <c r="Z15" s="73">
        <f>IF($A15="","",$M15+1.2)</f>
        <v/>
      </c>
      <c r="AA15" s="74">
        <f>IF($A15="","",$AA$9)</f>
        <v/>
      </c>
      <c r="AB15" s="75">
        <f>IF($A15="","",4*$D15)</f>
        <v/>
      </c>
      <c r="AC15" s="78">
        <f>IF($A15="","",($Y15*0.393701))</f>
        <v/>
      </c>
      <c r="AD15" s="77">
        <f>IF($A15="","",($Z15 * 0.393701) )</f>
        <v/>
      </c>
    </row>
    <row r="16" ht="40.15" customHeight="1">
      <c r="A16" s="67" t="n"/>
      <c r="B16" s="68" t="n"/>
      <c r="C16" s="6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IF($A16="","",($C16-$E$58-$F$58-$G$58-$H$58-$I$58)/2)</f>
        <v/>
      </c>
      <c r="N16" s="69">
        <f>IF($A16="","",$L$58*$D16)</f>
        <v/>
      </c>
      <c r="O16" s="71">
        <f>$M16</f>
        <v/>
      </c>
      <c r="P16" s="69">
        <f>$N16</f>
        <v/>
      </c>
      <c r="Q16" s="71">
        <f>IF($A16="","",$K16)</f>
        <v/>
      </c>
      <c r="R16" s="69">
        <f>IF($A16="","",$L$59*$D16)</f>
        <v/>
      </c>
      <c r="S16" s="71">
        <f>IF($A16="","",$B16-$E$60)</f>
        <v/>
      </c>
      <c r="T16" s="69">
        <f>IF($A16="","",$L$60*$D16)</f>
        <v/>
      </c>
      <c r="U16" s="71">
        <f>IF($A16="","",$C16-$E$61-$F$61)</f>
        <v/>
      </c>
      <c r="V16" s="69">
        <f>IF($A16="","",$L$61*$D16)</f>
        <v/>
      </c>
      <c r="W16" s="71">
        <f>IF($A16="","",$C16-$E$62-$F$62)</f>
        <v/>
      </c>
      <c r="X16" s="69">
        <f>IF($A16="","",$L$62*$D16)</f>
        <v/>
      </c>
      <c r="Y16" s="72">
        <f>IF($A16="","",$K16-5.3-5.3-1.2)</f>
        <v/>
      </c>
      <c r="Z16" s="73">
        <f>IF($A16="","",$M16+1.2)</f>
        <v/>
      </c>
      <c r="AA16" s="74">
        <f>IF($A16="","",$AA$9)</f>
        <v/>
      </c>
      <c r="AB16" s="75">
        <f>IF($A16="","",4*$D16)</f>
        <v/>
      </c>
      <c r="AC16" s="72">
        <f>IF($A16="","",($Y16*0.393701))</f>
        <v/>
      </c>
      <c r="AD16" s="77">
        <f>IF($A16="","",($Z16 * 0.393701) )</f>
        <v/>
      </c>
    </row>
    <row r="17" ht="40.15" customHeight="1">
      <c r="A17" s="67" t="n"/>
      <c r="B17" s="68" t="n"/>
      <c r="C17" s="6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IF($A17="","",($C17-$E$58-$F$58-$G$58-$H$58-$I$58)/2)</f>
        <v/>
      </c>
      <c r="N17" s="69">
        <f>IF($A17="","",$L$58*$D17)</f>
        <v/>
      </c>
      <c r="O17" s="71">
        <f>$M17</f>
        <v/>
      </c>
      <c r="P17" s="69">
        <f>$N17</f>
        <v/>
      </c>
      <c r="Q17" s="71">
        <f>IF($A17="","",$K17)</f>
        <v/>
      </c>
      <c r="R17" s="69">
        <f>IF($A17="","",$L$59*$D17)</f>
        <v/>
      </c>
      <c r="S17" s="71">
        <f>IF($A17="","",$B17-$E$60)</f>
        <v/>
      </c>
      <c r="T17" s="69">
        <f>IF($A17="","",$L$60*$D17)</f>
        <v/>
      </c>
      <c r="U17" s="71">
        <f>IF($A17="","",$C17-$E$61-$F$61)</f>
        <v/>
      </c>
      <c r="V17" s="69">
        <f>IF($A17="","",$L$61*$D17)</f>
        <v/>
      </c>
      <c r="W17" s="71">
        <f>IF($A17="","",$C17-$E$62-$F$62)</f>
        <v/>
      </c>
      <c r="X17" s="69">
        <f>IF($A17="","",$L$62*$D17)</f>
        <v/>
      </c>
      <c r="Y17" s="72">
        <f>IF($A17="","",$K17-5.3-5.3-1.2)</f>
        <v/>
      </c>
      <c r="Z17" s="73">
        <f>IF($A17="","",$M17+1.2)</f>
        <v/>
      </c>
      <c r="AA17" s="74">
        <f>IF($A17="","",$AA$9)</f>
        <v/>
      </c>
      <c r="AB17" s="75">
        <f>IF($A17="","",4*$D17)</f>
        <v/>
      </c>
      <c r="AC17" s="72">
        <f>IF($A17="","",($Y17*0.393701))</f>
        <v/>
      </c>
      <c r="AD17" s="77">
        <f>IF($A17="","",($Z17 * 0.393701) )</f>
        <v/>
      </c>
    </row>
    <row r="18" ht="40.15" customHeight="1">
      <c r="A18" s="67" t="n"/>
      <c r="B18" s="68" t="n"/>
      <c r="C18" s="6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IF($A18="","",($C18-$E$58-$F$58-$G$58-$H$58-$I$58)/2)</f>
        <v/>
      </c>
      <c r="N18" s="69">
        <f>IF($A18="","",$L$58*$D18)</f>
        <v/>
      </c>
      <c r="O18" s="71">
        <f>$M18</f>
        <v/>
      </c>
      <c r="P18" s="69">
        <f>$N18</f>
        <v/>
      </c>
      <c r="Q18" s="71">
        <f>IF($A18="","",$K18)</f>
        <v/>
      </c>
      <c r="R18" s="69">
        <f>IF($A18="","",$L$59*$D18)</f>
        <v/>
      </c>
      <c r="S18" s="71">
        <f>IF($A18="","",$B18-$E$60)</f>
        <v/>
      </c>
      <c r="T18" s="69">
        <f>IF($A18="","",$L$60*$D18)</f>
        <v/>
      </c>
      <c r="U18" s="71">
        <f>IF($A18="","",$C18-$E$61-$F$61)</f>
        <v/>
      </c>
      <c r="V18" s="69">
        <f>IF($A18="","",$L$61*$D18)</f>
        <v/>
      </c>
      <c r="W18" s="71">
        <f>IF($A18="","",$C18-$E$62-$F$62)</f>
        <v/>
      </c>
      <c r="X18" s="69">
        <f>IF($A18="","",$L$62*$D18)</f>
        <v/>
      </c>
      <c r="Y18" s="72">
        <f>IF($A18="","",$K18-5.3-5.3-1.2)</f>
        <v/>
      </c>
      <c r="Z18" s="73">
        <f>IF($A18="","",$M18+1.2)</f>
        <v/>
      </c>
      <c r="AA18" s="74">
        <f>IF($A18="","",$AA$9)</f>
        <v/>
      </c>
      <c r="AB18" s="75">
        <f>IF($A18="","",4*$D18)</f>
        <v/>
      </c>
      <c r="AC18" s="72">
        <f>IF($A18="","",($Y18*0.393701))</f>
        <v/>
      </c>
      <c r="AD18" s="77">
        <f>IF($A18="","",($Z18 * 0.393701) )</f>
        <v/>
      </c>
    </row>
    <row r="19" ht="40.15" customHeight="1">
      <c r="A19" s="67" t="n"/>
      <c r="B19" s="68" t="n"/>
      <c r="C19" s="6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IF($A19="","",($C19-$E$58-$F$58-$G$58-$H$58-$I$58)/2)</f>
        <v/>
      </c>
      <c r="N19" s="69">
        <f>IF($A19="","",$L$58*$D19)</f>
        <v/>
      </c>
      <c r="O19" s="71">
        <f>$M19</f>
        <v/>
      </c>
      <c r="P19" s="69">
        <f>$N19</f>
        <v/>
      </c>
      <c r="Q19" s="71">
        <f>IF($A19="","",$K19)</f>
        <v/>
      </c>
      <c r="R19" s="69">
        <f>IF($A19="","",$L$59*$D19)</f>
        <v/>
      </c>
      <c r="S19" s="71">
        <f>IF($A19="","",$B19-$E$60)</f>
        <v/>
      </c>
      <c r="T19" s="69">
        <f>IF($A19="","",$L$60*$D19)</f>
        <v/>
      </c>
      <c r="U19" s="71">
        <f>IF($A19="","",$C19-$E$61-$F$61)</f>
        <v/>
      </c>
      <c r="V19" s="69">
        <f>IF($A19="","",$L$61*$D19)</f>
        <v/>
      </c>
      <c r="W19" s="71">
        <f>IF($A19="","",$C19-$E$62-$F$62)</f>
        <v/>
      </c>
      <c r="X19" s="69">
        <f>IF($A19="","",$L$62*$D19)</f>
        <v/>
      </c>
      <c r="Y19" s="72">
        <f>IF($A19="","",$K19-5.3-5.3-1.2)</f>
        <v/>
      </c>
      <c r="Z19" s="73">
        <f>IF($A19="","",$M19+1.2)</f>
        <v/>
      </c>
      <c r="AA19" s="74">
        <f>IF($A19="","",$AA$9)</f>
        <v/>
      </c>
      <c r="AB19" s="75">
        <f>IF($A19="","",4*$D19)</f>
        <v/>
      </c>
      <c r="AC19" s="76">
        <f>IF($A19="","",($Y19*0.393701))</f>
        <v/>
      </c>
      <c r="AD19" s="77">
        <f>IF($A19="","",($Z19 * 0.393701) )</f>
        <v/>
      </c>
    </row>
    <row r="20" ht="40.15" customHeight="1">
      <c r="A20" s="67" t="n"/>
      <c r="B20" s="68" t="n"/>
      <c r="C20" s="6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IF($A20="","",($C20-$E$58-$F$58-$G$58-$H$58-$I$58)/2)</f>
        <v/>
      </c>
      <c r="N20" s="69">
        <f>IF($A20="","",$L$58*$D20)</f>
        <v/>
      </c>
      <c r="O20" s="71">
        <f>$M20</f>
        <v/>
      </c>
      <c r="P20" s="69">
        <f>$N20</f>
        <v/>
      </c>
      <c r="Q20" s="71">
        <f>IF($A20="","",$K20)</f>
        <v/>
      </c>
      <c r="R20" s="69">
        <f>IF($A20="","",$L$59*$D20)</f>
        <v/>
      </c>
      <c r="S20" s="71">
        <f>IF($A20="","",$B20-$E$60)</f>
        <v/>
      </c>
      <c r="T20" s="69">
        <f>IF($A20="","",$L$60*$D20)</f>
        <v/>
      </c>
      <c r="U20" s="71">
        <f>IF($A20="","",$C20-$E$61-$F$61)</f>
        <v/>
      </c>
      <c r="V20" s="69">
        <f>IF($A20="","",$L$61*$D20)</f>
        <v/>
      </c>
      <c r="W20" s="71">
        <f>IF($A20="","",$C20-$E$62-$F$62)</f>
        <v/>
      </c>
      <c r="X20" s="69">
        <f>IF($A20="","",$L$62*$D20)</f>
        <v/>
      </c>
      <c r="Y20" s="72">
        <f>IF($A20="","",$K20-5.3-5.3-1.2)</f>
        <v/>
      </c>
      <c r="Z20" s="73">
        <f>IF($A20="","",$M20+1.2)</f>
        <v/>
      </c>
      <c r="AA20" s="74">
        <f>IF($A20="","",$AA$9)</f>
        <v/>
      </c>
      <c r="AB20" s="75">
        <f>IF($A20="","",4*$D20)</f>
        <v/>
      </c>
      <c r="AC20" s="72">
        <f>IF($A20="","",($Y20*0.393701))</f>
        <v/>
      </c>
      <c r="AD20" s="77">
        <f>IF($A20="","",($Z20 * 0.393701) )</f>
        <v/>
      </c>
    </row>
    <row r="21" ht="40.15" customHeight="1">
      <c r="A21" s="67" t="n"/>
      <c r="B21" s="68" t="n"/>
      <c r="C21" s="6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IF($A21="","",($C21-$E$58-$F$58-$G$58-$H$58-$I$58)/2)</f>
        <v/>
      </c>
      <c r="N21" s="69">
        <f>IF($A21="","",$L$58*$D21)</f>
        <v/>
      </c>
      <c r="O21" s="71">
        <f>$M21</f>
        <v/>
      </c>
      <c r="P21" s="69">
        <f>$N21</f>
        <v/>
      </c>
      <c r="Q21" s="71">
        <f>IF($A21="","",$K21)</f>
        <v/>
      </c>
      <c r="R21" s="69">
        <f>IF($A21="","",$L$59*$D21)</f>
        <v/>
      </c>
      <c r="S21" s="71">
        <f>IF($A21="","",$B21-$E$60)</f>
        <v/>
      </c>
      <c r="T21" s="69">
        <f>IF($A21="","",$L$60*$D21)</f>
        <v/>
      </c>
      <c r="U21" s="71">
        <f>IF($A21="","",$C21-$E$61-$F$61)</f>
        <v/>
      </c>
      <c r="V21" s="69">
        <f>IF($A21="","",$L$61*$D21)</f>
        <v/>
      </c>
      <c r="W21" s="71">
        <f>IF($A21="","",$C21-$E$62-$F$62)</f>
        <v/>
      </c>
      <c r="X21" s="69">
        <f>IF($A21="","",$L$62*$D21)</f>
        <v/>
      </c>
      <c r="Y21" s="72">
        <f>IF($A21="","",$K21-5.3-5.3-1.2)</f>
        <v/>
      </c>
      <c r="Z21" s="73">
        <f>IF($A21="","",$M21+1.2)</f>
        <v/>
      </c>
      <c r="AA21" s="74">
        <f>IF($A21="","",$AA$9)</f>
        <v/>
      </c>
      <c r="AB21" s="75">
        <f>IF($A21="","",4*$D21)</f>
        <v/>
      </c>
      <c r="AC21" s="76">
        <f>IF($A21="","",($Y21*0.393701))</f>
        <v/>
      </c>
      <c r="AD21" s="77">
        <f>IF($A21="","",($Z21 * 0.393701) )</f>
        <v/>
      </c>
    </row>
    <row r="22" ht="40.15" customHeight="1">
      <c r="A22" s="67" t="n"/>
      <c r="B22" s="68" t="n"/>
      <c r="C22" s="6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IF($A22="","",($C22-$E$58-$F$58-$G$58-$H$58-$I$58)/2)</f>
        <v/>
      </c>
      <c r="N22" s="69">
        <f>IF($A22="","",$L$58*$D22)</f>
        <v/>
      </c>
      <c r="O22" s="71">
        <f>$M22</f>
        <v/>
      </c>
      <c r="P22" s="69">
        <f>$N22</f>
        <v/>
      </c>
      <c r="Q22" s="71">
        <f>IF($A22="","",$K22)</f>
        <v/>
      </c>
      <c r="R22" s="69">
        <f>IF($A22="","",$L$59*$D22)</f>
        <v/>
      </c>
      <c r="S22" s="71">
        <f>IF($A22="","",$B22-$E$60)</f>
        <v/>
      </c>
      <c r="T22" s="69">
        <f>IF($A22="","",$L$60*$D22)</f>
        <v/>
      </c>
      <c r="U22" s="71">
        <f>IF($A22="","",$C22-$E$61-$F$61)</f>
        <v/>
      </c>
      <c r="V22" s="69">
        <f>IF($A22="","",$L$61*$D22)</f>
        <v/>
      </c>
      <c r="W22" s="71">
        <f>IF($A22="","",$C22-$E$62-$F$62)</f>
        <v/>
      </c>
      <c r="X22" s="69">
        <f>IF($A22="","",$L$62*$D22)</f>
        <v/>
      </c>
      <c r="Y22" s="72">
        <f>IF($A22="","",$K22-5.3-5.3-1.2)</f>
        <v/>
      </c>
      <c r="Z22" s="73">
        <f>IF($A22="","",$M22+1.2)</f>
        <v/>
      </c>
      <c r="AA22" s="74">
        <f>IF($A22="","",$AA$9)</f>
        <v/>
      </c>
      <c r="AB22" s="75">
        <f>IF($A22="","",4*$D22)</f>
        <v/>
      </c>
      <c r="AC22" s="78">
        <f>IF($A22="","",($Y22*0.393701))</f>
        <v/>
      </c>
      <c r="AD22" s="77">
        <f>IF($A22="","",($Z22 * 0.393701) )</f>
        <v/>
      </c>
    </row>
    <row r="23" ht="40.15" customHeight="1">
      <c r="A23" s="67" t="n"/>
      <c r="B23" s="68" t="n"/>
      <c r="C23" s="6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IF($A23="","",($C23-$E$58-$F$58-$G$58-$H$58-$I$58)/2)</f>
        <v/>
      </c>
      <c r="N23" s="69">
        <f>IF($A23="","",$L$58*$D23)</f>
        <v/>
      </c>
      <c r="O23" s="71">
        <f>$M23</f>
        <v/>
      </c>
      <c r="P23" s="69">
        <f>$N23</f>
        <v/>
      </c>
      <c r="Q23" s="71">
        <f>IF($A23="","",$K23)</f>
        <v/>
      </c>
      <c r="R23" s="69">
        <f>IF($A23="","",$L$59*$D23)</f>
        <v/>
      </c>
      <c r="S23" s="71">
        <f>IF($A23="","",$B23-$E$60)</f>
        <v/>
      </c>
      <c r="T23" s="69">
        <f>IF($A23="","",$L$60*$D23)</f>
        <v/>
      </c>
      <c r="U23" s="71">
        <f>IF($A23="","",$C23-$E$61-$F$61)</f>
        <v/>
      </c>
      <c r="V23" s="69">
        <f>IF($A23="","",$L$61*$D23)</f>
        <v/>
      </c>
      <c r="W23" s="71">
        <f>IF($A23="","",$C23-$E$62-$F$62)</f>
        <v/>
      </c>
      <c r="X23" s="69">
        <f>IF($A23="","",$L$62*$D23)</f>
        <v/>
      </c>
      <c r="Y23" s="72">
        <f>IF($A23="","",$K23-5.3-5.3-1.2)</f>
        <v/>
      </c>
      <c r="Z23" s="73">
        <f>IF($A23="","",$M23+1.2)</f>
        <v/>
      </c>
      <c r="AA23" s="74">
        <f>IF($A23="","",$AA$9)</f>
        <v/>
      </c>
      <c r="AB23" s="75">
        <f>IF($A23="","",4*$D23)</f>
        <v/>
      </c>
      <c r="AC23" s="78">
        <f>IF($A23="","",($Y23*0.393701))</f>
        <v/>
      </c>
      <c r="AD23" s="77">
        <f>IF($A23="","",($Z23 * 0.393701) )</f>
        <v/>
      </c>
    </row>
    <row r="24" ht="40.15" customHeight="1">
      <c r="A24" s="67" t="n"/>
      <c r="B24" s="68" t="n"/>
      <c r="C24" s="6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IF($A24="","",($C24-$E$58-$F$58-$G$58-$H$58-$I$58)/2)</f>
        <v/>
      </c>
      <c r="N24" s="69">
        <f>IF($A24="","",$L$58*$D24)</f>
        <v/>
      </c>
      <c r="O24" s="71">
        <f>$M24</f>
        <v/>
      </c>
      <c r="P24" s="69">
        <f>$N24</f>
        <v/>
      </c>
      <c r="Q24" s="71">
        <f>IF($A24="","",$K24)</f>
        <v/>
      </c>
      <c r="R24" s="69">
        <f>IF($A24="","",$L$59*$D24)</f>
        <v/>
      </c>
      <c r="S24" s="71">
        <f>IF($A24="","",$B24-$E$60)</f>
        <v/>
      </c>
      <c r="T24" s="69">
        <f>IF($A24="","",$L$60*$D24)</f>
        <v/>
      </c>
      <c r="U24" s="71">
        <f>IF($A24="","",$C24-$E$61-$F$61)</f>
        <v/>
      </c>
      <c r="V24" s="69">
        <f>IF($A24="","",$L$61*$D24)</f>
        <v/>
      </c>
      <c r="W24" s="71">
        <f>IF($A24="","",$C24-$E$62-$F$62)</f>
        <v/>
      </c>
      <c r="X24" s="69">
        <f>IF($A24="","",$L$62*$D24)</f>
        <v/>
      </c>
      <c r="Y24" s="72">
        <f>IF($A24="","",$K24-5.3-5.3-1.2)</f>
        <v/>
      </c>
      <c r="Z24" s="73">
        <f>IF($A24="","",$M24+1.2)</f>
        <v/>
      </c>
      <c r="AA24" s="74">
        <f>IF($A24="","",$AA$9)</f>
        <v/>
      </c>
      <c r="AB24" s="75">
        <f>IF($A24="","",4*$D24)</f>
        <v/>
      </c>
      <c r="AC24" s="72">
        <f>IF($A24="","",($Y24*0.393701))</f>
        <v/>
      </c>
      <c r="AD24" s="77">
        <f>IF($A24="","",($Z24 * 0.393701) )</f>
        <v/>
      </c>
    </row>
    <row r="25" ht="40.15" customHeight="1">
      <c r="A25" s="67" t="n"/>
      <c r="B25" s="68" t="n"/>
      <c r="C25" s="6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IF($A25="","",($C25-$E$58-$F$58-$G$58-$H$58-$I$58)/2)</f>
        <v/>
      </c>
      <c r="N25" s="69">
        <f>IF($A25="","",$L$58*$D25)</f>
        <v/>
      </c>
      <c r="O25" s="71">
        <f>$M25</f>
        <v/>
      </c>
      <c r="P25" s="69">
        <f>$N25</f>
        <v/>
      </c>
      <c r="Q25" s="71">
        <f>IF($A25="","",$K25)</f>
        <v/>
      </c>
      <c r="R25" s="69">
        <f>IF($A25="","",$L$59*$D25)</f>
        <v/>
      </c>
      <c r="S25" s="71">
        <f>IF($A25="","",$B25-$E$60)</f>
        <v/>
      </c>
      <c r="T25" s="69">
        <f>IF($A25="","",$L$60*$D25)</f>
        <v/>
      </c>
      <c r="U25" s="71">
        <f>IF($A25="","",$C25-$E$61-$F$61)</f>
        <v/>
      </c>
      <c r="V25" s="69">
        <f>IF($A25="","",$L$61*$D25)</f>
        <v/>
      </c>
      <c r="W25" s="71">
        <f>IF($A25="","",$C25-$E$62-$F$62)</f>
        <v/>
      </c>
      <c r="X25" s="69">
        <f>IF($A25="","",$L$62*$D25)</f>
        <v/>
      </c>
      <c r="Y25" s="72">
        <f>IF($A25="","",$K25-5.3-5.3-1.2)</f>
        <v/>
      </c>
      <c r="Z25" s="73">
        <f>IF($A25="","",$M25+1.2)</f>
        <v/>
      </c>
      <c r="AA25" s="74">
        <f>IF($A25="","",$AA$9)</f>
        <v/>
      </c>
      <c r="AB25" s="75">
        <f>IF($A25="","",4*$D25)</f>
        <v/>
      </c>
      <c r="AC25" s="72">
        <f>IF($A25="","",($Y25*0.393701))</f>
        <v/>
      </c>
      <c r="AD25" s="77">
        <f>IF($A25="","",($Z25 * 0.393701) )</f>
        <v/>
      </c>
    </row>
    <row r="26" ht="40.15" customHeight="1">
      <c r="A26" s="67" t="n"/>
      <c r="B26" s="68" t="n"/>
      <c r="C26" s="6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IF($A26="","",($C26-$E$58-$F$58-$G$58-$H$58-$I$58)/2)</f>
        <v/>
      </c>
      <c r="N26" s="69">
        <f>IF($A26="","",$L$58*$D26)</f>
        <v/>
      </c>
      <c r="O26" s="71">
        <f>$M26</f>
        <v/>
      </c>
      <c r="P26" s="69">
        <f>$N26</f>
        <v/>
      </c>
      <c r="Q26" s="71">
        <f>IF($A26="","",$K26)</f>
        <v/>
      </c>
      <c r="R26" s="69">
        <f>IF($A26="","",$L$59*$D26)</f>
        <v/>
      </c>
      <c r="S26" s="71">
        <f>IF($A26="","",$B26-$E$60)</f>
        <v/>
      </c>
      <c r="T26" s="69">
        <f>IF($A26="","",$L$60*$D26)</f>
        <v/>
      </c>
      <c r="U26" s="71">
        <f>IF($A26="","",$C26-$E$61-$F$61)</f>
        <v/>
      </c>
      <c r="V26" s="69">
        <f>IF($A26="","",$L$61*$D26)</f>
        <v/>
      </c>
      <c r="W26" s="71">
        <f>IF($A26="","",$C26-$E$62-$F$62)</f>
        <v/>
      </c>
      <c r="X26" s="69">
        <f>IF($A26="","",$L$62*$D26)</f>
        <v/>
      </c>
      <c r="Y26" s="72">
        <f>IF($A26="","",$K26-5.3-5.3-1.2)</f>
        <v/>
      </c>
      <c r="Z26" s="73">
        <f>IF($A26="","",$M26+1.2)</f>
        <v/>
      </c>
      <c r="AA26" s="74">
        <f>IF($A26="","",$AA$9)</f>
        <v/>
      </c>
      <c r="AB26" s="75">
        <f>IF($A26="","",4*$D26)</f>
        <v/>
      </c>
      <c r="AC26" s="76">
        <f>IF($A26="","",($Y26*0.393701))</f>
        <v/>
      </c>
      <c r="AD26" s="77">
        <f>IF($A26="","",($Z26 * 0.393701) )</f>
        <v/>
      </c>
    </row>
    <row r="27" ht="40.15" customHeight="1">
      <c r="A27" s="67" t="n"/>
      <c r="B27" s="68" t="n"/>
      <c r="C27" s="6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IF($A27="","",($C27-$E$58-$F$58-$G$58-$H$58-$I$58)/2)</f>
        <v/>
      </c>
      <c r="N27" s="69">
        <f>IF($A27="","",$L$58*$D27)</f>
        <v/>
      </c>
      <c r="O27" s="71">
        <f>$M27</f>
        <v/>
      </c>
      <c r="P27" s="69">
        <f>$N27</f>
        <v/>
      </c>
      <c r="Q27" s="71">
        <f>IF($A27="","",$K27)</f>
        <v/>
      </c>
      <c r="R27" s="69">
        <f>IF($A27="","",$L$59*$D27)</f>
        <v/>
      </c>
      <c r="S27" s="71">
        <f>IF($A27="","",$B27-$E$60)</f>
        <v/>
      </c>
      <c r="T27" s="69">
        <f>IF($A27="","",$L$60*$D27)</f>
        <v/>
      </c>
      <c r="U27" s="71">
        <f>IF($A27="","",$C27-$E$61-$F$61)</f>
        <v/>
      </c>
      <c r="V27" s="69">
        <f>IF($A27="","",$L$61*$D27)</f>
        <v/>
      </c>
      <c r="W27" s="71">
        <f>IF($A27="","",$C27-$E$62-$F$62)</f>
        <v/>
      </c>
      <c r="X27" s="69">
        <f>IF($A27="","",$L$62*$D27)</f>
        <v/>
      </c>
      <c r="Y27" s="72">
        <f>IF($A27="","",$K27-5.3-5.3-1.2)</f>
        <v/>
      </c>
      <c r="Z27" s="73">
        <f>IF($A27="","",$M27+1.2)</f>
        <v/>
      </c>
      <c r="AA27" s="74">
        <f>IF($A27="","",$AA$9)</f>
        <v/>
      </c>
      <c r="AB27" s="75">
        <f>IF($A27="","",4*$D27)</f>
        <v/>
      </c>
      <c r="AC27" s="72">
        <f>IF($A27="","",($Y27*0.393701))</f>
        <v/>
      </c>
      <c r="AD27" s="77">
        <f>IF($A27="","",($Z27 * 0.393701) )</f>
        <v/>
      </c>
    </row>
    <row r="28" ht="40.15" customHeight="1">
      <c r="A28" s="67" t="n"/>
      <c r="B28" s="68" t="n"/>
      <c r="C28" s="6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IF($A28="","",($C28-$E$58-$F$58-$G$58-$H$58-$I$58)/2)</f>
        <v/>
      </c>
      <c r="N28" s="69">
        <f>IF($A28="","",$L$58*$D28)</f>
        <v/>
      </c>
      <c r="O28" s="71">
        <f>$M28</f>
        <v/>
      </c>
      <c r="P28" s="69">
        <f>$N28</f>
        <v/>
      </c>
      <c r="Q28" s="71">
        <f>IF($A28="","",$K28)</f>
        <v/>
      </c>
      <c r="R28" s="69">
        <f>IF($A28="","",$L$59*$D28)</f>
        <v/>
      </c>
      <c r="S28" s="71">
        <f>IF($A28="","",$B28-$E$60)</f>
        <v/>
      </c>
      <c r="T28" s="69">
        <f>IF($A28="","",$L$60*$D28)</f>
        <v/>
      </c>
      <c r="U28" s="71">
        <f>IF($A28="","",$C28-$E$61-$F$61)</f>
        <v/>
      </c>
      <c r="V28" s="69">
        <f>IF($A28="","",$L$61*$D28)</f>
        <v/>
      </c>
      <c r="W28" s="71">
        <f>IF($A28="","",$C28-$E$62-$F$62)</f>
        <v/>
      </c>
      <c r="X28" s="69">
        <f>IF($A28="","",$L$62*$D28)</f>
        <v/>
      </c>
      <c r="Y28" s="72">
        <f>IF($A28="","",$K28-5.3-5.3-1.2)</f>
        <v/>
      </c>
      <c r="Z28" s="73">
        <f>IF($A28="","",$M28+1.2)</f>
        <v/>
      </c>
      <c r="AA28" s="74">
        <f>IF($A28="","",$AA$9)</f>
        <v/>
      </c>
      <c r="AB28" s="75">
        <f>IF($A28="","",4*$D28)</f>
        <v/>
      </c>
      <c r="AC28" s="72">
        <f>IF($A28="","",($Y28*0.393701))</f>
        <v/>
      </c>
      <c r="AD28" s="77">
        <f>IF($A28="","",($Z28 * 0.393701) 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$E$7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1">
        <f>(ROUNDUP(L49/640,0))</f>
        <v/>
      </c>
      <c r="M30" s="81">
        <f>M$7</f>
        <v/>
      </c>
      <c r="N30" s="22" t="n"/>
      <c r="O30" s="23" t="n"/>
      <c r="P30" s="81">
        <f>(ROUNDUP( SUM(N49:P49)/640,0))</f>
        <v/>
      </c>
      <c r="Q30" s="81">
        <f>Q$7</f>
        <v/>
      </c>
      <c r="R30" s="81">
        <f>(ROUNDUP(R49/640,0))</f>
        <v/>
      </c>
      <c r="S30" s="81">
        <f>$S7</f>
        <v/>
      </c>
      <c r="T30" s="22" t="n"/>
      <c r="U30" s="23" t="n"/>
      <c r="V30" s="81">
        <f>(ROUNDUP(SUM(T49:V49)/640,0))</f>
        <v/>
      </c>
      <c r="W30" s="98">
        <f>$W7</f>
        <v/>
      </c>
      <c r="X30" s="83">
        <f>(ROUNDUP(X49/640,0))</f>
        <v/>
      </c>
    </row>
    <row r="31" ht="40.15" customHeight="1">
      <c r="F31" s="84">
        <f>F11*E11</f>
        <v/>
      </c>
      <c r="G31" s="84" t="n"/>
      <c r="H31" s="84">
        <f>H11*G11</f>
        <v/>
      </c>
      <c r="I31" s="84" t="n"/>
      <c r="J31" s="84">
        <f>J11*I11</f>
        <v/>
      </c>
      <c r="K31" s="84" t="n"/>
      <c r="L31" s="84">
        <f>L11*K11</f>
        <v/>
      </c>
      <c r="M31" s="84" t="n"/>
      <c r="N31" s="84">
        <f>N11*M11</f>
        <v/>
      </c>
      <c r="O31" s="84" t="n"/>
      <c r="P31" s="84">
        <f>P11*O11</f>
        <v/>
      </c>
      <c r="Q31" s="84" t="n"/>
      <c r="R31" s="84">
        <f>R11*Q11</f>
        <v/>
      </c>
      <c r="S31" s="84" t="n"/>
      <c r="T31" s="84">
        <f>T11*S11</f>
        <v/>
      </c>
      <c r="U31" s="84" t="n"/>
      <c r="V31" s="84">
        <f>V11*U11</f>
        <v/>
      </c>
      <c r="W31" s="85" t="n"/>
      <c r="X31" s="84">
        <f>X11*W11</f>
        <v/>
      </c>
    </row>
    <row r="32" ht="40.15" customHeight="1">
      <c r="F32" s="84">
        <f>F12*E12</f>
        <v/>
      </c>
      <c r="G32" s="84" t="n"/>
      <c r="H32" s="84">
        <f>H12*G12</f>
        <v/>
      </c>
      <c r="I32" s="84" t="n"/>
      <c r="J32" s="84">
        <f>J12*I12</f>
        <v/>
      </c>
      <c r="K32" s="84" t="n"/>
      <c r="L32" s="84">
        <f>L12*K12</f>
        <v/>
      </c>
      <c r="M32" s="84" t="n"/>
      <c r="N32" s="84">
        <f>N12*M12</f>
        <v/>
      </c>
      <c r="O32" s="84" t="n"/>
      <c r="P32" s="84">
        <f>P12*O12</f>
        <v/>
      </c>
      <c r="Q32" s="84" t="n"/>
      <c r="R32" s="84">
        <f>R12*Q12</f>
        <v/>
      </c>
      <c r="S32" s="84" t="n"/>
      <c r="T32" s="84">
        <f>T12*S12</f>
        <v/>
      </c>
      <c r="U32" s="84" t="n"/>
      <c r="V32" s="84">
        <f>V12*U12</f>
        <v/>
      </c>
      <c r="W32" s="85" t="n"/>
      <c r="X32" s="84">
        <f>X12*W12</f>
        <v/>
      </c>
    </row>
    <row r="33" ht="40.15" customHeight="1">
      <c r="F33" s="84">
        <f>F13*E13</f>
        <v/>
      </c>
      <c r="G33" s="84" t="n"/>
      <c r="H33" s="84">
        <f>H13*G13</f>
        <v/>
      </c>
      <c r="I33" s="84" t="n"/>
      <c r="J33" s="84">
        <f>J13*I13</f>
        <v/>
      </c>
      <c r="K33" s="84" t="n"/>
      <c r="L33" s="84">
        <f>L13*K13</f>
        <v/>
      </c>
      <c r="M33" s="84" t="n"/>
      <c r="N33" s="84">
        <f>N13*M13</f>
        <v/>
      </c>
      <c r="O33" s="84" t="n"/>
      <c r="P33" s="84">
        <f>P13*O13</f>
        <v/>
      </c>
      <c r="Q33" s="84" t="n"/>
      <c r="R33" s="84">
        <f>R13*Q13</f>
        <v/>
      </c>
      <c r="S33" s="84" t="n"/>
      <c r="T33" s="84">
        <f>T13*S13</f>
        <v/>
      </c>
      <c r="U33" s="84" t="n"/>
      <c r="V33" s="84">
        <f>V13*U13</f>
        <v/>
      </c>
      <c r="X33" s="84">
        <f>X13*W13</f>
        <v/>
      </c>
    </row>
    <row r="34" ht="40.15" customHeight="1">
      <c r="F34" s="84">
        <f>F14*E14</f>
        <v/>
      </c>
      <c r="G34" s="84" t="n"/>
      <c r="H34" s="84">
        <f>H14*G14</f>
        <v/>
      </c>
      <c r="I34" s="84" t="n"/>
      <c r="J34" s="84">
        <f>J14*I14</f>
        <v/>
      </c>
      <c r="K34" s="84" t="n"/>
      <c r="L34" s="84">
        <f>L14*K14</f>
        <v/>
      </c>
      <c r="M34" s="84" t="n"/>
      <c r="N34" s="84">
        <f>N14*M14</f>
        <v/>
      </c>
      <c r="O34" s="84" t="n"/>
      <c r="P34" s="84">
        <f>P14*O14</f>
        <v/>
      </c>
      <c r="Q34" s="84" t="n"/>
      <c r="R34" s="84">
        <f>R14*Q14</f>
        <v/>
      </c>
      <c r="S34" s="84" t="n"/>
      <c r="T34" s="84">
        <f>T14*S14</f>
        <v/>
      </c>
      <c r="U34" s="84" t="n"/>
      <c r="V34" s="84">
        <f>V14*U14</f>
        <v/>
      </c>
      <c r="X34" s="84">
        <f>X14*W14</f>
        <v/>
      </c>
    </row>
    <row r="35" ht="40.15" customHeight="1">
      <c r="F35" s="84">
        <f>F15*E15</f>
        <v/>
      </c>
      <c r="G35" s="84" t="n"/>
      <c r="H35" s="84">
        <f>H15*G15</f>
        <v/>
      </c>
      <c r="I35" s="84" t="n"/>
      <c r="J35" s="84">
        <f>J15*I15</f>
        <v/>
      </c>
      <c r="K35" s="84" t="n"/>
      <c r="L35" s="84">
        <f>L15*K15</f>
        <v/>
      </c>
      <c r="M35" s="84" t="n"/>
      <c r="N35" s="84">
        <f>N15*M15</f>
        <v/>
      </c>
      <c r="O35" s="84" t="n"/>
      <c r="P35" s="84">
        <f>P15*O15</f>
        <v/>
      </c>
      <c r="Q35" s="84" t="n"/>
      <c r="R35" s="84">
        <f>R15*Q15</f>
        <v/>
      </c>
      <c r="S35" s="84" t="n"/>
      <c r="T35" s="84">
        <f>T15*S15</f>
        <v/>
      </c>
      <c r="U35" s="84" t="n"/>
      <c r="V35" s="84">
        <f>V15*U15</f>
        <v/>
      </c>
      <c r="X35" s="84">
        <f>X15*W15</f>
        <v/>
      </c>
    </row>
    <row r="36">
      <c r="F36" s="84">
        <f>F16*E16</f>
        <v/>
      </c>
      <c r="G36" s="84" t="n"/>
      <c r="H36" s="84">
        <f>H16*G16</f>
        <v/>
      </c>
      <c r="I36" s="84" t="n"/>
      <c r="J36" s="84">
        <f>J16*I16</f>
        <v/>
      </c>
      <c r="K36" s="84" t="n"/>
      <c r="L36" s="84">
        <f>L16*K16</f>
        <v/>
      </c>
      <c r="M36" s="84" t="n"/>
      <c r="N36" s="84">
        <f>N16*M16</f>
        <v/>
      </c>
      <c r="O36" s="84" t="n"/>
      <c r="P36" s="84">
        <f>P16*O16</f>
        <v/>
      </c>
      <c r="Q36" s="84" t="n"/>
      <c r="R36" s="84">
        <f>R16*Q16</f>
        <v/>
      </c>
      <c r="S36" s="84" t="n"/>
      <c r="T36" s="84">
        <f>T16*S16</f>
        <v/>
      </c>
      <c r="U36" s="84" t="n"/>
      <c r="V36" s="84">
        <f>V16*U16</f>
        <v/>
      </c>
      <c r="X36" s="84">
        <f>X16*W16</f>
        <v/>
      </c>
    </row>
    <row r="37">
      <c r="F37" s="84">
        <f>F17*E17</f>
        <v/>
      </c>
      <c r="G37" s="84" t="n"/>
      <c r="H37" s="84">
        <f>H17*G17</f>
        <v/>
      </c>
      <c r="I37" s="84" t="n"/>
      <c r="J37" s="84">
        <f>J17*I17</f>
        <v/>
      </c>
      <c r="K37" s="84" t="n"/>
      <c r="L37" s="84">
        <f>L17*K17</f>
        <v/>
      </c>
      <c r="M37" s="84" t="n"/>
      <c r="N37" s="84">
        <f>N17*M17</f>
        <v/>
      </c>
      <c r="O37" s="84" t="n"/>
      <c r="P37" s="84">
        <f>P17*O17</f>
        <v/>
      </c>
      <c r="Q37" s="84" t="n"/>
      <c r="R37" s="84">
        <f>R17*Q17</f>
        <v/>
      </c>
      <c r="S37" s="84" t="n"/>
      <c r="T37" s="84">
        <f>T17*S17</f>
        <v/>
      </c>
      <c r="U37" s="84" t="n"/>
      <c r="V37" s="84">
        <f>V17*U17</f>
        <v/>
      </c>
      <c r="X37" s="84">
        <f>X17*W17</f>
        <v/>
      </c>
    </row>
    <row r="38">
      <c r="F38" s="84">
        <f>F18*E18</f>
        <v/>
      </c>
      <c r="G38" s="84" t="n"/>
      <c r="H38" s="84">
        <f>H18*G18</f>
        <v/>
      </c>
      <c r="I38" s="84" t="n"/>
      <c r="J38" s="84">
        <f>J18*I18</f>
        <v/>
      </c>
      <c r="K38" s="84" t="n"/>
      <c r="L38" s="84">
        <f>L18*K18</f>
        <v/>
      </c>
      <c r="M38" s="84" t="n"/>
      <c r="N38" s="84">
        <f>N18*M18</f>
        <v/>
      </c>
      <c r="O38" s="84" t="n"/>
      <c r="P38" s="84">
        <f>P18*O18</f>
        <v/>
      </c>
      <c r="Q38" s="84" t="n"/>
      <c r="R38" s="84">
        <f>R18*Q18</f>
        <v/>
      </c>
      <c r="S38" s="84" t="n"/>
      <c r="T38" s="84">
        <f>T18*S18</f>
        <v/>
      </c>
      <c r="U38" s="84" t="n"/>
      <c r="V38" s="84">
        <f>V18*U18</f>
        <v/>
      </c>
      <c r="X38" s="84">
        <f>X18*W18</f>
        <v/>
      </c>
    </row>
    <row r="39">
      <c r="F39" s="84">
        <f>F19*E19</f>
        <v/>
      </c>
      <c r="G39" s="84" t="n"/>
      <c r="H39" s="84">
        <f>H19*G19</f>
        <v/>
      </c>
      <c r="I39" s="84" t="n"/>
      <c r="J39" s="84">
        <f>J19*I19</f>
        <v/>
      </c>
      <c r="K39" s="84" t="n"/>
      <c r="L39" s="84">
        <f>L19*K19</f>
        <v/>
      </c>
      <c r="M39" s="84" t="n"/>
      <c r="N39" s="84">
        <f>N19*M19</f>
        <v/>
      </c>
      <c r="O39" s="84" t="n"/>
      <c r="P39" s="84">
        <f>P19*O19</f>
        <v/>
      </c>
      <c r="Q39" s="84" t="n"/>
      <c r="R39" s="84">
        <f>R19*Q19</f>
        <v/>
      </c>
      <c r="S39" s="84" t="n"/>
      <c r="T39" s="84">
        <f>T19*S19</f>
        <v/>
      </c>
      <c r="U39" s="84" t="n"/>
      <c r="V39" s="84">
        <f>V19*U19</f>
        <v/>
      </c>
      <c r="X39" s="84">
        <f>X19*W19</f>
        <v/>
      </c>
    </row>
    <row r="40">
      <c r="F40" s="84">
        <f>F20*E20</f>
        <v/>
      </c>
      <c r="G40" s="84" t="n"/>
      <c r="H40" s="84">
        <f>H20*G20</f>
        <v/>
      </c>
      <c r="I40" s="84" t="n"/>
      <c r="J40" s="84">
        <f>J20*I20</f>
        <v/>
      </c>
      <c r="K40" s="84" t="n"/>
      <c r="L40" s="84">
        <f>L20*K20</f>
        <v/>
      </c>
      <c r="M40" s="84" t="n"/>
      <c r="N40" s="84">
        <f>N20*M20</f>
        <v/>
      </c>
      <c r="O40" s="84" t="n"/>
      <c r="P40" s="84">
        <f>P20*O20</f>
        <v/>
      </c>
      <c r="Q40" s="84" t="n"/>
      <c r="R40" s="84">
        <f>R20*Q20</f>
        <v/>
      </c>
      <c r="S40" s="84" t="n"/>
      <c r="T40" s="84">
        <f>T20*S20</f>
        <v/>
      </c>
      <c r="U40" s="84" t="n"/>
      <c r="V40" s="84">
        <f>V20*U20</f>
        <v/>
      </c>
      <c r="X40" s="84">
        <f>X20*W20</f>
        <v/>
      </c>
    </row>
    <row r="41">
      <c r="F41" s="84">
        <f>F21*E21</f>
        <v/>
      </c>
      <c r="G41" s="84" t="n"/>
      <c r="H41" s="84">
        <f>H21*G21</f>
        <v/>
      </c>
      <c r="I41" s="84" t="n"/>
      <c r="J41" s="84">
        <f>J21*I21</f>
        <v/>
      </c>
      <c r="K41" s="84" t="n"/>
      <c r="L41" s="84">
        <f>L21*K21</f>
        <v/>
      </c>
      <c r="M41" s="84" t="n"/>
      <c r="N41" s="84">
        <f>N21*M21</f>
        <v/>
      </c>
      <c r="O41" s="84" t="n"/>
      <c r="P41" s="84">
        <f>P21*O21</f>
        <v/>
      </c>
      <c r="Q41" s="84" t="n"/>
      <c r="R41" s="84">
        <f>R21*Q21</f>
        <v/>
      </c>
      <c r="S41" s="84" t="n"/>
      <c r="T41" s="84">
        <f>T21*S21</f>
        <v/>
      </c>
      <c r="U41" s="84" t="n"/>
      <c r="V41" s="84">
        <f>V21*U21</f>
        <v/>
      </c>
      <c r="X41" s="84">
        <f>X21*W21</f>
        <v/>
      </c>
    </row>
    <row r="42">
      <c r="F42" s="84">
        <f>F22*E22</f>
        <v/>
      </c>
      <c r="G42" s="84" t="n"/>
      <c r="H42" s="84">
        <f>H22*G22</f>
        <v/>
      </c>
      <c r="I42" s="84" t="n"/>
      <c r="J42" s="84">
        <f>J22*I22</f>
        <v/>
      </c>
      <c r="K42" s="84" t="n"/>
      <c r="L42" s="84">
        <f>L22*K22</f>
        <v/>
      </c>
      <c r="M42" s="84" t="n"/>
      <c r="N42" s="84">
        <f>N22*M22</f>
        <v/>
      </c>
      <c r="O42" s="84" t="n"/>
      <c r="P42" s="84">
        <f>P22*O22</f>
        <v/>
      </c>
      <c r="Q42" s="84" t="n"/>
      <c r="R42" s="84">
        <f>R22*Q22</f>
        <v/>
      </c>
      <c r="S42" s="84" t="n"/>
      <c r="T42" s="84">
        <f>T22*S22</f>
        <v/>
      </c>
      <c r="U42" s="84" t="n"/>
      <c r="V42" s="84">
        <f>V22*U22</f>
        <v/>
      </c>
      <c r="X42" s="84">
        <f>X22*W22</f>
        <v/>
      </c>
    </row>
    <row r="43">
      <c r="F43" s="84">
        <f>F23*E23</f>
        <v/>
      </c>
      <c r="G43" s="84" t="n"/>
      <c r="H43" s="84">
        <f>H23*G23</f>
        <v/>
      </c>
      <c r="I43" s="84" t="n"/>
      <c r="J43" s="84">
        <f>J23*I23</f>
        <v/>
      </c>
      <c r="K43" s="84" t="n"/>
      <c r="L43" s="84">
        <f>L23*K23</f>
        <v/>
      </c>
      <c r="M43" s="84" t="n"/>
      <c r="N43" s="84">
        <f>N23*M23</f>
        <v/>
      </c>
      <c r="O43" s="84" t="n"/>
      <c r="P43" s="84">
        <f>P23*O23</f>
        <v/>
      </c>
      <c r="Q43" s="84" t="n"/>
      <c r="R43" s="84">
        <f>R23*Q23</f>
        <v/>
      </c>
      <c r="S43" s="84" t="n"/>
      <c r="T43" s="84">
        <f>T23*S23</f>
        <v/>
      </c>
      <c r="U43" s="84" t="n"/>
      <c r="V43" s="84">
        <f>V23*U23</f>
        <v/>
      </c>
      <c r="X43" s="84">
        <f>X23*W23</f>
        <v/>
      </c>
    </row>
    <row r="44">
      <c r="F44" s="84">
        <f>F24*E24</f>
        <v/>
      </c>
      <c r="G44" s="84" t="n"/>
      <c r="H44" s="84">
        <f>H24*G24</f>
        <v/>
      </c>
      <c r="I44" s="84" t="n"/>
      <c r="J44" s="84">
        <f>J24*I24</f>
        <v/>
      </c>
      <c r="K44" s="84" t="n"/>
      <c r="L44" s="84">
        <f>L24*K24</f>
        <v/>
      </c>
      <c r="M44" s="84" t="n"/>
      <c r="N44" s="84">
        <f>N24*M24</f>
        <v/>
      </c>
      <c r="O44" s="84" t="n"/>
      <c r="P44" s="84">
        <f>P24*O24</f>
        <v/>
      </c>
      <c r="Q44" s="84" t="n"/>
      <c r="R44" s="84">
        <f>R24*Q24</f>
        <v/>
      </c>
      <c r="S44" s="84" t="n"/>
      <c r="T44" s="84">
        <f>T24*S24</f>
        <v/>
      </c>
      <c r="U44" s="84" t="n"/>
      <c r="V44" s="84">
        <f>V24*U24</f>
        <v/>
      </c>
      <c r="X44" s="84">
        <f>X24*W24</f>
        <v/>
      </c>
    </row>
    <row r="45">
      <c r="F45" s="84">
        <f>F25*E25</f>
        <v/>
      </c>
      <c r="G45" s="84" t="n"/>
      <c r="H45" s="84">
        <f>H25*G25</f>
        <v/>
      </c>
      <c r="I45" s="84" t="n"/>
      <c r="J45" s="84">
        <f>J25*I25</f>
        <v/>
      </c>
      <c r="K45" s="84" t="n"/>
      <c r="L45" s="84">
        <f>L25*K25</f>
        <v/>
      </c>
      <c r="M45" s="84" t="n"/>
      <c r="N45" s="84">
        <f>N25*M25</f>
        <v/>
      </c>
      <c r="O45" s="84" t="n"/>
      <c r="P45" s="84">
        <f>P25*O25</f>
        <v/>
      </c>
      <c r="Q45" s="84" t="n"/>
      <c r="R45" s="84">
        <f>R25*Q25</f>
        <v/>
      </c>
      <c r="S45" s="84" t="n"/>
      <c r="T45" s="84">
        <f>T25*S25</f>
        <v/>
      </c>
      <c r="U45" s="84" t="n"/>
      <c r="V45" s="84">
        <f>V25*U25</f>
        <v/>
      </c>
      <c r="X45" s="84">
        <f>X25*W25</f>
        <v/>
      </c>
    </row>
    <row r="46">
      <c r="F46" s="84">
        <f>F26*E26</f>
        <v/>
      </c>
      <c r="G46" s="84" t="n"/>
      <c r="H46" s="84">
        <f>H26*G26</f>
        <v/>
      </c>
      <c r="I46" s="84" t="n"/>
      <c r="J46" s="84">
        <f>J26*I26</f>
        <v/>
      </c>
      <c r="K46" s="84" t="n"/>
      <c r="L46" s="84">
        <f>L26*K26</f>
        <v/>
      </c>
      <c r="M46" s="84" t="n"/>
      <c r="N46" s="84">
        <f>N26*M26</f>
        <v/>
      </c>
      <c r="O46" s="84" t="n"/>
      <c r="P46" s="84">
        <f>P26*O26</f>
        <v/>
      </c>
      <c r="Q46" s="84" t="n"/>
      <c r="R46" s="84">
        <f>R26*Q26</f>
        <v/>
      </c>
      <c r="S46" s="84" t="n"/>
      <c r="T46" s="84">
        <f>T26*S26</f>
        <v/>
      </c>
      <c r="U46" s="84" t="n"/>
      <c r="V46" s="84">
        <f>V26*U26</f>
        <v/>
      </c>
      <c r="X46" s="84">
        <f>X26*W26</f>
        <v/>
      </c>
    </row>
    <row r="47">
      <c r="F47" s="84">
        <f>F27*E27</f>
        <v/>
      </c>
      <c r="G47" s="84" t="n"/>
      <c r="H47" s="84">
        <f>H27*G27</f>
        <v/>
      </c>
      <c r="I47" s="84" t="n"/>
      <c r="J47" s="84">
        <f>J27*I27</f>
        <v/>
      </c>
      <c r="K47" s="84" t="n"/>
      <c r="L47" s="84">
        <f>L27*K27</f>
        <v/>
      </c>
      <c r="M47" s="84" t="n"/>
      <c r="N47" s="84">
        <f>N27*M27</f>
        <v/>
      </c>
      <c r="O47" s="84" t="n"/>
      <c r="P47" s="84">
        <f>P27*O27</f>
        <v/>
      </c>
      <c r="Q47" s="84" t="n"/>
      <c r="R47" s="84">
        <f>R27*Q27</f>
        <v/>
      </c>
      <c r="S47" s="84" t="n"/>
      <c r="T47" s="84">
        <f>T27*S27</f>
        <v/>
      </c>
      <c r="U47" s="84" t="n"/>
      <c r="V47" s="84">
        <f>V27*U27</f>
        <v/>
      </c>
      <c r="X47" s="84">
        <f>X27*W27</f>
        <v/>
      </c>
    </row>
    <row r="48">
      <c r="F48" s="84">
        <f>F28*E28</f>
        <v/>
      </c>
      <c r="G48" s="84" t="n"/>
      <c r="H48" s="84">
        <f>H28*G28</f>
        <v/>
      </c>
      <c r="I48" s="84" t="n"/>
      <c r="J48" s="84">
        <f>J28*I28</f>
        <v/>
      </c>
      <c r="K48" s="84" t="n"/>
      <c r="L48" s="84">
        <f>L28*K28</f>
        <v/>
      </c>
      <c r="M48" s="84" t="n"/>
      <c r="N48" s="84">
        <f>N28*M28</f>
        <v/>
      </c>
      <c r="O48" s="84" t="n"/>
      <c r="P48" s="84">
        <f>P28*O28</f>
        <v/>
      </c>
      <c r="Q48" s="84" t="n"/>
      <c r="R48" s="84">
        <f>R28*Q28</f>
        <v/>
      </c>
      <c r="S48" s="84" t="n"/>
      <c r="T48" s="84">
        <f>T28*S28</f>
        <v/>
      </c>
      <c r="U48" s="84" t="n"/>
      <c r="V48" s="84">
        <f>V28*U28</f>
        <v/>
      </c>
      <c r="X48" s="84">
        <f>X28*W28</f>
        <v/>
      </c>
    </row>
    <row r="49">
      <c r="F49" s="85">
        <f>SUMIF(F31:F48,"&gt;0")</f>
        <v/>
      </c>
      <c r="H49" s="85">
        <f>SUMIF(H31:H48,"&gt;0")</f>
        <v/>
      </c>
      <c r="J49" s="85">
        <f>SUMIF(J31:J48,"&gt;0")</f>
        <v/>
      </c>
      <c r="L49" s="85">
        <f>SUMIF(L31:L48,"&gt;0")</f>
        <v/>
      </c>
      <c r="N49" s="85">
        <f>SUMIF(N31:N48,"&gt;0")</f>
        <v/>
      </c>
      <c r="O49" s="99" t="n"/>
      <c r="P49" s="85">
        <f>SUMIF(P31:P48,"&gt;0")</f>
        <v/>
      </c>
      <c r="R49" s="85">
        <f>SUMIF(R31:R48,"&gt;0")</f>
        <v/>
      </c>
      <c r="T49" s="85">
        <f>SUMIF(T31:T48,"&gt;0")</f>
        <v/>
      </c>
      <c r="V49" s="85">
        <f>SUMIF(V31:V48,"&gt;0")</f>
        <v/>
      </c>
      <c r="X49" s="85">
        <f>SUMIF(X31:X48,"&gt;0")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B20047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ขวางบน</t>
        </is>
      </c>
      <c r="C58" s="91" t="inlineStr">
        <is>
          <t>B20054</t>
        </is>
      </c>
      <c r="D58" s="92" t="inlineStr">
        <is>
          <t>(W-2.2-5.7-4-5.7-2)/2</t>
        </is>
      </c>
      <c r="E58" s="93" t="n">
        <v>2.2</v>
      </c>
      <c r="F58" s="93" t="n">
        <v>5.7</v>
      </c>
      <c r="G58" s="93" t="n">
        <v>4</v>
      </c>
      <c r="H58" s="93" t="n">
        <v>5.7</v>
      </c>
      <c r="I58" s="93" t="n">
        <v>2</v>
      </c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>
        <is>
          <t>H-6.1</t>
        </is>
      </c>
      <c r="E59" s="94" t="n"/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H-2.1</t>
        </is>
      </c>
      <c r="E60" s="93" t="n">
        <v>2.1</v>
      </c>
      <c r="F60" s="94" t="n"/>
      <c r="G60" s="94" t="n"/>
      <c r="H60" s="94" t="n"/>
      <c r="I60" s="94" t="n"/>
      <c r="J60" s="94" t="n"/>
      <c r="K60" s="94" t="n"/>
      <c r="L60" s="93" t="n">
        <v>4</v>
      </c>
    </row>
    <row r="61">
      <c r="A61" s="89" t="n">
        <v>8</v>
      </c>
      <c r="B61" s="90" t="inlineStr">
        <is>
          <t>ฝาปิดเฟรมบน</t>
        </is>
      </c>
      <c r="C61" s="91" t="inlineStr">
        <is>
          <t>-</t>
        </is>
      </c>
      <c r="D61" s="92" t="inlineStr">
        <is>
          <t>W-3.5-3.5</t>
        </is>
      </c>
      <c r="E61" s="93" t="n">
        <v>3.5</v>
      </c>
      <c r="F61" s="93" t="n">
        <v>3.5</v>
      </c>
      <c r="G61" s="94" t="n"/>
      <c r="H61" s="94" t="n"/>
      <c r="I61" s="94" t="n"/>
      <c r="J61" s="94" t="n"/>
      <c r="K61" s="94" t="n"/>
      <c r="L61" s="93" t="n">
        <v>1</v>
      </c>
    </row>
    <row r="62">
      <c r="A62" s="89" t="n">
        <v>9</v>
      </c>
      <c r="B62" s="90" t="inlineStr">
        <is>
          <t>เบรคบาน ธรณี</t>
        </is>
      </c>
      <c r="C62" s="91" t="inlineStr">
        <is>
          <t>B20050</t>
        </is>
      </c>
      <c r="D62" s="92" t="inlineStr">
        <is>
          <t>W-2.2-2.2</t>
        </is>
      </c>
      <c r="E62" s="93" t="n">
        <v>2.2</v>
      </c>
      <c r="F62" s="93" t="n">
        <v>2.2</v>
      </c>
      <c r="G62" s="94" t="n"/>
      <c r="H62" s="94" t="n"/>
      <c r="I62" s="94" t="n"/>
      <c r="J62" s="94" t="n"/>
      <c r="K62" s="94" t="n"/>
      <c r="L62" s="93" t="n">
        <v>2</v>
      </c>
    </row>
    <row r="64">
      <c r="A64" s="153" t="inlineStr">
        <is>
          <t>⑥ อุปกรณ์ ต่อ 1 บาน — คูณจำนวนบานที่ผลิต</t>
        </is>
      </c>
      <c r="F64" s="154" t="inlineStr">
        <is>
          <t>ต่อบาน</t>
        </is>
      </c>
    </row>
    <row r="65">
      <c r="A65" s="155" t="inlineStr">
        <is>
          <t>1. ล้อ 27</t>
        </is>
      </c>
      <c r="F65" s="156" t="n">
        <v>2</v>
      </c>
    </row>
    <row r="66">
      <c r="A66" s="155" t="inlineStr">
        <is>
          <t>2. มือจับ Align</t>
        </is>
      </c>
      <c r="F66" s="156" t="n">
        <v>2</v>
      </c>
    </row>
    <row r="67">
      <c r="A67" s="155" t="inlineStr">
        <is>
          <t>3. ชุดล็อค</t>
        </is>
      </c>
      <c r="F67" s="156" t="n">
        <v>1</v>
      </c>
    </row>
    <row r="68">
      <c r="A68" s="155" t="inlineStr">
        <is>
          <t>4. น็อตประกอบ</t>
        </is>
      </c>
      <c r="F68" s="156" t="n">
        <v>4</v>
      </c>
    </row>
    <row r="69">
      <c r="A69" s="157" t="inlineStr">
        <is>
          <t>+ สักหลาด/ยาง/ซิลิโคน = ตามขนาด (ดูชีทคิดทุน)</t>
        </is>
      </c>
    </row>
  </sheetData>
  <mergeCells count="54">
    <mergeCell ref="O7:P7"/>
    <mergeCell ref="S7:U7"/>
    <mergeCell ref="Q7:R7"/>
    <mergeCell ref="U9:V9"/>
    <mergeCell ref="I6:J6"/>
    <mergeCell ref="A64:E64"/>
    <mergeCell ref="O6:P6"/>
    <mergeCell ref="U6:V6"/>
    <mergeCell ref="K9:L9"/>
    <mergeCell ref="W6:X6"/>
    <mergeCell ref="M9:N9"/>
    <mergeCell ref="O9:P9"/>
    <mergeCell ref="G8:H8"/>
    <mergeCell ref="M30:O30"/>
    <mergeCell ref="E8:F8"/>
    <mergeCell ref="Q8:R8"/>
    <mergeCell ref="AA9:AB9"/>
    <mergeCell ref="Y8:AB8"/>
    <mergeCell ref="A65:E65"/>
    <mergeCell ref="G7:H7"/>
    <mergeCell ref="I7:J7"/>
    <mergeCell ref="A30:D30"/>
    <mergeCell ref="AC6:AD9"/>
    <mergeCell ref="S30:U30"/>
    <mergeCell ref="G6:H6"/>
    <mergeCell ref="A66:E66"/>
    <mergeCell ref="E9:F9"/>
    <mergeCell ref="M7:N7"/>
    <mergeCell ref="W7:X7"/>
    <mergeCell ref="E6:F6"/>
    <mergeCell ref="A8:A9"/>
    <mergeCell ref="A6:D6"/>
    <mergeCell ref="M6:N6"/>
    <mergeCell ref="S8:V8"/>
    <mergeCell ref="Q6:R6"/>
    <mergeCell ref="S6:T6"/>
    <mergeCell ref="D8:D9"/>
    <mergeCell ref="A7:D7"/>
    <mergeCell ref="Q9:R9"/>
    <mergeCell ref="I8:J8"/>
    <mergeCell ref="S9:T9"/>
    <mergeCell ref="W9:X9"/>
    <mergeCell ref="O8:P8"/>
    <mergeCell ref="K7:L7"/>
    <mergeCell ref="B8:C9"/>
    <mergeCell ref="W8:X8"/>
    <mergeCell ref="E7:F7"/>
    <mergeCell ref="A68:E68"/>
    <mergeCell ref="Y7:AB7"/>
    <mergeCell ref="K6:L6"/>
    <mergeCell ref="G9:H9"/>
    <mergeCell ref="A69:F6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77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7.625" customWidth="1" min="7" max="7"/>
    <col width="9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9.625" customWidth="1" min="19" max="19"/>
    <col width="9.5" customWidth="1" min="21" max="21"/>
    <col width="11.25" customWidth="1" min="23" max="23"/>
    <col width="7" customWidth="1" min="24" max="24"/>
    <col width="11.5" customWidth="1" min="25" max="25"/>
    <col width="10.75" customWidth="1" min="26" max="26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6.75" customWidth="1" min="40" max="40"/>
    <col width="8.75" customWidth="1" min="41" max="41"/>
  </cols>
  <sheetData>
    <row r="1" ht="40.15" customHeight="1">
      <c r="A1" s="4" t="inlineStr">
        <is>
          <t>รายการตัด SMS เปิดคู่กลาง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10" t="n"/>
      <c r="N1" s="10" t="n"/>
      <c r="O1" s="9" t="n"/>
      <c r="P1" s="9" t="n"/>
      <c r="Q1" s="100" t="n"/>
      <c r="R1" s="10" t="n"/>
      <c r="S1" s="101" t="inlineStr">
        <is>
          <t>ทึบล่าง ใช้คอมโพสิต + คิ้วคาดตาราง</t>
        </is>
      </c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9" t="n"/>
      <c r="AD1" s="9" t="n"/>
      <c r="AE1" s="10" t="n"/>
      <c r="AF1" s="10" t="n"/>
      <c r="AG1" s="9" t="n"/>
      <c r="AH1" s="10" t="n"/>
      <c r="AI1" s="10" t="n"/>
      <c r="AJ1" s="10" t="n"/>
      <c r="AK1" s="10" t="n"/>
      <c r="AL1" s="10" t="n"/>
      <c r="AM1" s="10" t="n"/>
      <c r="AN1" s="10" t="n"/>
    </row>
    <row r="2" ht="40.15" customHeight="1">
      <c r="A2" s="11" t="inlineStr">
        <is>
          <t>3รางเตี้ย 7 มม.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9" t="n"/>
      <c r="AD2" s="9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14" t="n"/>
      <c r="N3" s="14" t="n"/>
      <c r="P3" s="100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9" t="n"/>
      <c r="AD3" s="9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102" t="n"/>
      <c r="H4" s="103" t="n"/>
      <c r="I4" s="9" t="n"/>
      <c r="J4" s="9" t="n"/>
      <c r="K4" s="9" t="n"/>
      <c r="L4" s="9" t="n"/>
      <c r="AC4" s="9" t="n"/>
      <c r="AD4" s="9" t="n"/>
    </row>
    <row r="5" ht="40.15" customHeight="1">
      <c r="A5" s="9" t="n"/>
      <c r="B5" s="9" t="n"/>
      <c r="C5" s="9" t="n"/>
      <c r="D5" s="9" t="n"/>
      <c r="E5" s="9" t="inlineStr">
        <is>
          <t>ขอบนอกถึงนอก</t>
        </is>
      </c>
      <c r="G5" s="104" t="inlineStr">
        <is>
          <t>H2 ความสูงทึบ</t>
        </is>
      </c>
      <c r="H5" s="105" t="n">
        <v>50</v>
      </c>
      <c r="I5" s="9" t="n"/>
      <c r="J5" s="9" t="n"/>
      <c r="K5" s="9" t="n"/>
      <c r="L5" s="9" t="n"/>
      <c r="AD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n"/>
      <c r="P6" s="3" t="n"/>
      <c r="Q6" s="18" t="n"/>
      <c r="R6" s="3" t="n"/>
      <c r="S6" s="106" t="inlineStr">
        <is>
          <t xml:space="preserve"> H-3-H2</t>
        </is>
      </c>
      <c r="T6" s="2" t="n"/>
      <c r="U6" s="18" t="inlineStr">
        <is>
          <t>(W-2.2-5.7-4.0-11.5-4.0-5.7-2.2)/4</t>
        </is>
      </c>
      <c r="V6" s="3" t="n"/>
      <c r="W6" s="107" t="inlineStr">
        <is>
          <t>กำหนดขนาดเท่าช่องลูกฟูกไปก่อน เพราะแต่ละงานเว้นขอบไม่เท่ากัน</t>
        </is>
      </c>
      <c r="X6" s="3" t="n"/>
      <c r="Y6" s="18" t="inlineStr">
        <is>
          <t>W-2.2-5.7-4.0-11.5-4.0-5.7-2.2)/4</t>
        </is>
      </c>
      <c r="Z6" s="3" t="n"/>
      <c r="AA6" s="18" t="inlineStr">
        <is>
          <t>H2 + 1.2 - 3.175 - 6.9</t>
        </is>
      </c>
      <c r="AB6" s="3" t="n"/>
      <c r="AC6" s="18" t="inlineStr">
        <is>
          <t>(W-2.2-5.7-4.0-11.5-4.0-5.7-2.2)/4</t>
        </is>
      </c>
      <c r="AD6" s="3" t="n"/>
      <c r="AE6" s="18" t="n"/>
      <c r="AF6" s="3" t="n"/>
      <c r="AG6" s="18" t="inlineStr">
        <is>
          <t>H-1.3-0.8</t>
        </is>
      </c>
      <c r="AH6" s="3" t="n"/>
      <c r="AI6" s="18" t="inlineStr">
        <is>
          <t>W-3.5-3.5</t>
        </is>
      </c>
      <c r="AJ6" s="3" t="n"/>
      <c r="AK6" s="18" t="inlineStr">
        <is>
          <t>(ขวาง X 2 )+11.5 เผื่อ +2</t>
        </is>
      </c>
      <c r="AL6" s="3" t="n"/>
      <c r="AM6" s="18" t="inlineStr">
        <is>
          <t>W-2.2-2.2</t>
        </is>
      </c>
      <c r="AN6" s="3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B20046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B20051</t>
        </is>
      </c>
      <c r="N7" s="17" t="n"/>
      <c r="O7" s="26" t="inlineStr">
        <is>
          <t>B20009</t>
        </is>
      </c>
      <c r="P7" s="16" t="n"/>
      <c r="Q7" s="25" t="inlineStr">
        <is>
          <t>B20046</t>
        </is>
      </c>
      <c r="R7" s="17" t="n"/>
      <c r="S7" s="108" t="n"/>
      <c r="T7" s="108" t="n"/>
      <c r="U7" s="108" t="n"/>
      <c r="V7" s="108" t="n"/>
      <c r="W7" s="108" t="n"/>
      <c r="X7" s="24" t="n"/>
      <c r="Y7" s="109" t="n"/>
      <c r="Z7" s="17" t="n"/>
      <c r="AA7" s="108" t="n"/>
      <c r="AB7" s="108" t="n"/>
      <c r="AC7" s="25" t="inlineStr">
        <is>
          <t>B20054</t>
        </is>
      </c>
      <c r="AD7" s="17" t="n"/>
      <c r="AE7" s="25" t="inlineStr">
        <is>
          <t>B20054</t>
        </is>
      </c>
      <c r="AF7" s="17" t="n"/>
      <c r="AG7" s="25" t="inlineStr">
        <is>
          <t>B20019</t>
        </is>
      </c>
      <c r="AH7" s="16" t="n"/>
      <c r="AI7" s="16" t="n"/>
      <c r="AJ7" s="16" t="n"/>
      <c r="AK7" s="16" t="n"/>
      <c r="AL7" s="17" t="n"/>
      <c r="AM7" s="25" t="inlineStr">
        <is>
          <t>B20050</t>
        </is>
      </c>
      <c r="AN7" s="17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8" t="n"/>
      <c r="N8" s="37" t="n"/>
      <c r="O8" s="39" t="n"/>
      <c r="P8" s="40" t="n"/>
      <c r="Q8" s="38" t="n"/>
      <c r="R8" s="37" t="n"/>
      <c r="S8" s="110" t="n"/>
      <c r="T8" s="110" t="n"/>
      <c r="U8" s="110" t="n"/>
      <c r="V8" s="110" t="n"/>
      <c r="W8" s="110" t="n"/>
      <c r="X8" s="36" t="n"/>
      <c r="Y8" s="40" t="n"/>
      <c r="Z8" s="37" t="n"/>
      <c r="AA8" s="111" t="n"/>
      <c r="AB8" s="111" t="n"/>
      <c r="AC8" s="39" t="n"/>
      <c r="AD8" s="41" t="n"/>
      <c r="AE8" s="38" t="n"/>
      <c r="AF8" s="37" t="n"/>
      <c r="AG8" s="95" t="n"/>
      <c r="AH8" s="96" t="n"/>
      <c r="AI8" s="96" t="n"/>
      <c r="AJ8" s="96" t="n"/>
      <c r="AK8" s="96" t="n"/>
      <c r="AL8" s="41" t="n"/>
      <c r="AM8" s="36" t="n"/>
      <c r="AN8" s="37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เสากุจแจบานตาย</t>
        </is>
      </c>
      <c r="N9" s="43" t="n"/>
      <c r="O9" s="48" t="inlineStr">
        <is>
          <t>เสาเกี่ยว</t>
        </is>
      </c>
      <c r="P9" s="43" t="n"/>
      <c r="Q9" s="48" t="inlineStr">
        <is>
          <t>ชนกลาง</t>
        </is>
      </c>
      <c r="R9" s="43" t="n"/>
      <c r="S9" s="48" t="inlineStr">
        <is>
          <t>เส้นกลางแนวตั้ง</t>
        </is>
      </c>
      <c r="T9" s="43" t="n"/>
      <c r="U9" s="48" t="inlineStr">
        <is>
          <t>เส้นกลางแนวนอน</t>
        </is>
      </c>
      <c r="V9" s="43" t="n"/>
      <c r="W9" s="112" t="inlineStr">
        <is>
          <t>คิ้วแต่งทึบ</t>
        </is>
      </c>
      <c r="X9" s="43" t="n"/>
      <c r="Y9" s="47" t="inlineStr">
        <is>
          <t>ซอยกลาง</t>
        </is>
      </c>
      <c r="Z9" s="43" t="n"/>
      <c r="AA9" s="48" t="inlineStr">
        <is>
          <t>ลูกฟูก</t>
        </is>
      </c>
      <c r="AB9" s="43" t="n"/>
      <c r="AC9" s="48" t="inlineStr">
        <is>
          <t>ขวางบน</t>
        </is>
      </c>
      <c r="AD9" s="43" t="n"/>
      <c r="AE9" s="48" t="inlineStr">
        <is>
          <t>ขวางล่าง</t>
        </is>
      </c>
      <c r="AF9" s="43" t="n"/>
      <c r="AG9" s="49" t="inlineStr">
        <is>
          <t>ฝาปิดเฟรมข้าง</t>
        </is>
      </c>
      <c r="AH9" s="43" t="n"/>
      <c r="AI9" s="49" t="inlineStr">
        <is>
          <t>ฝาปิดเฟรมบน 
ร่องมุ้ง</t>
        </is>
      </c>
      <c r="AJ9" s="43" t="n"/>
      <c r="AK9" s="49" t="inlineStr">
        <is>
          <t>ฝาปิดเฟรมบน 
ร่องบานตาย</t>
        </is>
      </c>
      <c r="AL9" s="43" t="n"/>
      <c r="AM9" s="48" t="inlineStr">
        <is>
          <t>เบรคบาน ธรณี</t>
        </is>
      </c>
      <c r="AN9" s="43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59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113" t="inlineStr">
        <is>
          <t>L</t>
        </is>
      </c>
      <c r="X10" s="114" t="inlineStr">
        <is>
          <t>Qty.</t>
        </is>
      </c>
      <c r="Y10" s="58" t="inlineStr">
        <is>
          <t>L</t>
        </is>
      </c>
      <c r="Z10" s="60" t="inlineStr">
        <is>
          <t>Qty.</t>
        </is>
      </c>
      <c r="AA10" s="58" t="inlineStr">
        <is>
          <t>L</t>
        </is>
      </c>
      <c r="AB10" s="60" t="inlineStr">
        <is>
          <t>Qty.</t>
        </is>
      </c>
      <c r="AC10" s="58" t="inlineStr">
        <is>
          <t>L</t>
        </is>
      </c>
      <c r="AD10" s="60" t="inlineStr">
        <is>
          <t>Qty.</t>
        </is>
      </c>
      <c r="AE10" s="58" t="inlineStr">
        <is>
          <t>L</t>
        </is>
      </c>
      <c r="AF10" s="59" t="inlineStr">
        <is>
          <t>Qty.</t>
        </is>
      </c>
      <c r="AG10" s="58" t="inlineStr">
        <is>
          <t>L</t>
        </is>
      </c>
      <c r="AH10" s="60" t="inlineStr">
        <is>
          <t>Qty.</t>
        </is>
      </c>
      <c r="AI10" s="58" t="inlineStr">
        <is>
          <t>L</t>
        </is>
      </c>
      <c r="AJ10" s="59" t="inlineStr">
        <is>
          <t>Qty.</t>
        </is>
      </c>
      <c r="AK10" s="58" t="inlineStr">
        <is>
          <t>L</t>
        </is>
      </c>
      <c r="AL10" s="59" t="inlineStr">
        <is>
          <t>Qty.</t>
        </is>
      </c>
      <c r="AM10" s="58" t="inlineStr">
        <is>
          <t>L</t>
        </is>
      </c>
      <c r="AN10" s="59" t="inlineStr">
        <is>
          <t>Qty.</t>
        </is>
      </c>
    </row>
    <row r="11" ht="40.15" customHeight="1">
      <c r="A11" s="67" t="inlineStr">
        <is>
          <t>ด้าน A</t>
        </is>
      </c>
      <c r="B11" s="68" t="n">
        <v>240</v>
      </c>
      <c r="C11" s="69" t="n">
        <v>400</v>
      </c>
      <c r="D11" s="70" t="n">
        <v>1</v>
      </c>
      <c r="E11" s="71">
        <f>IF($A11="","",($C11-$E$54-$F$54))</f>
        <v/>
      </c>
      <c r="F11" s="69">
        <f>IF($A11="","",$L$54*$D11)</f>
        <v/>
      </c>
      <c r="G11" s="71">
        <f>IF($A11="","",($C11-$E$55-$F$55))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IF($A11="","",$K11)</f>
        <v/>
      </c>
      <c r="R11" s="69">
        <f>IF($A11="","",$L$60*$D11)</f>
        <v/>
      </c>
      <c r="S11" s="68">
        <f>IF($A11="","",(($B11-$E$61)-$H5))</f>
        <v/>
      </c>
      <c r="T11" s="69">
        <f>IF($A11="","",$L$61*$D11)</f>
        <v/>
      </c>
      <c r="U11" s="71">
        <f>IF($A11="","",(($C11-$E$62-$F$62-$G$62-$H$62-$I$62-$J$62-$K$62)/4))</f>
        <v/>
      </c>
      <c r="V11" s="69">
        <f>IF($A11="","",$L$62*$D11)</f>
        <v/>
      </c>
      <c r="W11" s="115">
        <f>IF($A11="","",(2*AA11+$E$63*AC11))</f>
        <v/>
      </c>
      <c r="X11" s="116">
        <f>IF($A11="","",$L$63*$D11)</f>
        <v/>
      </c>
      <c r="Y11" s="117">
        <f>IF($A11="","",(($C11-$E$64-$F$64-$G$64-$H$64-$I$64-$J$64-$K$64)/4))</f>
        <v/>
      </c>
      <c r="Z11" s="69">
        <f>IF($A11="","",$L$64*$D11)</f>
        <v/>
      </c>
      <c r="AA11" s="71">
        <f>IF($A11="","",$H$5 + 1.2 - 3.175 - 6.9 )</f>
        <v/>
      </c>
      <c r="AB11" s="117">
        <f>IF($A11="","",CEILING((CEILING(($AC11+1.2)/10,1)*4),1))</f>
        <v/>
      </c>
      <c r="AC11" s="71">
        <f>IF($A11="","",(($C11-$E$66-$F$66-$G$66-$H$66-$I$66-$J$66-$K$66)/4))</f>
        <v/>
      </c>
      <c r="AD11" s="69">
        <f>IF($A11="","",$L$66*$D11)</f>
        <v/>
      </c>
      <c r="AE11" s="71">
        <f>$AC11</f>
        <v/>
      </c>
      <c r="AF11" s="69">
        <f>$AD11</f>
        <v/>
      </c>
      <c r="AG11" s="71">
        <f>IF($A11="","",($B11-$E$67-$F$67))</f>
        <v/>
      </c>
      <c r="AH11" s="69">
        <f>IF($A11="","",$L$67*$D11)</f>
        <v/>
      </c>
      <c r="AI11" s="71">
        <f>IF($A11="","",($C11-$E$68-$F$68))</f>
        <v/>
      </c>
      <c r="AJ11" s="69">
        <f>IF($A11="","",$L$68*$D11)</f>
        <v/>
      </c>
      <c r="AK11" s="71">
        <f>IF($A11="","",(($AC11*2)+$E$69+$F$69))</f>
        <v/>
      </c>
      <c r="AL11" s="69">
        <f>IF($A11="","",$L$69*$D11)</f>
        <v/>
      </c>
      <c r="AM11" s="71">
        <f>IF($A11="","",$C11 - 2.2 - 2.2 )</f>
        <v/>
      </c>
      <c r="AN11" s="69">
        <f>IF($A11="","",$L$70*$D11)</f>
        <v/>
      </c>
    </row>
    <row r="12" ht="40.15" customHeight="1">
      <c r="E12" s="79" t="n"/>
      <c r="F12" s="79">
        <f>IF($A12="","",$L$54*$D12)</f>
        <v/>
      </c>
      <c r="G12" s="79" t="n"/>
      <c r="H12" s="79">
        <f>IF($A12="","",$L$55*$D12)</f>
        <v/>
      </c>
      <c r="I12" s="79" t="n"/>
      <c r="J12" s="79">
        <f>IF($A12="","",$L$56*$D12)</f>
        <v/>
      </c>
      <c r="K12" s="79" t="n"/>
      <c r="L12" s="79">
        <f>IF($A12="","",$L$57*$D12)</f>
        <v/>
      </c>
      <c r="M12" s="79" t="n"/>
      <c r="N12" s="79">
        <f>IF($A12="","",$L$58*$D12)</f>
        <v/>
      </c>
      <c r="O12" s="79" t="n"/>
      <c r="P12" s="79">
        <f>IF($A12="","",$L$59*$D12)</f>
        <v/>
      </c>
      <c r="Q12" s="79" t="n"/>
      <c r="R12" s="79">
        <f>IF($A12="","",$L$60*$D12)</f>
        <v/>
      </c>
      <c r="S12" s="79" t="n"/>
      <c r="T12" s="79">
        <f>IF($A12="","",$L$61*$D12)</f>
        <v/>
      </c>
      <c r="U12" s="79" t="n"/>
      <c r="V12" s="79">
        <f>IF($A12="","",$L$62*$D12)</f>
        <v/>
      </c>
      <c r="W12" s="118" t="inlineStr">
        <is>
          <t>*ไม่ใช่ขนาดตัดประกอบ</t>
        </is>
      </c>
      <c r="X12" s="79">
        <f>IF($A12="","",$L$63*$D12)</f>
        <v/>
      </c>
      <c r="Y12" s="79" t="n"/>
      <c r="Z12" s="79">
        <f>IF($A12="","",$L$64*$D12)</f>
        <v/>
      </c>
      <c r="AA12" s="79" t="n"/>
      <c r="AB12" s="79" t="n"/>
      <c r="AC12" s="79" t="n"/>
      <c r="AD12" s="79">
        <f>IF($A12="","",$L$66*$D12)</f>
        <v/>
      </c>
      <c r="AE12" s="79" t="n"/>
      <c r="AF12" s="79" t="n"/>
      <c r="AG12" s="79" t="n"/>
      <c r="AH12" s="79">
        <f>IF($A12="","",$L$67*$D12)</f>
        <v/>
      </c>
      <c r="AI12" s="79" t="n"/>
      <c r="AJ12" s="79">
        <f>IF($A12="","",$L$68*$D12)</f>
        <v/>
      </c>
      <c r="AK12" s="79" t="n"/>
      <c r="AL12" s="79">
        <f>IF($A12="","",$L$69*$D12)</f>
        <v/>
      </c>
      <c r="AM12" s="79" t="n"/>
      <c r="AN12" s="79">
        <f>IF($A12="","",$L$70*$D12)</f>
        <v/>
      </c>
    </row>
    <row r="13" ht="40.15" customHeight="1">
      <c r="A13" s="81" t="inlineStr">
        <is>
          <t>เส้น 6.4 เมตร</t>
        </is>
      </c>
      <c r="B13" s="22" t="n"/>
      <c r="C13" s="22" t="n"/>
      <c r="D13" s="23" t="n"/>
      <c r="E13" s="81">
        <f>E$7</f>
        <v/>
      </c>
      <c r="F13" s="81">
        <f>IF($A13="","",$L$54*$D13)</f>
        <v/>
      </c>
      <c r="G13" s="81">
        <f>G$7</f>
        <v/>
      </c>
      <c r="H13" s="81">
        <f>IF($A13="","",$L$55*$D13)</f>
        <v/>
      </c>
      <c r="I13" s="81">
        <f>I$7</f>
        <v/>
      </c>
      <c r="J13" s="81">
        <f>IF($A13="","",$L$56*$D13)</f>
        <v/>
      </c>
      <c r="K13" s="81">
        <f>K$7</f>
        <v/>
      </c>
      <c r="L13" s="81">
        <f>IF($A13="","",$L$57*$D13)</f>
        <v/>
      </c>
      <c r="M13" s="22" t="n"/>
      <c r="N13" s="23" t="n"/>
      <c r="O13" s="81">
        <f>O$7</f>
        <v/>
      </c>
      <c r="P13" s="81">
        <f>IF($A13="","",$L$59*$D13)</f>
        <v/>
      </c>
      <c r="Q13" s="81">
        <f>Q$7</f>
        <v/>
      </c>
      <c r="R13" s="81">
        <f>IF($A13="","",$L$60*$D13)</f>
        <v/>
      </c>
      <c r="S13" s="81" t="inlineStr">
        <is>
          <t>เส้นกลาง</t>
        </is>
      </c>
      <c r="T13" s="22" t="n"/>
      <c r="U13" s="22" t="n"/>
      <c r="V13" s="22" t="n"/>
      <c r="W13" s="23" t="n"/>
      <c r="X13" s="81">
        <f>IF($A13="","",$L$63*$D13)</f>
        <v/>
      </c>
      <c r="Y13" s="81" t="inlineStr">
        <is>
          <t>ซอยกลาง</t>
        </is>
      </c>
      <c r="Z13" s="81">
        <f>IF($A13="","",$L$64*$D13)</f>
        <v/>
      </c>
      <c r="AA13" s="81" t="inlineStr">
        <is>
          <t>ลูกฟูก</t>
        </is>
      </c>
      <c r="AB13" s="81">
        <f>(ROUNDUP((AB15)/600,0))</f>
        <v/>
      </c>
      <c r="AC13" s="81">
        <f>AC$7</f>
        <v/>
      </c>
      <c r="AD13" s="81">
        <f>IF($A13="","",$L$66*$D13)</f>
        <v/>
      </c>
      <c r="AE13" s="22" t="n"/>
      <c r="AF13" s="23" t="n"/>
      <c r="AG13" s="81">
        <f>AG$7</f>
        <v/>
      </c>
      <c r="AH13" s="22" t="n"/>
      <c r="AI13" s="22" t="n"/>
      <c r="AJ13" s="22" t="n"/>
      <c r="AK13" s="23" t="n"/>
      <c r="AL13" s="81">
        <f>IF($A13="","",$L$69*$D13)</f>
        <v/>
      </c>
      <c r="AM13" s="81">
        <f>AM$7</f>
        <v/>
      </c>
      <c r="AN13" s="81">
        <f>IF($A13="","",$L$70*$D13)</f>
        <v/>
      </c>
    </row>
    <row r="14" ht="40.15" customHeight="1">
      <c r="F14" s="84">
        <f>IF($A14="","",$L$54*$D14)</f>
        <v/>
      </c>
      <c r="G14" s="85" t="n"/>
      <c r="H14" s="84">
        <f>IF($A14="","",$L$55*$D14)</f>
        <v/>
      </c>
      <c r="I14" s="85" t="n"/>
      <c r="J14" s="84">
        <f>IF($A14="","",$L$56*$D14)</f>
        <v/>
      </c>
      <c r="K14" s="85" t="n"/>
      <c r="L14" s="84">
        <f>IF($A14="","",$L$57*$D14)</f>
        <v/>
      </c>
      <c r="M14" s="85" t="n"/>
      <c r="N14" s="84">
        <f>IF($A14="","",$L$58*$D14)</f>
        <v/>
      </c>
      <c r="O14" s="85" t="n"/>
      <c r="P14" s="84">
        <f>IF($A14="","",$L$59*$D14)</f>
        <v/>
      </c>
      <c r="Q14" s="85" t="n"/>
      <c r="R14" s="84">
        <f>IF($A14="","",$L$60*$D14)</f>
        <v/>
      </c>
      <c r="S14" s="85" t="n"/>
      <c r="T14" s="84">
        <f>IF($A14="","",$L$61*$D14)</f>
        <v/>
      </c>
      <c r="U14" s="119" t="n"/>
      <c r="V14" s="84">
        <f>IF($A14="","",$L$62*$D14)</f>
        <v/>
      </c>
      <c r="W14" s="119" t="n"/>
      <c r="X14" s="84">
        <f>IF($A14="","",$L$63*$D14)</f>
        <v/>
      </c>
      <c r="Y14" s="85" t="n"/>
      <c r="Z14" s="84">
        <f>IF($A14="","",$L$64*$D14)</f>
        <v/>
      </c>
      <c r="AB14" s="84">
        <f>AB11*AA11</f>
        <v/>
      </c>
      <c r="AC14" s="85" t="n"/>
      <c r="AD14" s="84">
        <f>IF($A14="","",$L$66*$D14)</f>
        <v/>
      </c>
      <c r="AE14" s="85" t="n"/>
      <c r="AF14" s="84">
        <f>AF11*AE11</f>
        <v/>
      </c>
      <c r="AG14" s="84" t="n"/>
      <c r="AH14" s="84">
        <f>IF($A14="","",$L$67*$D14)</f>
        <v/>
      </c>
      <c r="AI14" s="84" t="n"/>
      <c r="AJ14" s="84">
        <f>IF($A14="","",$L$68*$D14)</f>
        <v/>
      </c>
      <c r="AK14" s="85" t="n"/>
      <c r="AL14" s="84">
        <f>IF($A14="","",$L$69*$D14)</f>
        <v/>
      </c>
      <c r="AM14" s="85" t="n"/>
      <c r="AN14" s="84">
        <f>IF($A14="","",$L$70*$D14)</f>
        <v/>
      </c>
    </row>
    <row r="15">
      <c r="A15" s="99" t="n"/>
      <c r="B15" s="99" t="n"/>
      <c r="C15" s="99" t="n"/>
      <c r="D15" s="99" t="n"/>
      <c r="F15" s="85">
        <f>IF($A15="","",$L$54*$D15)</f>
        <v/>
      </c>
      <c r="H15" s="85">
        <f>IF($A15="","",$L$55*$D15)</f>
        <v/>
      </c>
      <c r="J15" s="85">
        <f>IF($A15="","",$L$56*$D15)</f>
        <v/>
      </c>
      <c r="L15" s="85">
        <f>IF($A15="","",$L$57*$D15)</f>
        <v/>
      </c>
      <c r="N15" s="85">
        <f>IF($A15="","",$L$58*$D15)</f>
        <v/>
      </c>
      <c r="P15" s="85">
        <f>IF($A15="","",$L$59*$D15)</f>
        <v/>
      </c>
      <c r="R15" s="85">
        <f>IF($A15="","",$L$60*$D15)</f>
        <v/>
      </c>
      <c r="T15" s="85">
        <f>IF($A15="","",$L$61*$D15)</f>
        <v/>
      </c>
      <c r="V15" s="85">
        <f>IF($A15="","",$L$62*$D15)</f>
        <v/>
      </c>
      <c r="X15" s="85">
        <f>IF($A15="","",$L$63*$D15)</f>
        <v/>
      </c>
      <c r="Z15" s="85">
        <f>IF($A15="","",$L$64*$D15)</f>
        <v/>
      </c>
      <c r="AB15" s="85">
        <f>SUMIF(AB14:AB14,"&gt;0")</f>
        <v/>
      </c>
      <c r="AD15" s="85">
        <f>IF($A15="","",$L$66*$D15)</f>
        <v/>
      </c>
      <c r="AF15" s="85">
        <f>SUMIF(AF14:AF14,"&gt;0")</f>
        <v/>
      </c>
      <c r="AH15" s="85">
        <f>IF($A15="","",$L$67*$D15)</f>
        <v/>
      </c>
      <c r="AJ15" s="85">
        <f>IF($A15="","",$L$68*$D15)</f>
        <v/>
      </c>
      <c r="AL15" s="85">
        <f>IF($A15="","",$L$69*$D15)</f>
        <v/>
      </c>
      <c r="AN15" s="85">
        <f>IF($A15="","",$L$70*$D15)</f>
        <v/>
      </c>
    </row>
    <row r="16">
      <c r="A16" s="99" t="n"/>
      <c r="B16" s="99" t="n"/>
      <c r="C16" s="99" t="n"/>
      <c r="D16" s="99" t="n"/>
      <c r="F16">
        <f>IF($A16="","",$L$54*$D16)</f>
        <v/>
      </c>
      <c r="H16">
        <f>IF($A16="","",$L$55*$D16)</f>
        <v/>
      </c>
      <c r="I16" s="120" t="n"/>
      <c r="J16" s="99">
        <f>IF($A16="","",$L$56*$D16)</f>
        <v/>
      </c>
      <c r="K16" s="99" t="n"/>
      <c r="L16" s="99">
        <f>IF($A16="","",$L$57*$D16)</f>
        <v/>
      </c>
      <c r="M16" s="99" t="n"/>
      <c r="N16" s="99">
        <f>IF($A16="","",$L$58*$D16)</f>
        <v/>
      </c>
      <c r="O16" s="99" t="n"/>
      <c r="P16" s="99">
        <f>IF($A16="","",$L$59*$D16)</f>
        <v/>
      </c>
      <c r="Q16" s="99" t="n"/>
      <c r="R16" s="99">
        <f>IF($A16="","",$L$60*$D16)</f>
        <v/>
      </c>
      <c r="S16" s="99" t="n"/>
      <c r="T16" s="99">
        <f>IF($A16="","",$L$61*$D16)</f>
        <v/>
      </c>
      <c r="U16" s="99" t="n"/>
      <c r="V16" s="99">
        <f>IF($A16="","",$L$62*$D16)</f>
        <v/>
      </c>
      <c r="W16" s="99" t="n"/>
      <c r="X16" s="99">
        <f>IF($A16="","",$L$63*$D16)</f>
        <v/>
      </c>
      <c r="Y16" s="99" t="n"/>
      <c r="Z16" s="99">
        <f>IF($A16="","",$L$64*$D16)</f>
        <v/>
      </c>
      <c r="AA16" s="99" t="n"/>
      <c r="AB16" s="99" t="n"/>
      <c r="AC16" s="99" t="n"/>
      <c r="AD16" s="99">
        <f>IF($A16="","",$L$66*$D16)</f>
        <v/>
      </c>
      <c r="AE16" s="99" t="n"/>
      <c r="AF16" s="99" t="n"/>
      <c r="AG16" s="99" t="n"/>
      <c r="AH16" s="99">
        <f>IF($A16="","",$L$67*$D16)</f>
        <v/>
      </c>
      <c r="AI16" s="99" t="n"/>
      <c r="AJ16" s="99">
        <f>IF($A16="","",$L$68*$D16)</f>
        <v/>
      </c>
      <c r="AK16" s="99" t="n"/>
      <c r="AL16" s="99">
        <f>IF($A16="","",$L$69*$D16)</f>
        <v/>
      </c>
      <c r="AM16" s="99" t="n"/>
      <c r="AN16" s="99">
        <f>IF($A16="","",$L$70*$D16)</f>
        <v/>
      </c>
    </row>
    <row r="17">
      <c r="A17" s="99" t="n"/>
      <c r="B17" s="99" t="n"/>
      <c r="C17" s="99" t="n"/>
      <c r="D17" s="99" t="n"/>
      <c r="F17">
        <f>IF($A17="","",$L$54*$D17)</f>
        <v/>
      </c>
      <c r="H17">
        <f>IF($A17="","",$L$55*$D17)</f>
        <v/>
      </c>
      <c r="I17" s="120" t="n"/>
      <c r="J17" s="99">
        <f>IF($A17="","",$L$56*$D17)</f>
        <v/>
      </c>
      <c r="K17" s="99" t="n"/>
      <c r="L17" s="99">
        <f>IF($A17="","",$L$57*$D17)</f>
        <v/>
      </c>
      <c r="M17" s="99" t="n"/>
      <c r="N17" s="99">
        <f>IF($A17="","",$L$58*$D17)</f>
        <v/>
      </c>
      <c r="O17" s="99" t="n"/>
      <c r="P17" s="99">
        <f>IF($A17="","",$L$59*$D17)</f>
        <v/>
      </c>
      <c r="Q17" s="99" t="n"/>
      <c r="R17" s="99">
        <f>IF($A17="","",$L$60*$D17)</f>
        <v/>
      </c>
      <c r="S17" s="99" t="n"/>
      <c r="T17" s="99">
        <f>IF($A17="","",$L$61*$D17)</f>
        <v/>
      </c>
      <c r="U17" s="99" t="n"/>
      <c r="V17" s="99">
        <f>IF($A17="","",$L$62*$D17)</f>
        <v/>
      </c>
      <c r="W17" s="99" t="n"/>
      <c r="X17" s="99">
        <f>IF($A17="","",$L$63*$D17)</f>
        <v/>
      </c>
      <c r="Y17" s="99" t="n"/>
      <c r="Z17" s="99">
        <f>IF($A17="","",$L$64*$D17)</f>
        <v/>
      </c>
      <c r="AA17" s="99" t="n"/>
      <c r="AB17" s="99" t="n"/>
      <c r="AC17" s="99" t="n"/>
      <c r="AD17" s="99">
        <f>IF($A17="","",$L$66*$D17)</f>
        <v/>
      </c>
      <c r="AE17" s="99" t="n"/>
      <c r="AF17" s="99" t="n"/>
      <c r="AG17" s="99" t="n"/>
      <c r="AH17" s="99">
        <f>IF($A17="","",$L$67*$D17)</f>
        <v/>
      </c>
      <c r="AI17" s="99" t="n"/>
      <c r="AJ17" s="99">
        <f>IF($A17="","",$L$68*$D17)</f>
        <v/>
      </c>
      <c r="AK17" s="99" t="n"/>
      <c r="AL17" s="99">
        <f>IF($A17="","",$L$69*$D17)</f>
        <v/>
      </c>
      <c r="AM17" s="99" t="n"/>
      <c r="AN17" s="99">
        <f>IF($A17="","",$L$70*$D17)</f>
        <v/>
      </c>
    </row>
    <row r="18">
      <c r="A18" s="99" t="n"/>
      <c r="B18" s="99" t="n"/>
      <c r="C18" s="99" t="n"/>
      <c r="D18" s="99" t="n"/>
      <c r="F18">
        <f>IF($A18="","",$L$54*$D18)</f>
        <v/>
      </c>
      <c r="H18">
        <f>IF($A18="","",$L$55*$D18)</f>
        <v/>
      </c>
      <c r="I18" s="120" t="n"/>
      <c r="J18" s="99">
        <f>IF($A18="","",$L$56*$D18)</f>
        <v/>
      </c>
      <c r="K18" s="99" t="n"/>
      <c r="L18" s="99">
        <f>IF($A18="","",$L$57*$D18)</f>
        <v/>
      </c>
      <c r="M18" s="99" t="n"/>
      <c r="N18" s="99">
        <f>IF($A18="","",$L$58*$D18)</f>
        <v/>
      </c>
      <c r="O18" s="99" t="n"/>
      <c r="P18" s="99">
        <f>IF($A18="","",$L$59*$D18)</f>
        <v/>
      </c>
      <c r="Q18" s="99" t="n"/>
      <c r="R18" s="99">
        <f>IF($A18="","",$L$60*$D18)</f>
        <v/>
      </c>
      <c r="S18" s="99" t="n"/>
      <c r="T18" s="99">
        <f>IF($A18="","",$L$61*$D18)</f>
        <v/>
      </c>
      <c r="U18" s="99" t="n"/>
      <c r="V18" s="99">
        <f>IF($A18="","",$L$62*$D18)</f>
        <v/>
      </c>
      <c r="W18" s="99" t="n"/>
      <c r="X18" s="99">
        <f>IF($A18="","",$L$63*$D18)</f>
        <v/>
      </c>
      <c r="Y18" s="99" t="n"/>
      <c r="Z18" s="99">
        <f>IF($A18="","",$L$64*$D18)</f>
        <v/>
      </c>
      <c r="AA18" s="99" t="n"/>
      <c r="AB18" s="99" t="n"/>
      <c r="AC18" s="99" t="n"/>
      <c r="AD18" s="99">
        <f>IF($A18="","",$L$66*$D18)</f>
        <v/>
      </c>
      <c r="AE18" s="99" t="n"/>
      <c r="AF18" s="99" t="n"/>
      <c r="AG18" s="99" t="n"/>
      <c r="AH18" s="99">
        <f>IF($A18="","",$L$67*$D18)</f>
        <v/>
      </c>
      <c r="AI18" s="99" t="n"/>
      <c r="AJ18" s="99">
        <f>IF($A18="","",$L$68*$D18)</f>
        <v/>
      </c>
      <c r="AK18" s="99" t="n"/>
      <c r="AL18" s="99">
        <f>IF($A18="","",$L$69*$D18)</f>
        <v/>
      </c>
      <c r="AM18" s="99" t="n"/>
      <c r="AN18" s="99">
        <f>IF($A18="","",$L$70*$D18)</f>
        <v/>
      </c>
    </row>
    <row r="19">
      <c r="A19" s="99" t="n"/>
      <c r="B19" s="99" t="n"/>
      <c r="C19" s="99" t="n"/>
      <c r="D19" s="99" t="n"/>
      <c r="F19">
        <f>IF($A19="","",$L$54*$D19)</f>
        <v/>
      </c>
      <c r="H19">
        <f>IF($A19="","",$L$55*$D19)</f>
        <v/>
      </c>
      <c r="I19" s="120" t="n"/>
      <c r="J19" s="99">
        <f>IF($A19="","",$L$56*$D19)</f>
        <v/>
      </c>
      <c r="K19" s="99" t="n"/>
      <c r="L19" s="99">
        <f>IF($A19="","",$L$57*$D19)</f>
        <v/>
      </c>
      <c r="M19" s="99" t="n"/>
      <c r="N19" s="99">
        <f>IF($A19="","",$L$58*$D19)</f>
        <v/>
      </c>
      <c r="O19" s="99" t="n"/>
      <c r="P19" s="99">
        <f>IF($A19="","",$L$59*$D19)</f>
        <v/>
      </c>
      <c r="Q19" s="99" t="n"/>
      <c r="R19" s="99">
        <f>IF($A19="","",$L$60*$D19)</f>
        <v/>
      </c>
      <c r="S19" s="99" t="n"/>
      <c r="T19" s="99">
        <f>IF($A19="","",$L$61*$D19)</f>
        <v/>
      </c>
      <c r="U19" s="99" t="n"/>
      <c r="V19" s="99">
        <f>IF($A19="","",$L$62*$D19)</f>
        <v/>
      </c>
      <c r="W19" s="99" t="n"/>
      <c r="X19" s="99">
        <f>IF($A19="","",$L$63*$D19)</f>
        <v/>
      </c>
      <c r="Y19" s="99" t="n"/>
      <c r="Z19" s="99">
        <f>IF($A19="","",$L$64*$D19)</f>
        <v/>
      </c>
      <c r="AA19" s="99" t="n"/>
      <c r="AB19" s="99" t="n"/>
      <c r="AC19" s="99" t="n"/>
      <c r="AD19" s="99">
        <f>IF($A19="","",$L$66*$D19)</f>
        <v/>
      </c>
      <c r="AE19" s="99" t="n"/>
      <c r="AF19" s="99" t="n"/>
      <c r="AG19" s="99" t="n"/>
      <c r="AH19" s="99">
        <f>IF($A19="","",$L$67*$D19)</f>
        <v/>
      </c>
      <c r="AI19" s="99" t="n"/>
      <c r="AJ19" s="99">
        <f>IF($A19="","",$L$68*$D19)</f>
        <v/>
      </c>
      <c r="AK19" s="99" t="n"/>
      <c r="AL19" s="99">
        <f>IF($A19="","",$L$69*$D19)</f>
        <v/>
      </c>
      <c r="AM19" s="99" t="n"/>
      <c r="AN19" s="99">
        <f>IF($A19="","",$L$70*$D19)</f>
        <v/>
      </c>
    </row>
    <row r="20">
      <c r="A20" s="99" t="n"/>
      <c r="B20" s="99" t="n"/>
      <c r="C20" s="99" t="n"/>
      <c r="D20" s="99" t="n"/>
      <c r="F20">
        <f>IF($A20="","",$L$54*$D20)</f>
        <v/>
      </c>
      <c r="H20">
        <f>IF($A20="","",$L$55*$D20)</f>
        <v/>
      </c>
      <c r="I20" s="120" t="n"/>
      <c r="J20" s="99">
        <f>IF($A20="","",$L$56*$D20)</f>
        <v/>
      </c>
      <c r="K20" s="99" t="n"/>
      <c r="L20" s="99">
        <f>IF($A20="","",$L$57*$D20)</f>
        <v/>
      </c>
      <c r="M20" s="99" t="n"/>
      <c r="N20" s="99">
        <f>IF($A20="","",$L$58*$D20)</f>
        <v/>
      </c>
      <c r="O20" s="99" t="n"/>
      <c r="P20" s="99">
        <f>IF($A20="","",$L$59*$D20)</f>
        <v/>
      </c>
      <c r="Q20" s="99" t="n"/>
      <c r="R20" s="99">
        <f>IF($A20="","",$L$60*$D20)</f>
        <v/>
      </c>
      <c r="S20" s="99" t="n"/>
      <c r="T20" s="99">
        <f>IF($A20="","",$L$61*$D20)</f>
        <v/>
      </c>
      <c r="U20" s="99" t="n"/>
      <c r="V20" s="99">
        <f>IF($A20="","",$L$62*$D20)</f>
        <v/>
      </c>
      <c r="W20" s="99" t="n"/>
      <c r="X20" s="99">
        <f>IF($A20="","",$L$63*$D20)</f>
        <v/>
      </c>
      <c r="Y20" s="99" t="n"/>
      <c r="Z20" s="99">
        <f>IF($A20="","",$L$64*$D20)</f>
        <v/>
      </c>
      <c r="AA20" s="99" t="n"/>
      <c r="AB20" s="99" t="n"/>
      <c r="AC20" s="99" t="n"/>
      <c r="AD20" s="99">
        <f>IF($A20="","",$L$66*$D20)</f>
        <v/>
      </c>
      <c r="AF20" s="99" t="n"/>
      <c r="AG20" s="99" t="n"/>
      <c r="AH20" s="99">
        <f>IF($A20="","",$L$67*$D20)</f>
        <v/>
      </c>
      <c r="AI20" s="99" t="n"/>
      <c r="AJ20" s="99">
        <f>IF($A20="","",$L$68*$D20)</f>
        <v/>
      </c>
      <c r="AK20" s="99" t="n"/>
      <c r="AL20" s="99">
        <f>IF($A20="","",$L$69*$D20)</f>
        <v/>
      </c>
      <c r="AM20" s="99" t="n"/>
      <c r="AN20" s="99">
        <f>IF($A20="","",$L$70*$D20)</f>
        <v/>
      </c>
    </row>
    <row r="21">
      <c r="A21" s="99" t="n"/>
      <c r="B21" s="99" t="n"/>
      <c r="C21" s="99" t="n"/>
      <c r="D21" s="99" t="n"/>
      <c r="F21">
        <f>IF($A21="","",$L$54*$D21)</f>
        <v/>
      </c>
      <c r="H21">
        <f>IF($A21="","",$L$55*$D21)</f>
        <v/>
      </c>
      <c r="I21" s="120" t="n"/>
      <c r="J21" s="99">
        <f>IF($A21="","",$L$56*$D21)</f>
        <v/>
      </c>
      <c r="K21" s="99" t="n"/>
      <c r="L21" s="99">
        <f>IF($A21="","",$L$57*$D21)</f>
        <v/>
      </c>
      <c r="M21" s="99" t="n"/>
      <c r="N21" s="99">
        <f>IF($A21="","",$L$58*$D21)</f>
        <v/>
      </c>
      <c r="O21" s="99" t="n"/>
      <c r="P21" s="99">
        <f>IF($A21="","",$L$59*$D21)</f>
        <v/>
      </c>
      <c r="Q21" s="99" t="n"/>
      <c r="R21" s="99">
        <f>IF($A21="","",$L$60*$D21)</f>
        <v/>
      </c>
      <c r="S21" s="99" t="n"/>
      <c r="T21" s="99">
        <f>IF($A21="","",$L$61*$D21)</f>
        <v/>
      </c>
      <c r="U21" s="99" t="n"/>
      <c r="V21" s="99">
        <f>IF($A21="","",$L$62*$D21)</f>
        <v/>
      </c>
      <c r="W21" s="99" t="n"/>
      <c r="X21" s="99">
        <f>IF($A21="","",$L$63*$D21)</f>
        <v/>
      </c>
      <c r="Y21" s="99" t="n"/>
      <c r="Z21" s="99">
        <f>IF($A21="","",$L$64*$D21)</f>
        <v/>
      </c>
      <c r="AA21" s="99" t="n"/>
      <c r="AB21" s="99" t="n"/>
      <c r="AC21" s="99" t="n"/>
      <c r="AD21" s="99">
        <f>IF($A21="","",$L$66*$D21)</f>
        <v/>
      </c>
      <c r="AE21" s="99" t="n"/>
      <c r="AF21" s="99" t="n"/>
      <c r="AG21" s="99" t="n"/>
      <c r="AH21" s="99">
        <f>IF($A21="","",$L$67*$D21)</f>
        <v/>
      </c>
      <c r="AI21" s="99" t="n"/>
      <c r="AJ21" s="99">
        <f>IF($A21="","",$L$68*$D21)</f>
        <v/>
      </c>
      <c r="AK21" s="99" t="n"/>
      <c r="AL21" s="99">
        <f>IF($A21="","",$L$69*$D21)</f>
        <v/>
      </c>
      <c r="AM21" s="99" t="n"/>
      <c r="AN21" s="99">
        <f>IF($A21="","",$L$70*$D21)</f>
        <v/>
      </c>
    </row>
    <row r="22">
      <c r="A22" s="99" t="n"/>
      <c r="B22" s="99" t="n"/>
      <c r="C22" s="99" t="n"/>
      <c r="D22" s="99" t="n"/>
      <c r="F22">
        <f>IF($A22="","",$L$54*$D22)</f>
        <v/>
      </c>
      <c r="H22">
        <f>IF($A22="","",$L$55*$D22)</f>
        <v/>
      </c>
      <c r="I22" s="120" t="n"/>
      <c r="J22" s="99">
        <f>IF($A22="","",$L$56*$D22)</f>
        <v/>
      </c>
      <c r="K22" s="99" t="n"/>
      <c r="L22" s="99">
        <f>IF($A22="","",$L$57*$D22)</f>
        <v/>
      </c>
      <c r="M22" s="99" t="n"/>
      <c r="N22" s="99">
        <f>IF($A22="","",$L$58*$D22)</f>
        <v/>
      </c>
      <c r="O22" s="99" t="n"/>
      <c r="P22" s="99">
        <f>IF($A22="","",$L$59*$D22)</f>
        <v/>
      </c>
      <c r="Q22" s="99" t="n"/>
      <c r="R22" s="99">
        <f>IF($A22="","",$L$60*$D22)</f>
        <v/>
      </c>
      <c r="S22" s="99" t="n"/>
      <c r="T22" s="99">
        <f>IF($A22="","",$L$61*$D22)</f>
        <v/>
      </c>
      <c r="U22" s="99" t="n"/>
      <c r="V22" s="99">
        <f>IF($A22="","",$L$62*$D22)</f>
        <v/>
      </c>
      <c r="W22" s="99" t="n"/>
      <c r="X22" s="99">
        <f>IF($A22="","",$L$63*$D22)</f>
        <v/>
      </c>
      <c r="Y22" s="99" t="n"/>
      <c r="Z22" s="99">
        <f>IF($A22="","",$L$64*$D22)</f>
        <v/>
      </c>
      <c r="AA22" s="99" t="n"/>
      <c r="AB22" s="99" t="n"/>
      <c r="AC22" s="99" t="n"/>
      <c r="AD22" s="99">
        <f>IF($A22="","",$L$66*$D22)</f>
        <v/>
      </c>
      <c r="AE22" s="99" t="n"/>
      <c r="AF22" s="99" t="n"/>
      <c r="AG22" s="99" t="n"/>
      <c r="AH22" s="99">
        <f>IF($A22="","",$L$67*$D22)</f>
        <v/>
      </c>
      <c r="AI22" s="99" t="n"/>
      <c r="AJ22" s="99">
        <f>IF($A22="","",$L$68*$D22)</f>
        <v/>
      </c>
      <c r="AK22" s="99" t="n"/>
      <c r="AL22" s="99">
        <f>IF($A22="","",$L$69*$D22)</f>
        <v/>
      </c>
      <c r="AM22" s="99" t="n"/>
      <c r="AN22" s="99">
        <f>IF($A22="","",$L$70*$D22)</f>
        <v/>
      </c>
    </row>
    <row r="23">
      <c r="F23">
        <f>IF($A23="","",$L$54*$D23)</f>
        <v/>
      </c>
      <c r="H23">
        <f>IF($A23="","",$L$55*$D23)</f>
        <v/>
      </c>
      <c r="J23">
        <f>IF($A23="","",$L$56*$D23)</f>
        <v/>
      </c>
      <c r="L23">
        <f>IF($A23="","",$L$57*$D23)</f>
        <v/>
      </c>
      <c r="N23">
        <f>IF($A23="","",$L$58*$D23)</f>
        <v/>
      </c>
      <c r="P23">
        <f>IF($A23="","",$L$59*$D23)</f>
        <v/>
      </c>
      <c r="R23">
        <f>IF($A23="","",$L$60*$D23)</f>
        <v/>
      </c>
      <c r="T23">
        <f>IF($A23="","",$L$61*$D23)</f>
        <v/>
      </c>
      <c r="V23">
        <f>IF($A23="","",$L$62*$D23)</f>
        <v/>
      </c>
      <c r="X23">
        <f>IF($A23="","",$L$63*$D23)</f>
        <v/>
      </c>
      <c r="Z23">
        <f>IF($A23="","",$L$64*$D23)</f>
        <v/>
      </c>
      <c r="AD23">
        <f>IF($A23="","",$L$66*$D23)</f>
        <v/>
      </c>
      <c r="AH23">
        <f>IF($A23="","",$L$67*$D23)</f>
        <v/>
      </c>
      <c r="AJ23">
        <f>IF($A23="","",$L$68*$D23)</f>
        <v/>
      </c>
      <c r="AL23">
        <f>IF($A23="","",$L$69*$D23)</f>
        <v/>
      </c>
      <c r="AN23">
        <f>IF($A23="","",$L$70*$D23)</f>
        <v/>
      </c>
    </row>
    <row r="24">
      <c r="F24">
        <f>IF($A24="","",$L$54*$D24)</f>
        <v/>
      </c>
      <c r="H24">
        <f>IF($A24="","",$L$55*$D24)</f>
        <v/>
      </c>
      <c r="J24">
        <f>IF($A24="","",$L$56*$D24)</f>
        <v/>
      </c>
      <c r="L24">
        <f>IF($A24="","",$L$57*$D24)</f>
        <v/>
      </c>
      <c r="N24">
        <f>IF($A24="","",$L$58*$D24)</f>
        <v/>
      </c>
      <c r="P24">
        <f>IF($A24="","",$L$59*$D24)</f>
        <v/>
      </c>
      <c r="R24">
        <f>IF($A24="","",$L$60*$D24)</f>
        <v/>
      </c>
      <c r="T24">
        <f>IF($A24="","",$L$61*$D24)</f>
        <v/>
      </c>
      <c r="V24">
        <f>IF($A24="","",$L$62*$D24)</f>
        <v/>
      </c>
      <c r="X24">
        <f>IF($A24="","",$L$63*$D24)</f>
        <v/>
      </c>
      <c r="Z24">
        <f>IF($A24="","",$L$64*$D24)</f>
        <v/>
      </c>
      <c r="AD24">
        <f>IF($A24="","",$L$66*$D24)</f>
        <v/>
      </c>
      <c r="AH24">
        <f>IF($A24="","",$L$67*$D24)</f>
        <v/>
      </c>
      <c r="AJ24">
        <f>IF($A24="","",$L$68*$D24)</f>
        <v/>
      </c>
      <c r="AL24">
        <f>IF($A24="","",$L$69*$D24)</f>
        <v/>
      </c>
      <c r="AN24">
        <f>IF($A24="","",$L$70*$D24)</f>
        <v/>
      </c>
    </row>
    <row r="25">
      <c r="F25">
        <f>IF($A25="","",$L$54*$D25)</f>
        <v/>
      </c>
      <c r="H25">
        <f>IF($A25="","",$L$55*$D25)</f>
        <v/>
      </c>
      <c r="J25">
        <f>IF($A25="","",$L$56*$D25)</f>
        <v/>
      </c>
      <c r="L25">
        <f>IF($A25="","",$L$57*$D25)</f>
        <v/>
      </c>
      <c r="N25">
        <f>IF($A25="","",$L$58*$D25)</f>
        <v/>
      </c>
      <c r="P25">
        <f>IF($A25="","",$L$59*$D25)</f>
        <v/>
      </c>
      <c r="R25">
        <f>IF($A25="","",$L$60*$D25)</f>
        <v/>
      </c>
      <c r="T25">
        <f>IF($A25="","",$L$61*$D25)</f>
        <v/>
      </c>
      <c r="V25">
        <f>IF($A25="","",$L$62*$D25)</f>
        <v/>
      </c>
      <c r="X25">
        <f>IF($A25="","",$L$63*$D25)</f>
        <v/>
      </c>
      <c r="Z25">
        <f>IF($A25="","",$L$64*$D25)</f>
        <v/>
      </c>
      <c r="AD25">
        <f>IF($A25="","",$L$66*$D25)</f>
        <v/>
      </c>
      <c r="AH25">
        <f>IF($A25="","",$L$67*$D25)</f>
        <v/>
      </c>
      <c r="AJ25">
        <f>IF($A25="","",$L$68*$D25)</f>
        <v/>
      </c>
      <c r="AL25">
        <f>IF($A25="","",$L$69*$D25)</f>
        <v/>
      </c>
      <c r="AN25">
        <f>IF($A25="","",$L$70*$D25)</f>
        <v/>
      </c>
    </row>
    <row r="26">
      <c r="F26">
        <f>IF($A26="","",$L$54*$D26)</f>
        <v/>
      </c>
      <c r="H26">
        <f>IF($A26="","",$L$55*$D26)</f>
        <v/>
      </c>
      <c r="J26">
        <f>IF($A26="","",$L$56*$D26)</f>
        <v/>
      </c>
      <c r="L26">
        <f>IF($A26="","",$L$57*$D26)</f>
        <v/>
      </c>
      <c r="N26">
        <f>IF($A26="","",$L$58*$D26)</f>
        <v/>
      </c>
      <c r="P26">
        <f>IF($A26="","",$L$59*$D26)</f>
        <v/>
      </c>
      <c r="R26">
        <f>IF($A26="","",$L$60*$D26)</f>
        <v/>
      </c>
      <c r="T26">
        <f>IF($A26="","",$L$61*$D26)</f>
        <v/>
      </c>
      <c r="V26">
        <f>IF($A26="","",$L$62*$D26)</f>
        <v/>
      </c>
      <c r="X26">
        <f>IF($A26="","",$L$63*$D26)</f>
        <v/>
      </c>
      <c r="Z26">
        <f>IF($A26="","",$L$64*$D26)</f>
        <v/>
      </c>
      <c r="AD26">
        <f>IF($A26="","",$L$66*$D26)</f>
        <v/>
      </c>
      <c r="AH26">
        <f>IF($A26="","",$L$67*$D26)</f>
        <v/>
      </c>
      <c r="AJ26">
        <f>IF($A26="","",$L$68*$D26)</f>
        <v/>
      </c>
      <c r="AL26">
        <f>IF($A26="","",$L$69*$D26)</f>
        <v/>
      </c>
      <c r="AN26">
        <f>IF($A26="","",$L$70*$D26)</f>
        <v/>
      </c>
    </row>
    <row r="27">
      <c r="A27" s="99" t="n"/>
      <c r="B27" s="99" t="n"/>
      <c r="C27" s="99" t="n"/>
      <c r="D27" s="99" t="n"/>
      <c r="E27" s="99" t="n"/>
      <c r="F27" s="99">
        <f>IF($A27="","",$L$54*$D27)</f>
        <v/>
      </c>
      <c r="G27" s="99" t="n"/>
      <c r="H27" s="99">
        <f>IF($A27="","",$L$55*$D27)</f>
        <v/>
      </c>
      <c r="I27" s="120" t="n"/>
      <c r="J27" s="99">
        <f>IF($A27="","",$L$56*$D27)</f>
        <v/>
      </c>
      <c r="K27" s="99" t="n"/>
      <c r="L27" s="99">
        <f>IF($A27="","",$L$57*$D27)</f>
        <v/>
      </c>
      <c r="M27" s="99" t="n"/>
      <c r="N27" s="99">
        <f>IF($A27="","",$L$58*$D27)</f>
        <v/>
      </c>
      <c r="O27" s="99" t="n"/>
      <c r="P27" s="99">
        <f>IF($A27="","",$L$59*$D27)</f>
        <v/>
      </c>
      <c r="Q27" s="99" t="n"/>
      <c r="R27" s="99">
        <f>IF($A27="","",$L$60*$D27)</f>
        <v/>
      </c>
      <c r="S27" s="99" t="n"/>
      <c r="T27" s="99">
        <f>IF($A27="","",$L$61*$D27)</f>
        <v/>
      </c>
      <c r="U27" s="99" t="n"/>
      <c r="V27" s="99">
        <f>IF($A27="","",$L$62*$D27)</f>
        <v/>
      </c>
      <c r="W27" s="99" t="n"/>
      <c r="X27" s="99">
        <f>IF($A27="","",$L$63*$D27)</f>
        <v/>
      </c>
      <c r="Y27" s="99" t="n"/>
      <c r="Z27" s="99">
        <f>IF($A27="","",$L$64*$D27)</f>
        <v/>
      </c>
      <c r="AA27" s="99" t="n"/>
      <c r="AB27" s="99" t="n"/>
      <c r="AC27" s="99" t="n"/>
      <c r="AD27" s="99">
        <f>IF($A27="","",$L$66*$D27)</f>
        <v/>
      </c>
      <c r="AE27" s="99" t="n"/>
      <c r="AF27" s="99" t="n"/>
      <c r="AG27" s="99" t="n"/>
      <c r="AH27" s="99">
        <f>IF($A27="","",$L$67*$D27)</f>
        <v/>
      </c>
      <c r="AI27" s="99" t="n"/>
      <c r="AJ27" s="99">
        <f>IF($A27="","",$L$68*$D27)</f>
        <v/>
      </c>
      <c r="AK27" s="99" t="n"/>
      <c r="AL27" s="99">
        <f>IF($A27="","",$L$69*$D27)</f>
        <v/>
      </c>
      <c r="AM27" s="99" t="n"/>
      <c r="AN27" s="99">
        <f>IF($A27="","",$L$70*$D27)</f>
        <v/>
      </c>
    </row>
    <row r="28">
      <c r="F28">
        <f>IF($A28="","",$L$54*$D28)</f>
        <v/>
      </c>
      <c r="H28">
        <f>IF($A28="","",$L$55*$D28)</f>
        <v/>
      </c>
      <c r="J28">
        <f>IF($A28="","",$L$56*$D28)</f>
        <v/>
      </c>
      <c r="L28">
        <f>IF($A28="","",$L$57*$D28)</f>
        <v/>
      </c>
      <c r="N28">
        <f>IF($A28="","",$L$58*$D28)</f>
        <v/>
      </c>
      <c r="P28">
        <f>IF($A28="","",$L$59*$D28)</f>
        <v/>
      </c>
      <c r="R28">
        <f>IF($A28="","",$L$60*$D28)</f>
        <v/>
      </c>
      <c r="T28">
        <f>IF($A28="","",$L$61*$D28)</f>
        <v/>
      </c>
      <c r="V28">
        <f>IF($A28="","",$L$62*$D28)</f>
        <v/>
      </c>
      <c r="X28">
        <f>IF($A28="","",$L$63*$D28)</f>
        <v/>
      </c>
      <c r="Z28">
        <f>IF($A28="","",$L$64*$D28)</f>
        <v/>
      </c>
      <c r="AD28">
        <f>IF($A28="","",$L$66*$D28)</f>
        <v/>
      </c>
      <c r="AH28">
        <f>IF($A28="","",$L$67*$D28)</f>
        <v/>
      </c>
      <c r="AJ28">
        <f>IF($A28="","",$L$68*$D28)</f>
        <v/>
      </c>
      <c r="AL28">
        <f>IF($A28="","",$L$69*$D28)</f>
        <v/>
      </c>
      <c r="AN28">
        <f>IF($A28="","",$L$70*$D28)</f>
        <v/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B20046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เสากุจแจบานตาย</t>
        </is>
      </c>
      <c r="C58" s="91" t="inlineStr">
        <is>
          <t>B20051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4</v>
      </c>
    </row>
    <row r="60">
      <c r="A60" s="89" t="n">
        <v>7</v>
      </c>
      <c r="B60" s="90" t="inlineStr">
        <is>
          <t>ชนกลาง</t>
        </is>
      </c>
      <c r="C60" s="91" t="inlineStr">
        <is>
          <t>B20046</t>
        </is>
      </c>
      <c r="D60" s="92" t="inlineStr"/>
      <c r="E60" s="94" t="n"/>
      <c r="F60" s="94" t="n"/>
      <c r="G60" s="94" t="n"/>
      <c r="H60" s="94" t="n"/>
      <c r="I60" s="94" t="n"/>
      <c r="J60" s="94" t="n"/>
      <c r="K60" s="94" t="n"/>
      <c r="L60" s="93" t="n">
        <v>1</v>
      </c>
    </row>
    <row r="61">
      <c r="A61" s="89" t="n">
        <v>8</v>
      </c>
      <c r="B61" s="90" t="inlineStr">
        <is>
          <t>เส้นกลางแนวตั้ง</t>
        </is>
      </c>
      <c r="C61" s="91" t="inlineStr">
        <is>
          <t>-</t>
        </is>
      </c>
      <c r="D61" s="92" t="inlineStr">
        <is>
          <t xml:space="preserve"> H-3-H2</t>
        </is>
      </c>
      <c r="E61" s="93" t="n">
        <v>3</v>
      </c>
      <c r="F61" s="94" t="n"/>
      <c r="G61" s="94" t="n"/>
      <c r="H61" s="94" t="n"/>
      <c r="I61" s="94" t="n"/>
      <c r="J61" s="94" t="n"/>
      <c r="K61" s="94" t="n"/>
      <c r="L61" s="93" t="n">
        <v>8</v>
      </c>
    </row>
    <row r="62">
      <c r="A62" s="89" t="n">
        <v>9</v>
      </c>
      <c r="B62" s="90" t="inlineStr">
        <is>
          <t>เส้นกลางแนวนอน</t>
        </is>
      </c>
      <c r="C62" s="91" t="inlineStr">
        <is>
          <t>-</t>
        </is>
      </c>
      <c r="D62" s="92" t="inlineStr">
        <is>
          <t>(W-2.2-5.7-4.0-11.5-4.0-5.7-2.2)/4</t>
        </is>
      </c>
      <c r="E62" s="93" t="n">
        <v>2.2</v>
      </c>
      <c r="F62" s="93" t="n">
        <v>5.7</v>
      </c>
      <c r="G62" s="93" t="n">
        <v>4</v>
      </c>
      <c r="H62" s="93" t="n">
        <v>11.5</v>
      </c>
      <c r="I62" s="93" t="n">
        <v>4</v>
      </c>
      <c r="J62" s="93" t="n">
        <v>5.7</v>
      </c>
      <c r="K62" s="93" t="n">
        <v>2.2</v>
      </c>
      <c r="L62" s="93" t="n">
        <v>16</v>
      </c>
    </row>
    <row r="63">
      <c r="A63" s="89" t="n">
        <v>10</v>
      </c>
      <c r="B63" s="90" t="inlineStr">
        <is>
          <t>คิ้วแต่งทึบ</t>
        </is>
      </c>
      <c r="C63" s="91" t="inlineStr">
        <is>
          <t>-</t>
        </is>
      </c>
      <c r="D63" s="92" t="inlineStr">
        <is>
          <t>กำหนดขนาดเท่าช่องลูกฟูกไปก่อน เพราะแต่ละงานเว้นขอบไม่เท่ากัน</t>
        </is>
      </c>
      <c r="E63" s="93" t="n">
        <v>2</v>
      </c>
      <c r="F63" s="94" t="n"/>
      <c r="G63" s="94" t="n"/>
      <c r="H63" s="94" t="n"/>
      <c r="I63" s="94" t="n"/>
      <c r="J63" s="94" t="n"/>
      <c r="K63" s="94" t="n"/>
      <c r="L63" s="93" t="n">
        <v>8</v>
      </c>
    </row>
    <row r="64">
      <c r="A64" s="89" t="n">
        <v>11</v>
      </c>
      <c r="B64" s="90" t="inlineStr">
        <is>
          <t>ซอยกลาง</t>
        </is>
      </c>
      <c r="C64" s="91" t="inlineStr">
        <is>
          <t>-</t>
        </is>
      </c>
      <c r="D64" s="92" t="inlineStr">
        <is>
          <t>W-2.2-5.7-4.0-11.5-4.0-5.7-2.2)/4</t>
        </is>
      </c>
      <c r="E64" s="93" t="n">
        <v>2.2</v>
      </c>
      <c r="F64" s="93" t="n">
        <v>5.7</v>
      </c>
      <c r="G64" s="93" t="n">
        <v>4</v>
      </c>
      <c r="H64" s="93" t="n">
        <v>11.5</v>
      </c>
      <c r="I64" s="93" t="n">
        <v>4</v>
      </c>
      <c r="J64" s="93" t="n">
        <v>5.7</v>
      </c>
      <c r="K64" s="93" t="n">
        <v>2.2</v>
      </c>
      <c r="L64" s="93" t="n">
        <v>4</v>
      </c>
    </row>
    <row r="65">
      <c r="A65" s="89" t="n">
        <v>12</v>
      </c>
      <c r="B65" s="90" t="inlineStr">
        <is>
          <t>ลูกฟูก</t>
        </is>
      </c>
      <c r="C65" s="91" t="inlineStr">
        <is>
          <t>-</t>
        </is>
      </c>
      <c r="D65" s="92" t="inlineStr">
        <is>
          <t>H2 + 1.2 - 3.175 - 6.9</t>
        </is>
      </c>
      <c r="E65" s="94" t="n"/>
      <c r="F65" s="94" t="n"/>
      <c r="G65" s="94" t="n"/>
      <c r="H65" s="94" t="n"/>
      <c r="I65" s="94" t="n"/>
      <c r="J65" s="94" t="n"/>
      <c r="K65" s="94" t="n"/>
      <c r="L65" s="93" t="n"/>
    </row>
    <row r="66">
      <c r="A66" s="89" t="n">
        <v>13</v>
      </c>
      <c r="B66" s="90" t="inlineStr">
        <is>
          <t>ขวางบน</t>
        </is>
      </c>
      <c r="C66" s="91" t="inlineStr">
        <is>
          <t>B20054</t>
        </is>
      </c>
      <c r="D66" s="92" t="inlineStr">
        <is>
          <t>(W-2.2-5.7-4.0-11.5-4.0-5.7-2.2)/4</t>
        </is>
      </c>
      <c r="E66" s="93" t="n">
        <v>2.2</v>
      </c>
      <c r="F66" s="93" t="n">
        <v>5.7</v>
      </c>
      <c r="G66" s="93" t="n">
        <v>4</v>
      </c>
      <c r="H66" s="93" t="n">
        <v>11.5</v>
      </c>
      <c r="I66" s="93" t="n">
        <v>4</v>
      </c>
      <c r="J66" s="93" t="n">
        <v>5.7</v>
      </c>
      <c r="K66" s="93" t="n">
        <v>2.2</v>
      </c>
      <c r="L66" s="93" t="n">
        <v>4</v>
      </c>
    </row>
    <row r="67">
      <c r="A67" s="89" t="n">
        <v>14</v>
      </c>
      <c r="B67" s="90" t="inlineStr">
        <is>
          <t>ฝาปิดเฟรมข้าง</t>
        </is>
      </c>
      <c r="C67" s="91" t="inlineStr">
        <is>
          <t>B20019</t>
        </is>
      </c>
      <c r="D67" s="92" t="inlineStr">
        <is>
          <t>H-1.3-0.8</t>
        </is>
      </c>
      <c r="E67" s="93" t="n">
        <v>1.3</v>
      </c>
      <c r="F67" s="93" t="n">
        <v>1.3</v>
      </c>
      <c r="G67" s="94" t="n"/>
      <c r="H67" s="94" t="n"/>
      <c r="I67" s="94" t="n"/>
      <c r="J67" s="94" t="n"/>
      <c r="K67" s="94" t="n"/>
      <c r="L67" s="93" t="n">
        <v>4</v>
      </c>
    </row>
    <row r="68">
      <c r="A68" s="89" t="n">
        <v>15</v>
      </c>
      <c r="B68" s="90" t="inlineStr">
        <is>
          <t>ฝาปิดเฟรมบน 
ร่องมุ้ง</t>
        </is>
      </c>
      <c r="C68" s="91" t="inlineStr">
        <is>
          <t>-</t>
        </is>
      </c>
      <c r="D68" s="92" t="inlineStr">
        <is>
          <t>W-3.5-3.5</t>
        </is>
      </c>
      <c r="E68" s="93" t="n">
        <v>3.5</v>
      </c>
      <c r="F68" s="93" t="n">
        <v>3.5</v>
      </c>
      <c r="G68" s="94" t="n"/>
      <c r="H68" s="94" t="n"/>
      <c r="I68" s="94" t="n"/>
      <c r="J68" s="94" t="n"/>
      <c r="K68" s="94" t="n"/>
      <c r="L68" s="93" t="n">
        <v>1</v>
      </c>
    </row>
    <row r="69">
      <c r="A69" s="89" t="n">
        <v>16</v>
      </c>
      <c r="B69" s="90" t="inlineStr">
        <is>
          <t>ฝาปิดเฟรมบน 
ร่องบานตาย</t>
        </is>
      </c>
      <c r="C69" s="91" t="inlineStr">
        <is>
          <t>-</t>
        </is>
      </c>
      <c r="D69" s="92" t="inlineStr">
        <is>
          <t>(ขวาง X 2 )+11.5 เผื่อ +2</t>
        </is>
      </c>
      <c r="E69" s="93" t="n">
        <v>11.5</v>
      </c>
      <c r="F69" s="93" t="n">
        <v>2</v>
      </c>
      <c r="G69" s="94" t="n"/>
      <c r="H69" s="94" t="n"/>
      <c r="I69" s="94" t="n"/>
      <c r="J69" s="94" t="n"/>
      <c r="K69" s="94" t="n"/>
      <c r="L69" s="93" t="n">
        <v>1</v>
      </c>
    </row>
    <row r="70">
      <c r="A70" s="89" t="n">
        <v>17</v>
      </c>
      <c r="B70" s="90" t="inlineStr">
        <is>
          <t>เบรคบาน ธรณี</t>
        </is>
      </c>
      <c r="C70" s="91" t="inlineStr">
        <is>
          <t>B20050</t>
        </is>
      </c>
      <c r="D70" s="92" t="inlineStr">
        <is>
          <t>W-2.2-2.2</t>
        </is>
      </c>
      <c r="E70" s="94" t="n"/>
      <c r="F70" s="94" t="n"/>
      <c r="G70" s="94" t="n"/>
      <c r="H70" s="94" t="n"/>
      <c r="I70" s="94" t="n"/>
      <c r="J70" s="94" t="n"/>
      <c r="K70" s="94" t="n"/>
      <c r="L70" s="93" t="n">
        <v>2</v>
      </c>
    </row>
    <row r="72">
      <c r="A72" s="153" t="inlineStr">
        <is>
          <t>⑥ อุปกรณ์ ต่อ 1 บาน — คูณจำนวนบานที่ผลิต</t>
        </is>
      </c>
      <c r="F72" s="154" t="inlineStr">
        <is>
          <t>ต่อบาน</t>
        </is>
      </c>
    </row>
    <row r="73">
      <c r="A73" s="155" t="inlineStr">
        <is>
          <t>1. ล้อ 27</t>
        </is>
      </c>
      <c r="F73" s="156" t="n">
        <v>2</v>
      </c>
    </row>
    <row r="74">
      <c r="A74" s="155" t="inlineStr">
        <is>
          <t>2. มือจับ Align</t>
        </is>
      </c>
      <c r="F74" s="156" t="n">
        <v>2</v>
      </c>
    </row>
    <row r="75">
      <c r="A75" s="155" t="inlineStr">
        <is>
          <t>3. ชุดล็อค</t>
        </is>
      </c>
      <c r="F75" s="156" t="n">
        <v>1</v>
      </c>
    </row>
    <row r="76">
      <c r="A76" s="155" t="inlineStr">
        <is>
          <t>4. น็อตประกอบ</t>
        </is>
      </c>
      <c r="F76" s="156" t="n">
        <v>4</v>
      </c>
    </row>
    <row r="77">
      <c r="A77" s="157" t="inlineStr">
        <is>
          <t>+ สักหลาด/ยาง/ซิลิโคน = ตามขนาด (ดูชีทคิดทุน)</t>
        </is>
      </c>
    </row>
  </sheetData>
  <mergeCells count="72">
    <mergeCell ref="O7:P7"/>
    <mergeCell ref="AM8:AN8"/>
    <mergeCell ref="Q7:R7"/>
    <mergeCell ref="U9:V9"/>
    <mergeCell ref="AC7:AD7"/>
    <mergeCell ref="Y7:Z8"/>
    <mergeCell ref="I6:J6"/>
    <mergeCell ref="AE7:AF7"/>
    <mergeCell ref="A73:E73"/>
    <mergeCell ref="O6:P6"/>
    <mergeCell ref="U6:V6"/>
    <mergeCell ref="K9:L9"/>
    <mergeCell ref="W6:X6"/>
    <mergeCell ref="M9:N9"/>
    <mergeCell ref="O9:P9"/>
    <mergeCell ref="G8:H8"/>
    <mergeCell ref="Y9:Z9"/>
    <mergeCell ref="A13:D13"/>
    <mergeCell ref="AK9:AL9"/>
    <mergeCell ref="AA9:AB9"/>
    <mergeCell ref="AG9:AH9"/>
    <mergeCell ref="AG7:AL7"/>
    <mergeCell ref="E8:F8"/>
    <mergeCell ref="AI9:AJ9"/>
    <mergeCell ref="Q8:R8"/>
    <mergeCell ref="G7:H7"/>
    <mergeCell ref="AA6:AB6"/>
    <mergeCell ref="AG6:AH6"/>
    <mergeCell ref="I7:J7"/>
    <mergeCell ref="AI6:AJ6"/>
    <mergeCell ref="A75:E75"/>
    <mergeCell ref="G6:H6"/>
    <mergeCell ref="AM9:AN9"/>
    <mergeCell ref="E9:F9"/>
    <mergeCell ref="AE8:AF8"/>
    <mergeCell ref="S13:W13"/>
    <mergeCell ref="A74:E74"/>
    <mergeCell ref="M7:N7"/>
    <mergeCell ref="A8:A9"/>
    <mergeCell ref="E6:F6"/>
    <mergeCell ref="A6:D6"/>
    <mergeCell ref="M6:N6"/>
    <mergeCell ref="Q6:R6"/>
    <mergeCell ref="A76:E76"/>
    <mergeCell ref="S6:T6"/>
    <mergeCell ref="D8:D9"/>
    <mergeCell ref="A7:D7"/>
    <mergeCell ref="Y6:Z6"/>
    <mergeCell ref="K6:L6"/>
    <mergeCell ref="Q9:R9"/>
    <mergeCell ref="I8:J8"/>
    <mergeCell ref="S9:T9"/>
    <mergeCell ref="A77:F77"/>
    <mergeCell ref="AG13:AK13"/>
    <mergeCell ref="M8:N8"/>
    <mergeCell ref="W9:X9"/>
    <mergeCell ref="AC9:AD9"/>
    <mergeCell ref="O8:P8"/>
    <mergeCell ref="AE9:AF9"/>
    <mergeCell ref="AM7:AN7"/>
    <mergeCell ref="K7:L7"/>
    <mergeCell ref="B8:C9"/>
    <mergeCell ref="AK6:AL6"/>
    <mergeCell ref="AM6:AN6"/>
    <mergeCell ref="E7:F7"/>
    <mergeCell ref="AC6:AD6"/>
    <mergeCell ref="AE6:AF6"/>
    <mergeCell ref="A72:E72"/>
    <mergeCell ref="L13:N13"/>
    <mergeCell ref="AD13:AF13"/>
    <mergeCell ref="G9:H9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12.75" customWidth="1" min="28" max="28"/>
    <col width="8.75" customWidth="1" min="29" max="29"/>
    <col width="11.25" customWidth="1" min="31" max="31"/>
    <col width="11.75" customWidth="1" min="32" max="32"/>
    <col width="8.75" customWidth="1" min="33" max="33"/>
  </cols>
  <sheetData>
    <row r="1" ht="40.15" customHeight="1">
      <c r="A1" s="4" t="inlineStr">
        <is>
          <t>รายการตัด SMS เลื่อนสลับ เฟรมข้าง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10" t="n"/>
      <c r="P1" s="10" t="n"/>
      <c r="Q1" s="9" t="n"/>
      <c r="R1" s="9" t="n"/>
      <c r="S1" s="9" t="n"/>
      <c r="T1" s="9" t="n"/>
      <c r="U1" s="9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</row>
    <row r="2" ht="40.15" customHeight="1">
      <c r="A2" s="11" t="inlineStr">
        <is>
          <t>3 รางเตี้ย 7 มม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4" t="n"/>
      <c r="P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N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inlineStr">
        <is>
          <t>(W-2.2-5.7-4-5.7-2)/2</t>
        </is>
      </c>
      <c r="N6" s="3" t="n"/>
      <c r="O6" s="18" t="n"/>
      <c r="P6" s="3" t="n"/>
      <c r="Q6" s="18" t="inlineStr">
        <is>
          <t>H-3</t>
        </is>
      </c>
      <c r="R6" s="3" t="n"/>
      <c r="S6" s="18" t="inlineStr">
        <is>
          <t>H-3</t>
        </is>
      </c>
      <c r="T6" s="3" t="n"/>
      <c r="U6" s="18" t="inlineStr">
        <is>
          <t>H-2.1</t>
        </is>
      </c>
      <c r="V6" s="3" t="n"/>
      <c r="W6" s="18" t="inlineStr">
        <is>
          <t>W-3.5-3.5</t>
        </is>
      </c>
      <c r="X6" s="3" t="n"/>
      <c r="Y6" s="18" t="inlineStr">
        <is>
          <t>W-2.2-2.2</t>
        </is>
      </c>
      <c r="Z6" s="3" t="n"/>
      <c r="AA6" s="19" t="n"/>
      <c r="AB6" s="19" t="n"/>
      <c r="AC6" s="19" t="n"/>
      <c r="AD6" s="19" t="n"/>
      <c r="AE6" s="20" t="inlineStr">
        <is>
          <t>หน่วยนิ้ว กระจก</t>
        </is>
      </c>
      <c r="AF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B20046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B20054</t>
        </is>
      </c>
      <c r="N7" s="17" t="n"/>
      <c r="O7" s="25" t="inlineStr">
        <is>
          <t>B20054</t>
        </is>
      </c>
      <c r="P7" s="17" t="n"/>
      <c r="Q7" s="25" t="inlineStr">
        <is>
          <t>B20009</t>
        </is>
      </c>
      <c r="R7" s="17" t="n"/>
      <c r="S7" s="25" t="inlineStr">
        <is>
          <t>B20010</t>
        </is>
      </c>
      <c r="T7" s="17" t="n"/>
      <c r="U7" s="26" t="inlineStr">
        <is>
          <t>B20019</t>
        </is>
      </c>
      <c r="V7" s="16" t="n"/>
      <c r="W7" s="16" t="n"/>
      <c r="X7" s="97" t="n"/>
      <c r="Y7" s="24" t="inlineStr">
        <is>
          <t>B20050</t>
        </is>
      </c>
      <c r="Z7" s="17" t="n"/>
      <c r="AA7" s="28" t="inlineStr">
        <is>
          <t>ขนาดกระจก</t>
        </is>
      </c>
      <c r="AB7" s="29" t="n"/>
      <c r="AC7" s="29" t="n"/>
      <c r="AD7" s="30" t="n"/>
      <c r="AE7" s="31" t="n"/>
      <c r="AF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1" t="n"/>
      <c r="O8" s="38" t="n"/>
      <c r="P8" s="37" t="n"/>
      <c r="Q8" s="39" t="n"/>
      <c r="R8" s="40" t="n"/>
      <c r="S8" s="39" t="n"/>
      <c r="T8" s="40" t="n"/>
      <c r="U8" s="39" t="n"/>
      <c r="V8" s="40" t="n"/>
      <c r="W8" s="40" t="n"/>
      <c r="X8" s="40" t="n"/>
      <c r="Y8" s="38" t="n"/>
      <c r="Z8" s="37" t="n"/>
      <c r="AA8" s="42" t="inlineStr">
        <is>
          <t>ใส่ความหนากระจก ↓</t>
        </is>
      </c>
      <c r="AB8" s="22" t="n"/>
      <c r="AC8" s="22" t="n"/>
      <c r="AD8" s="43" t="n"/>
      <c r="AE8" s="31" t="n"/>
      <c r="AF8" s="32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ขวางบน</t>
        </is>
      </c>
      <c r="N9" s="43" t="n"/>
      <c r="O9" s="48" t="inlineStr">
        <is>
          <t>ขวางล่าง</t>
        </is>
      </c>
      <c r="P9" s="43" t="n"/>
      <c r="Q9" s="48" t="inlineStr">
        <is>
          <t>เสาเกี่ยว</t>
        </is>
      </c>
      <c r="R9" s="43" t="n"/>
      <c r="S9" s="48" t="inlineStr">
        <is>
          <t>เสาเกี่ยว</t>
        </is>
      </c>
      <c r="T9" s="43" t="n"/>
      <c r="U9" s="49" t="inlineStr">
        <is>
          <t>ฝาปิดเฟรมข้าง</t>
        </is>
      </c>
      <c r="V9" s="43" t="n"/>
      <c r="W9" s="48" t="inlineStr">
        <is>
          <t>ฝาปิดเฟรมบน</t>
        </is>
      </c>
      <c r="X9" s="43" t="n"/>
      <c r="Y9" s="48" t="inlineStr">
        <is>
          <t>เบรคบาน ธรณี</t>
        </is>
      </c>
      <c r="Z9" s="43" t="n"/>
      <c r="AA9" s="50" t="inlineStr">
        <is>
          <t>เสา-5.3-5.3-1.2</t>
        </is>
      </c>
      <c r="AB9" s="51" t="inlineStr">
        <is>
          <t>ขวาง+1.2</t>
        </is>
      </c>
      <c r="AC9" s="52" t="n">
        <v>6</v>
      </c>
      <c r="AD9" s="43" t="n"/>
      <c r="AE9" s="53" t="n"/>
      <c r="AF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59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61" t="inlineStr">
        <is>
          <t>H</t>
        </is>
      </c>
      <c r="AB10" s="62" t="inlineStr">
        <is>
          <t>W</t>
        </is>
      </c>
      <c r="AC10" s="63" t="inlineStr">
        <is>
          <t>ความ
หนา</t>
        </is>
      </c>
      <c r="AD10" s="64" t="inlineStr">
        <is>
          <t>จำนวน</t>
        </is>
      </c>
      <c r="AE10" s="65" t="inlineStr">
        <is>
          <t>สูง</t>
        </is>
      </c>
      <c r="AF10" s="66" t="inlineStr">
        <is>
          <t>กว้าง</t>
        </is>
      </c>
    </row>
    <row r="11" ht="40.15" customHeight="1">
      <c r="A11" s="67" t="inlineStr">
        <is>
          <t>D8</t>
        </is>
      </c>
      <c r="B11" s="68" t="n">
        <v>300</v>
      </c>
      <c r="C11" s="69" t="n">
        <v>200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IF($A11="","",($C11-$E$58-$F$58-$G$58-$H$58-$I$58)/2)</f>
        <v/>
      </c>
      <c r="N11" s="69">
        <f>IF($A11="","",$L$58*$D11)</f>
        <v/>
      </c>
      <c r="O11" s="71">
        <f>$M11</f>
        <v/>
      </c>
      <c r="P11" s="69">
        <f>$N11</f>
        <v/>
      </c>
      <c r="Q11" s="71">
        <f>IF($A11="","",$K11)</f>
        <v/>
      </c>
      <c r="R11" s="69">
        <f>IF($A11="","",$L$59*$D11)</f>
        <v/>
      </c>
      <c r="S11" s="71">
        <f>IF($A11="","",$K11)</f>
        <v/>
      </c>
      <c r="T11" s="69">
        <f>IF($A11="","",$L$60*$D11)</f>
        <v/>
      </c>
      <c r="U11" s="71">
        <f>IF($A11="","",$B11-$E$61)</f>
        <v/>
      </c>
      <c r="V11" s="69">
        <f>IF($A11="","",$L$61*$D11)</f>
        <v/>
      </c>
      <c r="W11" s="71">
        <f>IF($A11="","",$C11-$E$62-$F$62)</f>
        <v/>
      </c>
      <c r="X11" s="69">
        <f>IF($A11="","",$L$62*$D11)</f>
        <v/>
      </c>
      <c r="Y11" s="71">
        <f>IF($A11="","",$C11-$E$63-$F$63)</f>
        <v/>
      </c>
      <c r="Z11" s="69">
        <f>IF($A11="","",$L$63*$D11)</f>
        <v/>
      </c>
      <c r="AA11" s="72">
        <f>IF($A11="","",$K11-5.3-5.3-1.2)</f>
        <v/>
      </c>
      <c r="AB11" s="73">
        <f>IF($A11="","",$M11+1.2)</f>
        <v/>
      </c>
      <c r="AC11" s="74">
        <f>IF($A11="","",$AC$9)</f>
        <v/>
      </c>
      <c r="AD11" s="75">
        <f>IF($A11="","",2*$D11)</f>
        <v/>
      </c>
      <c r="AE11" s="76">
        <f>IF($A11="","",($AA11*0.393701))</f>
        <v/>
      </c>
      <c r="AF11" s="77">
        <f>IF($A11="","",($AB11 * 0.393701) )</f>
        <v/>
      </c>
    </row>
    <row r="12" ht="40.15" customHeight="1">
      <c r="A12" s="67" t="n"/>
      <c r="B12" s="68" t="n"/>
      <c r="C12" s="69" t="n"/>
      <c r="D12" s="70" t="n">
        <v>1</v>
      </c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IF($A12="","",($C12-$E$58-$F$58-$G$58-$H$58-$I$58)/2)</f>
        <v/>
      </c>
      <c r="N12" s="69">
        <f>IF($A12="","",$L$58*$D12)</f>
        <v/>
      </c>
      <c r="O12" s="71">
        <f>$M12</f>
        <v/>
      </c>
      <c r="P12" s="69">
        <f>$N12</f>
        <v/>
      </c>
      <c r="Q12" s="71">
        <f>IF($A12="","",$K12)</f>
        <v/>
      </c>
      <c r="R12" s="69">
        <f>IF($A12="","",$L$59*$D12)</f>
        <v/>
      </c>
      <c r="S12" s="71">
        <f>IF($A12="","",$K12)</f>
        <v/>
      </c>
      <c r="T12" s="69">
        <f>IF($A12="","",$L$60*$D12)</f>
        <v/>
      </c>
      <c r="U12" s="71">
        <f>IF($A12="","",$B12-$E$61)</f>
        <v/>
      </c>
      <c r="V12" s="69">
        <f>IF($A12="","",$L$61*$D12)</f>
        <v/>
      </c>
      <c r="W12" s="71">
        <f>IF($A12="","",$C12-$E$62-$F$62)</f>
        <v/>
      </c>
      <c r="X12" s="69">
        <f>IF($A12="","",$L$62*$D12)</f>
        <v/>
      </c>
      <c r="Y12" s="71">
        <f>IF($A12="","",$C12-$E$63-$F$63)</f>
        <v/>
      </c>
      <c r="Z12" s="69">
        <f>IF($A12="","",$L$63*$D12)</f>
        <v/>
      </c>
      <c r="AA12" s="72">
        <f>IF($A12="","",$K12-5.3-5.3-1.2)</f>
        <v/>
      </c>
      <c r="AB12" s="73">
        <f>IF($A12="","",$M12+1.2)</f>
        <v/>
      </c>
      <c r="AC12" s="74">
        <f>IF($A12="","",$AC$9)</f>
        <v/>
      </c>
      <c r="AD12" s="75">
        <f>IF($A12="","",4*$D12)</f>
        <v/>
      </c>
      <c r="AE12" s="78">
        <f>IF($A12="","",($AA12*0.393701))</f>
        <v/>
      </c>
      <c r="AF12" s="77">
        <f>IF($A12="","",($AB12 * 0.393701) )</f>
        <v/>
      </c>
    </row>
    <row r="13" ht="40.15" customHeight="1">
      <c r="A13" s="67" t="n"/>
      <c r="B13" s="68" t="n"/>
      <c r="C13" s="6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IF($A13="","",($C13-$E$58-$F$58-$G$58-$H$58-$I$58)/2)</f>
        <v/>
      </c>
      <c r="N13" s="69">
        <f>IF($A13="","",$L$58*$D13)</f>
        <v/>
      </c>
      <c r="O13" s="71">
        <f>$M13</f>
        <v/>
      </c>
      <c r="P13" s="69">
        <f>$N13</f>
        <v/>
      </c>
      <c r="Q13" s="71">
        <f>IF($A13="","",$K13)</f>
        <v/>
      </c>
      <c r="R13" s="69">
        <f>IF($A13="","",$L$59*$D13)</f>
        <v/>
      </c>
      <c r="S13" s="71">
        <f>IF($A13="","",$K13)</f>
        <v/>
      </c>
      <c r="T13" s="69">
        <f>IF($A13="","",$L$60*$D13)</f>
        <v/>
      </c>
      <c r="U13" s="71">
        <f>IF($A13="","",$B13-$E$61)</f>
        <v/>
      </c>
      <c r="V13" s="69">
        <f>IF($A13="","",$L$61*$D13)</f>
        <v/>
      </c>
      <c r="W13" s="71">
        <f>IF($A13="","",$C13-$E$62-$F$62)</f>
        <v/>
      </c>
      <c r="X13" s="69">
        <f>IF($A13="","",$L$62*$D13)</f>
        <v/>
      </c>
      <c r="Y13" s="71">
        <f>IF($A13="","",$C13-$E$63-$F$63)</f>
        <v/>
      </c>
      <c r="Z13" s="69">
        <f>IF($A13="","",$L$63*$D13)</f>
        <v/>
      </c>
      <c r="AA13" s="72">
        <f>IF($A13="","",$K13-5.3-5.3-1.2)</f>
        <v/>
      </c>
      <c r="AB13" s="73">
        <f>IF($A13="","",$M13+1.2)</f>
        <v/>
      </c>
      <c r="AC13" s="74">
        <f>IF($A13="","",$AC$9)</f>
        <v/>
      </c>
      <c r="AD13" s="75">
        <f>IF($A13="","",4*$D13)</f>
        <v/>
      </c>
      <c r="AE13" s="78">
        <f>IF($A13="","",($AA13*0.393701))</f>
        <v/>
      </c>
      <c r="AF13" s="77">
        <f>IF($A13="","",($AB13 * 0.393701) )</f>
        <v/>
      </c>
    </row>
    <row r="14" ht="40.15" customHeight="1">
      <c r="A14" s="67" t="n"/>
      <c r="B14" s="68" t="n"/>
      <c r="C14" s="6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IF($A14="","",($C14-$E$58-$F$58-$G$58-$H$58-$I$58)/2)</f>
        <v/>
      </c>
      <c r="N14" s="69">
        <f>IF($A14="","",$L$58*$D14)</f>
        <v/>
      </c>
      <c r="O14" s="71">
        <f>$M14</f>
        <v/>
      </c>
      <c r="P14" s="69">
        <f>$N14</f>
        <v/>
      </c>
      <c r="Q14" s="71">
        <f>IF($A14="","",$K14)</f>
        <v/>
      </c>
      <c r="R14" s="69">
        <f>IF($A14="","",$L$59*$D14)</f>
        <v/>
      </c>
      <c r="S14" s="71">
        <f>IF($A14="","",$K14)</f>
        <v/>
      </c>
      <c r="T14" s="69">
        <f>IF($A14="","",$L$60*$D14)</f>
        <v/>
      </c>
      <c r="U14" s="71">
        <f>IF($A14="","",$B14-$E$61)</f>
        <v/>
      </c>
      <c r="V14" s="69">
        <f>IF($A14="","",$L$61*$D14)</f>
        <v/>
      </c>
      <c r="W14" s="71">
        <f>IF($A14="","",$C14-$E$62-$F$62)</f>
        <v/>
      </c>
      <c r="X14" s="69">
        <f>IF($A14="","",$L$62*$D14)</f>
        <v/>
      </c>
      <c r="Y14" s="71">
        <f>IF($A14="","",$C14-$E$63-$F$63)</f>
        <v/>
      </c>
      <c r="Z14" s="69">
        <f>IF($A14="","",$L$63*$D14)</f>
        <v/>
      </c>
      <c r="AA14" s="72">
        <f>IF($A14="","",$K14-5.3-5.3-1.2)</f>
        <v/>
      </c>
      <c r="AB14" s="73">
        <f>IF($A14="","",$M14+1.2)</f>
        <v/>
      </c>
      <c r="AC14" s="74">
        <f>IF($A14="","",$AC$9)</f>
        <v/>
      </c>
      <c r="AD14" s="75">
        <f>IF($A14="","",4*$D14)</f>
        <v/>
      </c>
      <c r="AE14" s="78">
        <f>IF($A14="","",($AA14*0.393701))</f>
        <v/>
      </c>
      <c r="AF14" s="77">
        <f>IF($A14="","",($AB14 * 0.393701) )</f>
        <v/>
      </c>
    </row>
    <row r="15" ht="40.15" customHeight="1">
      <c r="A15" s="67" t="n"/>
      <c r="B15" s="68" t="n"/>
      <c r="C15" s="6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IF($A15="","",($C15-$E$58-$F$58-$G$58-$H$58-$I$58)/2)</f>
        <v/>
      </c>
      <c r="N15" s="69">
        <f>IF($A15="","",$L$58*$D15)</f>
        <v/>
      </c>
      <c r="O15" s="71">
        <f>$M15</f>
        <v/>
      </c>
      <c r="P15" s="69">
        <f>$N15</f>
        <v/>
      </c>
      <c r="Q15" s="71">
        <f>IF($A15="","",$K15)</f>
        <v/>
      </c>
      <c r="R15" s="69">
        <f>IF($A15="","",$L$59*$D15)</f>
        <v/>
      </c>
      <c r="S15" s="71">
        <f>IF($A15="","",$K15)</f>
        <v/>
      </c>
      <c r="T15" s="69">
        <f>IF($A15="","",$L$60*$D15)</f>
        <v/>
      </c>
      <c r="U15" s="71">
        <f>IF($A15="","",$B15-$E$61)</f>
        <v/>
      </c>
      <c r="V15" s="69">
        <f>IF($A15="","",$L$61*$D15)</f>
        <v/>
      </c>
      <c r="W15" s="71">
        <f>IF($A15="","",$C15-$E$62-$F$62)</f>
        <v/>
      </c>
      <c r="X15" s="69">
        <f>IF($A15="","",$L$62*$D15)</f>
        <v/>
      </c>
      <c r="Y15" s="71">
        <f>IF($A15="","",$C15-$E$63-$F$63)</f>
        <v/>
      </c>
      <c r="Z15" s="69">
        <f>IF($A15="","",$L$63*$D15)</f>
        <v/>
      </c>
      <c r="AA15" s="72">
        <f>IF($A15="","",$K15-5.3-5.3-1.2)</f>
        <v/>
      </c>
      <c r="AB15" s="73">
        <f>IF($A15="","",$M15+1.2)</f>
        <v/>
      </c>
      <c r="AC15" s="74">
        <f>IF($A15="","",$AC$9)</f>
        <v/>
      </c>
      <c r="AD15" s="75">
        <f>IF($A15="","",4*$D15)</f>
        <v/>
      </c>
      <c r="AE15" s="78">
        <f>IF($A15="","",($AA15*0.393701))</f>
        <v/>
      </c>
      <c r="AF15" s="77">
        <f>IF($A15="","",($AB15 * 0.393701) )</f>
        <v/>
      </c>
    </row>
    <row r="16" ht="40.15" customHeight="1">
      <c r="A16" s="67" t="n"/>
      <c r="B16" s="68" t="n"/>
      <c r="C16" s="6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IF($A16="","",($C16-$E$58-$F$58-$G$58-$H$58-$I$58)/2)</f>
        <v/>
      </c>
      <c r="N16" s="69">
        <f>IF($A16="","",$L$58*$D16)</f>
        <v/>
      </c>
      <c r="O16" s="71">
        <f>$M16</f>
        <v/>
      </c>
      <c r="P16" s="69">
        <f>$N16</f>
        <v/>
      </c>
      <c r="Q16" s="71">
        <f>IF($A16="","",$K16)</f>
        <v/>
      </c>
      <c r="R16" s="69">
        <f>IF($A16="","",$L$59*$D16)</f>
        <v/>
      </c>
      <c r="S16" s="71">
        <f>IF($A16="","",$K16)</f>
        <v/>
      </c>
      <c r="T16" s="69">
        <f>IF($A16="","",$L$60*$D16)</f>
        <v/>
      </c>
      <c r="U16" s="71">
        <f>IF($A16="","",$B16-$E$61)</f>
        <v/>
      </c>
      <c r="V16" s="69">
        <f>IF($A16="","",$L$61*$D16)</f>
        <v/>
      </c>
      <c r="W16" s="71">
        <f>IF($A16="","",$C16-$E$62-$F$62)</f>
        <v/>
      </c>
      <c r="X16" s="69">
        <f>IF($A16="","",$L$62*$D16)</f>
        <v/>
      </c>
      <c r="Y16" s="71">
        <f>IF($A16="","",$C16-$E$63-$F$63)</f>
        <v/>
      </c>
      <c r="Z16" s="69">
        <f>IF($A16="","",$L$63*$D16)</f>
        <v/>
      </c>
      <c r="AA16" s="72">
        <f>IF($A16="","",$K16-5.3-5.3-1.2)</f>
        <v/>
      </c>
      <c r="AB16" s="73">
        <f>IF($A16="","",$M16+1.2)</f>
        <v/>
      </c>
      <c r="AC16" s="74">
        <f>IF($A16="","",$AC$9)</f>
        <v/>
      </c>
      <c r="AD16" s="75">
        <f>IF($A16="","",4*$D16)</f>
        <v/>
      </c>
      <c r="AE16" s="72">
        <f>IF($A16="","",($AA16*0.393701))</f>
        <v/>
      </c>
      <c r="AF16" s="77">
        <f>IF($A16="","",($AB16 * 0.393701) )</f>
        <v/>
      </c>
    </row>
    <row r="17" ht="40.15" customHeight="1">
      <c r="A17" s="67" t="n"/>
      <c r="B17" s="68" t="n"/>
      <c r="C17" s="6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IF($A17="","",($C17-$E$58-$F$58-$G$58-$H$58-$I$58)/2)</f>
        <v/>
      </c>
      <c r="N17" s="69">
        <f>IF($A17="","",$L$58*$D17)</f>
        <v/>
      </c>
      <c r="O17" s="71">
        <f>$M17</f>
        <v/>
      </c>
      <c r="P17" s="69">
        <f>$N17</f>
        <v/>
      </c>
      <c r="Q17" s="71">
        <f>IF($A17="","",$K17)</f>
        <v/>
      </c>
      <c r="R17" s="69">
        <f>IF($A17="","",$L$59*$D17)</f>
        <v/>
      </c>
      <c r="S17" s="71">
        <f>IF($A17="","",$K17)</f>
        <v/>
      </c>
      <c r="T17" s="69">
        <f>IF($A17="","",$L$60*$D17)</f>
        <v/>
      </c>
      <c r="U17" s="71">
        <f>IF($A17="","",$B17-$E$61)</f>
        <v/>
      </c>
      <c r="V17" s="69">
        <f>IF($A17="","",$L$61*$D17)</f>
        <v/>
      </c>
      <c r="W17" s="71">
        <f>IF($A17="","",$C17-$E$62-$F$62)</f>
        <v/>
      </c>
      <c r="X17" s="69">
        <f>IF($A17="","",$L$62*$D17)</f>
        <v/>
      </c>
      <c r="Y17" s="71">
        <f>IF($A17="","",$C17-$E$63-$F$63)</f>
        <v/>
      </c>
      <c r="Z17" s="69">
        <f>IF($A17="","",$L$63*$D17)</f>
        <v/>
      </c>
      <c r="AA17" s="72">
        <f>IF($A17="","",$K17-5.3-5.3-1.2)</f>
        <v/>
      </c>
      <c r="AB17" s="73">
        <f>IF($A17="","",$M17+1.2)</f>
        <v/>
      </c>
      <c r="AC17" s="74">
        <f>IF($A17="","",$AC$9)</f>
        <v/>
      </c>
      <c r="AD17" s="75">
        <f>IF($A17="","",4*$D17)</f>
        <v/>
      </c>
      <c r="AE17" s="72">
        <f>IF($A17="","",($AA17*0.393701))</f>
        <v/>
      </c>
      <c r="AF17" s="77">
        <f>IF($A17="","",($AB17 * 0.393701) )</f>
        <v/>
      </c>
    </row>
    <row r="18" ht="40.15" customHeight="1">
      <c r="A18" s="67" t="n"/>
      <c r="B18" s="68" t="n"/>
      <c r="C18" s="6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IF($A18="","",($C18-$E$58-$F$58-$G$58-$H$58-$I$58)/2)</f>
        <v/>
      </c>
      <c r="N18" s="69">
        <f>IF($A18="","",$L$58*$D18)</f>
        <v/>
      </c>
      <c r="O18" s="71">
        <f>$M18</f>
        <v/>
      </c>
      <c r="P18" s="69">
        <f>$N18</f>
        <v/>
      </c>
      <c r="Q18" s="71">
        <f>IF($A18="","",$K18)</f>
        <v/>
      </c>
      <c r="R18" s="69">
        <f>IF($A18="","",$L$59*$D18)</f>
        <v/>
      </c>
      <c r="S18" s="71">
        <f>IF($A18="","",$K18)</f>
        <v/>
      </c>
      <c r="T18" s="69">
        <f>IF($A18="","",$L$60*$D18)</f>
        <v/>
      </c>
      <c r="U18" s="71">
        <f>IF($A18="","",$B18-$E$61)</f>
        <v/>
      </c>
      <c r="V18" s="69">
        <f>IF($A18="","",$L$61*$D18)</f>
        <v/>
      </c>
      <c r="W18" s="71">
        <f>IF($A18="","",$C18-$E$62-$F$62)</f>
        <v/>
      </c>
      <c r="X18" s="69">
        <f>IF($A18="","",$L$62*$D18)</f>
        <v/>
      </c>
      <c r="Y18" s="71">
        <f>IF($A18="","",$C18-$E$63-$F$63)</f>
        <v/>
      </c>
      <c r="Z18" s="69">
        <f>IF($A18="","",$L$63*$D18)</f>
        <v/>
      </c>
      <c r="AA18" s="72">
        <f>IF($A18="","",$K18-5.3-5.3-1.2)</f>
        <v/>
      </c>
      <c r="AB18" s="73">
        <f>IF($A18="","",$M18+1.2)</f>
        <v/>
      </c>
      <c r="AC18" s="74">
        <f>IF($A18="","",$AC$9)</f>
        <v/>
      </c>
      <c r="AD18" s="75">
        <f>IF($A18="","",4*$D18)</f>
        <v/>
      </c>
      <c r="AE18" s="72">
        <f>IF($A18="","",($AA18*0.393701))</f>
        <v/>
      </c>
      <c r="AF18" s="77">
        <f>IF($A18="","",($AB18 * 0.393701) )</f>
        <v/>
      </c>
    </row>
    <row r="19" ht="40.15" customHeight="1">
      <c r="A19" s="67" t="n"/>
      <c r="B19" s="68" t="n"/>
      <c r="C19" s="6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IF($A19="","",($C19-$E$58-$F$58-$G$58-$H$58-$I$58)/2)</f>
        <v/>
      </c>
      <c r="N19" s="69">
        <f>IF($A19="","",$L$58*$D19)</f>
        <v/>
      </c>
      <c r="O19" s="71">
        <f>$M19</f>
        <v/>
      </c>
      <c r="P19" s="69">
        <f>$N19</f>
        <v/>
      </c>
      <c r="Q19" s="71">
        <f>IF($A19="","",$K19)</f>
        <v/>
      </c>
      <c r="R19" s="69">
        <f>IF($A19="","",$L$59*$D19)</f>
        <v/>
      </c>
      <c r="S19" s="71">
        <f>IF($A19="","",$K19)</f>
        <v/>
      </c>
      <c r="T19" s="69">
        <f>IF($A19="","",$L$60*$D19)</f>
        <v/>
      </c>
      <c r="U19" s="71">
        <f>IF($A19="","",$B19-$E$61)</f>
        <v/>
      </c>
      <c r="V19" s="69">
        <f>IF($A19="","",$L$61*$D19)</f>
        <v/>
      </c>
      <c r="W19" s="71">
        <f>IF($A19="","",$C19-$E$62-$F$62)</f>
        <v/>
      </c>
      <c r="X19" s="69">
        <f>IF($A19="","",$L$62*$D19)</f>
        <v/>
      </c>
      <c r="Y19" s="71">
        <f>IF($A19="","",$C19-$E$63-$F$63)</f>
        <v/>
      </c>
      <c r="Z19" s="69">
        <f>IF($A19="","",$L$63*$D19)</f>
        <v/>
      </c>
      <c r="AA19" s="72">
        <f>IF($A19="","",$K19-5.3-5.3-1.2)</f>
        <v/>
      </c>
      <c r="AB19" s="73">
        <f>IF($A19="","",$M19+1.2)</f>
        <v/>
      </c>
      <c r="AC19" s="74">
        <f>IF($A19="","",$AC$9)</f>
        <v/>
      </c>
      <c r="AD19" s="75">
        <f>IF($A19="","",4*$D19)</f>
        <v/>
      </c>
      <c r="AE19" s="76">
        <f>IF($A19="","",($AA19*0.393701))</f>
        <v/>
      </c>
      <c r="AF19" s="77">
        <f>IF($A19="","",($AB19 * 0.393701) )</f>
        <v/>
      </c>
    </row>
    <row r="20" ht="40.15" customHeight="1">
      <c r="A20" s="67" t="n"/>
      <c r="B20" s="68" t="n"/>
      <c r="C20" s="6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IF($A20="","",($C20-$E$58-$F$58-$G$58-$H$58-$I$58)/2)</f>
        <v/>
      </c>
      <c r="N20" s="69">
        <f>IF($A20="","",$L$58*$D20)</f>
        <v/>
      </c>
      <c r="O20" s="71">
        <f>$M20</f>
        <v/>
      </c>
      <c r="P20" s="69">
        <f>$N20</f>
        <v/>
      </c>
      <c r="Q20" s="71">
        <f>IF($A20="","",$K20)</f>
        <v/>
      </c>
      <c r="R20" s="69">
        <f>IF($A20="","",$L$59*$D20)</f>
        <v/>
      </c>
      <c r="S20" s="71">
        <f>IF($A20="","",$K20)</f>
        <v/>
      </c>
      <c r="T20" s="69">
        <f>IF($A20="","",$L$60*$D20)</f>
        <v/>
      </c>
      <c r="U20" s="71">
        <f>IF($A20="","",$B20-$E$61)</f>
        <v/>
      </c>
      <c r="V20" s="69">
        <f>IF($A20="","",$L$61*$D20)</f>
        <v/>
      </c>
      <c r="W20" s="71">
        <f>IF($A20="","",$C20-$E$62-$F$62)</f>
        <v/>
      </c>
      <c r="X20" s="69">
        <f>IF($A20="","",$L$62*$D20)</f>
        <v/>
      </c>
      <c r="Y20" s="71">
        <f>IF($A20="","",$C20-$E$63-$F$63)</f>
        <v/>
      </c>
      <c r="Z20" s="69">
        <f>IF($A20="","",$L$63*$D20)</f>
        <v/>
      </c>
      <c r="AA20" s="72">
        <f>IF($A20="","",$K20-5.3-5.3-1.2)</f>
        <v/>
      </c>
      <c r="AB20" s="73">
        <f>IF($A20="","",$M20+1.2)</f>
        <v/>
      </c>
      <c r="AC20" s="74">
        <f>IF($A20="","",$AC$9)</f>
        <v/>
      </c>
      <c r="AD20" s="75">
        <f>IF($A20="","",4*$D20)</f>
        <v/>
      </c>
      <c r="AE20" s="72">
        <f>IF($A20="","",($AA20*0.393701))</f>
        <v/>
      </c>
      <c r="AF20" s="77">
        <f>IF($A20="","",($AB20 * 0.393701) )</f>
        <v/>
      </c>
    </row>
    <row r="21" ht="40.15" customHeight="1">
      <c r="A21" s="67" t="n"/>
      <c r="B21" s="68" t="n"/>
      <c r="C21" s="6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IF($A21="","",($C21-$E$58-$F$58-$G$58-$H$58-$I$58)/2)</f>
        <v/>
      </c>
      <c r="N21" s="69">
        <f>IF($A21="","",$L$58*$D21)</f>
        <v/>
      </c>
      <c r="O21" s="71">
        <f>$M21</f>
        <v/>
      </c>
      <c r="P21" s="69">
        <f>$N21</f>
        <v/>
      </c>
      <c r="Q21" s="71">
        <f>IF($A21="","",$K21)</f>
        <v/>
      </c>
      <c r="R21" s="69">
        <f>IF($A21="","",$L$59*$D21)</f>
        <v/>
      </c>
      <c r="S21" s="71">
        <f>IF($A21="","",$K21)</f>
        <v/>
      </c>
      <c r="T21" s="69">
        <f>IF($A21="","",$L$60*$D21)</f>
        <v/>
      </c>
      <c r="U21" s="71">
        <f>IF($A21="","",$B21-$E$61)</f>
        <v/>
      </c>
      <c r="V21" s="69">
        <f>IF($A21="","",$L$61*$D21)</f>
        <v/>
      </c>
      <c r="W21" s="71">
        <f>IF($A21="","",$C21-$E$62-$F$62)</f>
        <v/>
      </c>
      <c r="X21" s="69">
        <f>IF($A21="","",$L$62*$D21)</f>
        <v/>
      </c>
      <c r="Y21" s="71">
        <f>IF($A21="","",$C21-$E$63-$F$63)</f>
        <v/>
      </c>
      <c r="Z21" s="69">
        <f>IF($A21="","",$L$63*$D21)</f>
        <v/>
      </c>
      <c r="AA21" s="72">
        <f>IF($A21="","",$K21-5.3-5.3-1.2)</f>
        <v/>
      </c>
      <c r="AB21" s="73">
        <f>IF($A21="","",$M21+1.2)</f>
        <v/>
      </c>
      <c r="AC21" s="74">
        <f>IF($A21="","",$AC$9)</f>
        <v/>
      </c>
      <c r="AD21" s="75">
        <f>IF($A21="","",4*$D21)</f>
        <v/>
      </c>
      <c r="AE21" s="76">
        <f>IF($A21="","",($AA21*0.393701))</f>
        <v/>
      </c>
      <c r="AF21" s="77">
        <f>IF($A21="","",($AB21 * 0.393701) )</f>
        <v/>
      </c>
    </row>
    <row r="22" ht="40.15" customHeight="1">
      <c r="A22" s="67" t="n"/>
      <c r="B22" s="68" t="n"/>
      <c r="C22" s="6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IF($A22="","",($C22-$E$58-$F$58-$G$58-$H$58-$I$58)/2)</f>
        <v/>
      </c>
      <c r="N22" s="69">
        <f>IF($A22="","",$L$58*$D22)</f>
        <v/>
      </c>
      <c r="O22" s="71">
        <f>$M22</f>
        <v/>
      </c>
      <c r="P22" s="69">
        <f>$N22</f>
        <v/>
      </c>
      <c r="Q22" s="71">
        <f>IF($A22="","",$K22)</f>
        <v/>
      </c>
      <c r="R22" s="69">
        <f>IF($A22="","",$L$59*$D22)</f>
        <v/>
      </c>
      <c r="S22" s="71">
        <f>IF($A22="","",$K22)</f>
        <v/>
      </c>
      <c r="T22" s="69">
        <f>IF($A22="","",$L$60*$D22)</f>
        <v/>
      </c>
      <c r="U22" s="71">
        <f>IF($A22="","",$B22-$E$61)</f>
        <v/>
      </c>
      <c r="V22" s="69">
        <f>IF($A22="","",$L$61*$D22)</f>
        <v/>
      </c>
      <c r="W22" s="71">
        <f>IF($A22="","",$C22-$E$62-$F$62)</f>
        <v/>
      </c>
      <c r="X22" s="69">
        <f>IF($A22="","",$L$62*$D22)</f>
        <v/>
      </c>
      <c r="Y22" s="71">
        <f>IF($A22="","",$C22-$E$63-$F$63)</f>
        <v/>
      </c>
      <c r="Z22" s="69">
        <f>IF($A22="","",$L$63*$D22)</f>
        <v/>
      </c>
      <c r="AA22" s="72">
        <f>IF($A22="","",$K22-5.3-5.3-1.2)</f>
        <v/>
      </c>
      <c r="AB22" s="73">
        <f>IF($A22="","",$M22+1.2)</f>
        <v/>
      </c>
      <c r="AC22" s="74">
        <f>IF($A22="","",$AC$9)</f>
        <v/>
      </c>
      <c r="AD22" s="75">
        <f>IF($A22="","",4*$D22)</f>
        <v/>
      </c>
      <c r="AE22" s="78">
        <f>IF($A22="","",($AA22*0.393701))</f>
        <v/>
      </c>
      <c r="AF22" s="77">
        <f>IF($A22="","",($AB22 * 0.393701) )</f>
        <v/>
      </c>
    </row>
    <row r="23" ht="40.15" customHeight="1">
      <c r="A23" s="67" t="n"/>
      <c r="B23" s="68" t="n"/>
      <c r="C23" s="6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IF($A23="","",($C23-$E$58-$F$58-$G$58-$H$58-$I$58)/2)</f>
        <v/>
      </c>
      <c r="N23" s="69">
        <f>IF($A23="","",$L$58*$D23)</f>
        <v/>
      </c>
      <c r="O23" s="71">
        <f>$M23</f>
        <v/>
      </c>
      <c r="P23" s="69">
        <f>$N23</f>
        <v/>
      </c>
      <c r="Q23" s="71">
        <f>IF($A23="","",$K23)</f>
        <v/>
      </c>
      <c r="R23" s="69">
        <f>IF($A23="","",$L$59*$D23)</f>
        <v/>
      </c>
      <c r="S23" s="71">
        <f>IF($A23="","",$K23)</f>
        <v/>
      </c>
      <c r="T23" s="69">
        <f>IF($A23="","",$L$60*$D23)</f>
        <v/>
      </c>
      <c r="U23" s="71">
        <f>IF($A23="","",$B23-$E$61)</f>
        <v/>
      </c>
      <c r="V23" s="69">
        <f>IF($A23="","",$L$61*$D23)</f>
        <v/>
      </c>
      <c r="W23" s="71">
        <f>IF($A23="","",$C23-$E$62-$F$62)</f>
        <v/>
      </c>
      <c r="X23" s="69">
        <f>IF($A23="","",$L$62*$D23)</f>
        <v/>
      </c>
      <c r="Y23" s="71">
        <f>IF($A23="","",$C23-$E$63-$F$63)</f>
        <v/>
      </c>
      <c r="Z23" s="69">
        <f>IF($A23="","",$L$63*$D23)</f>
        <v/>
      </c>
      <c r="AA23" s="72">
        <f>IF($A23="","",$K23-5.3-5.3-1.2)</f>
        <v/>
      </c>
      <c r="AB23" s="73">
        <f>IF($A23="","",$M23+1.2)</f>
        <v/>
      </c>
      <c r="AC23" s="74">
        <f>IF($A23="","",$AC$9)</f>
        <v/>
      </c>
      <c r="AD23" s="75">
        <f>IF($A23="","",4*$D23)</f>
        <v/>
      </c>
      <c r="AE23" s="78">
        <f>IF($A23="","",($AA23*0.393701))</f>
        <v/>
      </c>
      <c r="AF23" s="77">
        <f>IF($A23="","",($AB23 * 0.393701) )</f>
        <v/>
      </c>
    </row>
    <row r="24" ht="40.15" customHeight="1">
      <c r="A24" s="67" t="n"/>
      <c r="B24" s="68" t="n"/>
      <c r="C24" s="6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IF($A24="","",($C24-$E$58-$F$58-$G$58-$H$58-$I$58)/2)</f>
        <v/>
      </c>
      <c r="N24" s="69">
        <f>IF($A24="","",$L$58*$D24)</f>
        <v/>
      </c>
      <c r="O24" s="71">
        <f>$M24</f>
        <v/>
      </c>
      <c r="P24" s="69">
        <f>$N24</f>
        <v/>
      </c>
      <c r="Q24" s="71">
        <f>IF($A24="","",$K24)</f>
        <v/>
      </c>
      <c r="R24" s="69">
        <f>IF($A24="","",$L$59*$D24)</f>
        <v/>
      </c>
      <c r="S24" s="71">
        <f>IF($A24="","",$K24)</f>
        <v/>
      </c>
      <c r="T24" s="69">
        <f>IF($A24="","",$L$60*$D24)</f>
        <v/>
      </c>
      <c r="U24" s="71">
        <f>IF($A24="","",$B24-$E$61)</f>
        <v/>
      </c>
      <c r="V24" s="69">
        <f>IF($A24="","",$L$61*$D24)</f>
        <v/>
      </c>
      <c r="W24" s="71">
        <f>IF($A24="","",$C24-$E$62-$F$62)</f>
        <v/>
      </c>
      <c r="X24" s="69">
        <f>IF($A24="","",$L$62*$D24)</f>
        <v/>
      </c>
      <c r="Y24" s="71">
        <f>IF($A24="","",$C24-$E$63-$F$63)</f>
        <v/>
      </c>
      <c r="Z24" s="69">
        <f>IF($A24="","",$L$63*$D24)</f>
        <v/>
      </c>
      <c r="AA24" s="72">
        <f>IF($A24="","",$K24-5.3-5.3-1.2)</f>
        <v/>
      </c>
      <c r="AB24" s="73">
        <f>IF($A24="","",$M24+1.2)</f>
        <v/>
      </c>
      <c r="AC24" s="74">
        <f>IF($A24="","",$AC$9)</f>
        <v/>
      </c>
      <c r="AD24" s="75">
        <f>IF($A24="","",4*$D24)</f>
        <v/>
      </c>
      <c r="AE24" s="72">
        <f>IF($A24="","",($AA24*0.393701))</f>
        <v/>
      </c>
      <c r="AF24" s="77">
        <f>IF($A24="","",($AB24 * 0.393701) )</f>
        <v/>
      </c>
    </row>
    <row r="25" ht="40.15" customHeight="1">
      <c r="A25" s="67" t="n"/>
      <c r="B25" s="68" t="n"/>
      <c r="C25" s="6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IF($A25="","",($C25-$E$58-$F$58-$G$58-$H$58-$I$58)/2)</f>
        <v/>
      </c>
      <c r="N25" s="69">
        <f>IF($A25="","",$L$58*$D25)</f>
        <v/>
      </c>
      <c r="O25" s="71">
        <f>$M25</f>
        <v/>
      </c>
      <c r="P25" s="69">
        <f>$N25</f>
        <v/>
      </c>
      <c r="Q25" s="71">
        <f>IF($A25="","",$K25)</f>
        <v/>
      </c>
      <c r="R25" s="69">
        <f>IF($A25="","",$L$59*$D25)</f>
        <v/>
      </c>
      <c r="S25" s="71">
        <f>IF($A25="","",$K25)</f>
        <v/>
      </c>
      <c r="T25" s="69">
        <f>IF($A25="","",$L$60*$D25)</f>
        <v/>
      </c>
      <c r="U25" s="71">
        <f>IF($A25="","",$B25-$E$61)</f>
        <v/>
      </c>
      <c r="V25" s="69">
        <f>IF($A25="","",$L$61*$D25)</f>
        <v/>
      </c>
      <c r="W25" s="71">
        <f>IF($A25="","",$C25-$E$62-$F$62)</f>
        <v/>
      </c>
      <c r="X25" s="69">
        <f>IF($A25="","",$L$62*$D25)</f>
        <v/>
      </c>
      <c r="Y25" s="71">
        <f>IF($A25="","",$C25-$E$63-$F$63)</f>
        <v/>
      </c>
      <c r="Z25" s="69">
        <f>IF($A25="","",$L$63*$D25)</f>
        <v/>
      </c>
      <c r="AA25" s="72">
        <f>IF($A25="","",$K25-5.3-5.3-1.2)</f>
        <v/>
      </c>
      <c r="AB25" s="73">
        <f>IF($A25="","",$M25+1.2)</f>
        <v/>
      </c>
      <c r="AC25" s="74">
        <f>IF($A25="","",$AC$9)</f>
        <v/>
      </c>
      <c r="AD25" s="75">
        <f>IF($A25="","",4*$D25)</f>
        <v/>
      </c>
      <c r="AE25" s="72">
        <f>IF($A25="","",($AA25*0.393701))</f>
        <v/>
      </c>
      <c r="AF25" s="77">
        <f>IF($A25="","",($AB25 * 0.393701) )</f>
        <v/>
      </c>
    </row>
    <row r="26" ht="40.15" customHeight="1">
      <c r="A26" s="67" t="n"/>
      <c r="B26" s="68" t="n"/>
      <c r="C26" s="6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IF($A26="","",($C26-$E$58-$F$58-$G$58-$H$58-$I$58)/2)</f>
        <v/>
      </c>
      <c r="N26" s="69">
        <f>IF($A26="","",$L$58*$D26)</f>
        <v/>
      </c>
      <c r="O26" s="71">
        <f>$M26</f>
        <v/>
      </c>
      <c r="P26" s="69">
        <f>$N26</f>
        <v/>
      </c>
      <c r="Q26" s="71">
        <f>IF($A26="","",$K26)</f>
        <v/>
      </c>
      <c r="R26" s="69">
        <f>IF($A26="","",$L$59*$D26)</f>
        <v/>
      </c>
      <c r="S26" s="71">
        <f>IF($A26="","",$K26)</f>
        <v/>
      </c>
      <c r="T26" s="69">
        <f>IF($A26="","",$L$60*$D26)</f>
        <v/>
      </c>
      <c r="U26" s="71">
        <f>IF($A26="","",$B26-$E$61)</f>
        <v/>
      </c>
      <c r="V26" s="69">
        <f>IF($A26="","",$L$61*$D26)</f>
        <v/>
      </c>
      <c r="W26" s="71">
        <f>IF($A26="","",$C26-$E$62-$F$62)</f>
        <v/>
      </c>
      <c r="X26" s="69">
        <f>IF($A26="","",$L$62*$D26)</f>
        <v/>
      </c>
      <c r="Y26" s="71">
        <f>IF($A26="","",$C26-$E$63-$F$63)</f>
        <v/>
      </c>
      <c r="Z26" s="69">
        <f>IF($A26="","",$L$63*$D26)</f>
        <v/>
      </c>
      <c r="AA26" s="72">
        <f>IF($A26="","",$K26-5.3-5.3-1.2)</f>
        <v/>
      </c>
      <c r="AB26" s="73">
        <f>IF($A26="","",$M26+1.2)</f>
        <v/>
      </c>
      <c r="AC26" s="74">
        <f>IF($A26="","",$AC$9)</f>
        <v/>
      </c>
      <c r="AD26" s="75">
        <f>IF($A26="","",4*$D26)</f>
        <v/>
      </c>
      <c r="AE26" s="76">
        <f>IF($A26="","",($AA26*0.393701))</f>
        <v/>
      </c>
      <c r="AF26" s="77">
        <f>IF($A26="","",($AB26 * 0.393701) )</f>
        <v/>
      </c>
    </row>
    <row r="27" ht="40.15" customHeight="1">
      <c r="A27" s="67" t="n"/>
      <c r="B27" s="68" t="n"/>
      <c r="C27" s="6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IF($A27="","",($C27-$E$58-$F$58-$G$58-$H$58-$I$58)/2)</f>
        <v/>
      </c>
      <c r="N27" s="69">
        <f>IF($A27="","",$L$58*$D27)</f>
        <v/>
      </c>
      <c r="O27" s="71">
        <f>$M27</f>
        <v/>
      </c>
      <c r="P27" s="69">
        <f>$N27</f>
        <v/>
      </c>
      <c r="Q27" s="71">
        <f>IF($A27="","",$K27)</f>
        <v/>
      </c>
      <c r="R27" s="69">
        <f>IF($A27="","",$L$59*$D27)</f>
        <v/>
      </c>
      <c r="S27" s="71">
        <f>IF($A27="","",$K27)</f>
        <v/>
      </c>
      <c r="T27" s="69">
        <f>IF($A27="","",$L$60*$D27)</f>
        <v/>
      </c>
      <c r="U27" s="71">
        <f>IF($A27="","",$B27-$E$61)</f>
        <v/>
      </c>
      <c r="V27" s="69">
        <f>IF($A27="","",$L$61*$D27)</f>
        <v/>
      </c>
      <c r="W27" s="71">
        <f>IF($A27="","",$C27-$E$62-$F$62)</f>
        <v/>
      </c>
      <c r="X27" s="69">
        <f>IF($A27="","",$L$62*$D27)</f>
        <v/>
      </c>
      <c r="Y27" s="71">
        <f>IF($A27="","",$C27-$E$63-$F$63)</f>
        <v/>
      </c>
      <c r="Z27" s="69">
        <f>IF($A27="","",$L$63*$D27)</f>
        <v/>
      </c>
      <c r="AA27" s="72">
        <f>IF($A27="","",$K27-5.3-5.3-1.2)</f>
        <v/>
      </c>
      <c r="AB27" s="73">
        <f>IF($A27="","",$M27+1.2)</f>
        <v/>
      </c>
      <c r="AC27" s="74">
        <f>IF($A27="","",$AC$9)</f>
        <v/>
      </c>
      <c r="AD27" s="75">
        <f>IF($A27="","",4*$D27)</f>
        <v/>
      </c>
      <c r="AE27" s="72">
        <f>IF($A27="","",($AA27*0.393701))</f>
        <v/>
      </c>
      <c r="AF27" s="77">
        <f>IF($A27="","",($AB27 * 0.393701) )</f>
        <v/>
      </c>
    </row>
    <row r="28" ht="40.15" customHeight="1">
      <c r="A28" s="67" t="n"/>
      <c r="B28" s="68" t="n"/>
      <c r="C28" s="6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IF($A28="","",($C28-$E$58-$F$58-$G$58-$H$58-$I$58)/2)</f>
        <v/>
      </c>
      <c r="N28" s="69">
        <f>IF($A28="","",$L$58*$D28)</f>
        <v/>
      </c>
      <c r="O28" s="71">
        <f>$M28</f>
        <v/>
      </c>
      <c r="P28" s="69">
        <f>$N28</f>
        <v/>
      </c>
      <c r="Q28" s="71">
        <f>IF($A28="","",$K28)</f>
        <v/>
      </c>
      <c r="R28" s="69">
        <f>IF($A28="","",$L$59*$D28)</f>
        <v/>
      </c>
      <c r="S28" s="71">
        <f>IF($A28="","",$K28)</f>
        <v/>
      </c>
      <c r="T28" s="69">
        <f>IF($A28="","",$L$60*$D28)</f>
        <v/>
      </c>
      <c r="U28" s="71">
        <f>IF($A28="","",$B28-$E$61)</f>
        <v/>
      </c>
      <c r="V28" s="69">
        <f>IF($A28="","",$L$61*$D28)</f>
        <v/>
      </c>
      <c r="W28" s="71">
        <f>IF($A28="","",$C28-$E$62-$F$62)</f>
        <v/>
      </c>
      <c r="X28" s="69">
        <f>IF($A28="","",$L$62*$D28)</f>
        <v/>
      </c>
      <c r="Y28" s="71">
        <f>IF($A28="","",$C28-$E$63-$F$63)</f>
        <v/>
      </c>
      <c r="Z28" s="69">
        <f>IF($A28="","",$L$63*$D28)</f>
        <v/>
      </c>
      <c r="AA28" s="72">
        <f>IF($A28="","",$K28-5.3-5.3-1.2)</f>
        <v/>
      </c>
      <c r="AB28" s="73">
        <f>IF($A28="","",$M28+1.2)</f>
        <v/>
      </c>
      <c r="AC28" s="74">
        <f>IF($A28="","",$AC$9)</f>
        <v/>
      </c>
      <c r="AD28" s="75">
        <f>IF($A28="","",4*$D28)</f>
        <v/>
      </c>
      <c r="AE28" s="72">
        <f>IF($A28="","",($AA28*0.393701))</f>
        <v/>
      </c>
      <c r="AF28" s="77">
        <f>IF($A28="","",($AB28 * 0.393701) 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$E$7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1">
        <f>(ROUNDUP(L49/640,0))</f>
        <v/>
      </c>
      <c r="M30" s="81">
        <f>M$7</f>
        <v/>
      </c>
      <c r="N30" s="22" t="n"/>
      <c r="O30" s="23" t="n"/>
      <c r="P30" s="81">
        <f>(ROUNDUP( SUM(N49:P49)/640,0))</f>
        <v/>
      </c>
      <c r="Q30" s="81">
        <f>Q$7</f>
        <v/>
      </c>
      <c r="R30" s="81">
        <f>(ROUNDUP(R49/640,0))</f>
        <v/>
      </c>
      <c r="S30" s="81">
        <f>$S7</f>
        <v/>
      </c>
      <c r="T30" s="22" t="n"/>
      <c r="U30" s="23" t="n"/>
      <c r="V30" s="81">
        <f>(ROUNDUP(T49/640,0))</f>
        <v/>
      </c>
      <c r="W30" s="98">
        <f>$U7</f>
        <v/>
      </c>
      <c r="X30" s="81">
        <f>(ROUNDUP(SUM(U49:X49)/640,0))</f>
        <v/>
      </c>
      <c r="Y30" s="81">
        <f>Y$7</f>
        <v/>
      </c>
      <c r="Z30" s="81">
        <f>(ROUNDUP(Z49/640,0))</f>
        <v/>
      </c>
    </row>
    <row r="31" ht="40.15" customHeight="1">
      <c r="F31" s="84">
        <f>F11*E11</f>
        <v/>
      </c>
      <c r="G31" s="84" t="n"/>
      <c r="H31" s="84">
        <f>H11*G11</f>
        <v/>
      </c>
      <c r="I31" s="84" t="n"/>
      <c r="J31" s="84">
        <f>J11*I11</f>
        <v/>
      </c>
      <c r="K31" s="84" t="n"/>
      <c r="L31" s="84">
        <f>L11*K11</f>
        <v/>
      </c>
      <c r="M31" s="84" t="n"/>
      <c r="N31" s="84">
        <f>N11*M11</f>
        <v/>
      </c>
      <c r="O31" s="84" t="n"/>
      <c r="P31" s="84">
        <f>P11*O11</f>
        <v/>
      </c>
      <c r="Q31" s="84" t="n"/>
      <c r="R31" s="84">
        <f>R11*Q11</f>
        <v/>
      </c>
      <c r="S31" s="84" t="n"/>
      <c r="T31" s="84">
        <f>T11*S11</f>
        <v/>
      </c>
      <c r="U31" s="84" t="n"/>
      <c r="V31" s="121">
        <f>V11*U11</f>
        <v/>
      </c>
      <c r="W31" s="122" t="n"/>
      <c r="X31" s="123">
        <f>X11*W11</f>
        <v/>
      </c>
      <c r="Y31" s="84" t="n"/>
      <c r="Z31" s="84">
        <f>Z11*Y11</f>
        <v/>
      </c>
      <c r="AA31" s="99" t="n"/>
    </row>
    <row r="32" ht="40.15" customHeight="1">
      <c r="F32" s="84">
        <f>F12*E12</f>
        <v/>
      </c>
      <c r="G32" s="84" t="n"/>
      <c r="H32" s="84">
        <f>H12*G12</f>
        <v/>
      </c>
      <c r="I32" s="84" t="n"/>
      <c r="J32" s="84">
        <f>J12*I12</f>
        <v/>
      </c>
      <c r="K32" s="84" t="n"/>
      <c r="L32" s="84">
        <f>L12*K12</f>
        <v/>
      </c>
      <c r="M32" s="84" t="n"/>
      <c r="N32" s="84">
        <f>N12*M12</f>
        <v/>
      </c>
      <c r="O32" s="84" t="n"/>
      <c r="P32" s="84">
        <f>P12*O12</f>
        <v/>
      </c>
      <c r="Q32" s="84" t="n"/>
      <c r="R32" s="84">
        <f>R12*Q12</f>
        <v/>
      </c>
      <c r="S32" s="84" t="n"/>
      <c r="T32" s="84">
        <f>T12*S12</f>
        <v/>
      </c>
      <c r="U32" s="84" t="n"/>
      <c r="V32" s="121">
        <f>V12*U12</f>
        <v/>
      </c>
      <c r="W32" s="122" t="n"/>
      <c r="X32" s="123">
        <f>X12*W12</f>
        <v/>
      </c>
      <c r="Y32" s="84" t="n"/>
      <c r="Z32" s="84">
        <f>Z12*Y12</f>
        <v/>
      </c>
      <c r="AA32" s="99" t="n"/>
    </row>
    <row r="33" ht="40.15" customHeight="1">
      <c r="F33" s="84">
        <f>F13*E13</f>
        <v/>
      </c>
      <c r="G33" s="84" t="n"/>
      <c r="H33" s="84">
        <f>H13*G13</f>
        <v/>
      </c>
      <c r="I33" s="84" t="n"/>
      <c r="J33" s="84">
        <f>J13*I13</f>
        <v/>
      </c>
      <c r="K33" s="84" t="n"/>
      <c r="L33" s="84">
        <f>L13*K13</f>
        <v/>
      </c>
      <c r="M33" s="84" t="n"/>
      <c r="N33" s="84">
        <f>N13*M13</f>
        <v/>
      </c>
      <c r="O33" s="84" t="n"/>
      <c r="P33" s="84">
        <f>P13*O13</f>
        <v/>
      </c>
      <c r="Q33" s="84" t="n"/>
      <c r="R33" s="84">
        <f>R13*Q13</f>
        <v/>
      </c>
      <c r="S33" s="84" t="n"/>
      <c r="T33" s="84">
        <f>T13*S13</f>
        <v/>
      </c>
      <c r="U33" s="84" t="n"/>
      <c r="V33" s="121">
        <f>V13*U13</f>
        <v/>
      </c>
      <c r="W33" s="122" t="n"/>
      <c r="X33" s="123">
        <f>X13*W13</f>
        <v/>
      </c>
      <c r="Y33" s="84" t="n"/>
      <c r="Z33" s="84">
        <f>Z13*Y13</f>
        <v/>
      </c>
    </row>
    <row r="34" ht="40.15" customHeight="1">
      <c r="F34" s="84">
        <f>F14*E14</f>
        <v/>
      </c>
      <c r="G34" s="84" t="n"/>
      <c r="H34" s="84">
        <f>H14*G14</f>
        <v/>
      </c>
      <c r="I34" s="84" t="n"/>
      <c r="J34" s="84">
        <f>J14*I14</f>
        <v/>
      </c>
      <c r="K34" s="84" t="n"/>
      <c r="L34" s="84">
        <f>L14*K14</f>
        <v/>
      </c>
      <c r="M34" s="84" t="n"/>
      <c r="N34" s="84">
        <f>N14*M14</f>
        <v/>
      </c>
      <c r="O34" s="84" t="n"/>
      <c r="P34" s="84">
        <f>P14*O14</f>
        <v/>
      </c>
      <c r="Q34" s="84" t="n"/>
      <c r="R34" s="84">
        <f>R14*Q14</f>
        <v/>
      </c>
      <c r="S34" s="84" t="n"/>
      <c r="T34" s="84">
        <f>T14*S14</f>
        <v/>
      </c>
      <c r="U34" s="84" t="n"/>
      <c r="V34" s="121">
        <f>V14*U14</f>
        <v/>
      </c>
      <c r="W34" s="122" t="n"/>
      <c r="X34" s="123">
        <f>X14*W14</f>
        <v/>
      </c>
      <c r="Y34" s="84" t="n"/>
      <c r="Z34" s="84">
        <f>Z14*Y14</f>
        <v/>
      </c>
    </row>
    <row r="35" ht="40.15" customHeight="1">
      <c r="F35" s="84">
        <f>F15*E15</f>
        <v/>
      </c>
      <c r="G35" s="84" t="n"/>
      <c r="H35" s="84">
        <f>H15*G15</f>
        <v/>
      </c>
      <c r="I35" s="84" t="n"/>
      <c r="J35" s="84">
        <f>J15*I15</f>
        <v/>
      </c>
      <c r="K35" s="84" t="n"/>
      <c r="L35" s="84">
        <f>L15*K15</f>
        <v/>
      </c>
      <c r="M35" s="84" t="n"/>
      <c r="N35" s="84">
        <f>N15*M15</f>
        <v/>
      </c>
      <c r="O35" s="84" t="n"/>
      <c r="P35" s="84">
        <f>P15*O15</f>
        <v/>
      </c>
      <c r="Q35" s="84" t="n"/>
      <c r="R35" s="84">
        <f>R15*Q15</f>
        <v/>
      </c>
      <c r="S35" s="84" t="n"/>
      <c r="T35" s="84">
        <f>T15*S15</f>
        <v/>
      </c>
      <c r="U35" s="84" t="n"/>
      <c r="V35" s="121">
        <f>V15*U15</f>
        <v/>
      </c>
      <c r="W35" s="122" t="n"/>
      <c r="X35" s="123">
        <f>X15*W15</f>
        <v/>
      </c>
      <c r="Y35" s="84" t="n"/>
      <c r="Z35" s="84">
        <f>Z15*Y15</f>
        <v/>
      </c>
    </row>
    <row r="36">
      <c r="F36" s="84">
        <f>F16*E16</f>
        <v/>
      </c>
      <c r="G36" s="84" t="n"/>
      <c r="H36" s="84">
        <f>H16*G16</f>
        <v/>
      </c>
      <c r="I36" s="84" t="n"/>
      <c r="J36" s="84">
        <f>J16*I16</f>
        <v/>
      </c>
      <c r="K36" s="84" t="n"/>
      <c r="L36" s="84">
        <f>L16*K16</f>
        <v/>
      </c>
      <c r="M36" s="84" t="n"/>
      <c r="N36" s="84">
        <f>N16*M16</f>
        <v/>
      </c>
      <c r="O36" s="84" t="n"/>
      <c r="P36" s="84">
        <f>P16*O16</f>
        <v/>
      </c>
      <c r="Q36" s="84" t="n"/>
      <c r="R36" s="84">
        <f>R16*Q16</f>
        <v/>
      </c>
      <c r="S36" s="84" t="n"/>
      <c r="T36" s="84">
        <f>T16*S16</f>
        <v/>
      </c>
      <c r="U36" s="84" t="n"/>
      <c r="V36" s="121">
        <f>V16*U16</f>
        <v/>
      </c>
      <c r="W36" s="122" t="n"/>
      <c r="X36" s="123">
        <f>X16*W16</f>
        <v/>
      </c>
      <c r="Y36" s="84" t="n"/>
      <c r="Z36" s="84">
        <f>Z16*Y16</f>
        <v/>
      </c>
    </row>
    <row r="37">
      <c r="F37" s="84">
        <f>F17*E17</f>
        <v/>
      </c>
      <c r="G37" s="84" t="n"/>
      <c r="H37" s="84">
        <f>H17*G17</f>
        <v/>
      </c>
      <c r="I37" s="84" t="n"/>
      <c r="J37" s="84">
        <f>J17*I17</f>
        <v/>
      </c>
      <c r="K37" s="84" t="n"/>
      <c r="L37" s="84">
        <f>L17*K17</f>
        <v/>
      </c>
      <c r="M37" s="84" t="n"/>
      <c r="N37" s="84">
        <f>N17*M17</f>
        <v/>
      </c>
      <c r="O37" s="84" t="n"/>
      <c r="P37" s="84">
        <f>P17*O17</f>
        <v/>
      </c>
      <c r="Q37" s="84" t="n"/>
      <c r="R37" s="84">
        <f>R17*Q17</f>
        <v/>
      </c>
      <c r="S37" s="84" t="n"/>
      <c r="T37" s="84">
        <f>T17*S17</f>
        <v/>
      </c>
      <c r="U37" s="84" t="n"/>
      <c r="V37" s="121">
        <f>V17*U17</f>
        <v/>
      </c>
      <c r="W37" s="122" t="n"/>
      <c r="X37" s="123">
        <f>X17*W17</f>
        <v/>
      </c>
      <c r="Y37" s="84" t="n"/>
      <c r="Z37" s="84">
        <f>Z17*Y17</f>
        <v/>
      </c>
    </row>
    <row r="38">
      <c r="F38" s="84">
        <f>F18*E18</f>
        <v/>
      </c>
      <c r="G38" s="84" t="n"/>
      <c r="H38" s="84">
        <f>H18*G18</f>
        <v/>
      </c>
      <c r="I38" s="84" t="n"/>
      <c r="J38" s="84">
        <f>J18*I18</f>
        <v/>
      </c>
      <c r="K38" s="84" t="n"/>
      <c r="L38" s="84">
        <f>L18*K18</f>
        <v/>
      </c>
      <c r="M38" s="84" t="n"/>
      <c r="N38" s="84">
        <f>N18*M18</f>
        <v/>
      </c>
      <c r="O38" s="84" t="n"/>
      <c r="P38" s="84">
        <f>P18*O18</f>
        <v/>
      </c>
      <c r="Q38" s="84" t="n"/>
      <c r="R38" s="84">
        <f>R18*Q18</f>
        <v/>
      </c>
      <c r="S38" s="84" t="n"/>
      <c r="T38" s="84">
        <f>T18*S18</f>
        <v/>
      </c>
      <c r="U38" s="84" t="n"/>
      <c r="V38" s="121">
        <f>V18*U18</f>
        <v/>
      </c>
      <c r="W38" s="122" t="n"/>
      <c r="X38" s="123">
        <f>X18*W18</f>
        <v/>
      </c>
      <c r="Y38" s="84" t="n"/>
      <c r="Z38" s="84">
        <f>Z18*Y18</f>
        <v/>
      </c>
    </row>
    <row r="39">
      <c r="F39" s="84">
        <f>F19*E19</f>
        <v/>
      </c>
      <c r="G39" s="84" t="n"/>
      <c r="H39" s="84">
        <f>H19*G19</f>
        <v/>
      </c>
      <c r="I39" s="84" t="n"/>
      <c r="J39" s="84">
        <f>J19*I19</f>
        <v/>
      </c>
      <c r="K39" s="84" t="n"/>
      <c r="L39" s="84">
        <f>L19*K19</f>
        <v/>
      </c>
      <c r="M39" s="84" t="n"/>
      <c r="N39" s="84">
        <f>N19*M19</f>
        <v/>
      </c>
      <c r="O39" s="84" t="n"/>
      <c r="P39" s="84">
        <f>P19*O19</f>
        <v/>
      </c>
      <c r="Q39" s="84" t="n"/>
      <c r="R39" s="84">
        <f>R19*Q19</f>
        <v/>
      </c>
      <c r="S39" s="84" t="n"/>
      <c r="T39" s="84">
        <f>T19*S19</f>
        <v/>
      </c>
      <c r="U39" s="84" t="n"/>
      <c r="V39" s="121">
        <f>V19*U19</f>
        <v/>
      </c>
      <c r="W39" s="122" t="n"/>
      <c r="X39" s="123">
        <f>X19*W19</f>
        <v/>
      </c>
      <c r="Y39" s="84" t="n"/>
      <c r="Z39" s="84">
        <f>Z19*Y19</f>
        <v/>
      </c>
    </row>
    <row r="40">
      <c r="F40" s="84">
        <f>F20*E20</f>
        <v/>
      </c>
      <c r="G40" s="84" t="n"/>
      <c r="H40" s="84">
        <f>H20*G20</f>
        <v/>
      </c>
      <c r="I40" s="84" t="n"/>
      <c r="J40" s="84">
        <f>J20*I20</f>
        <v/>
      </c>
      <c r="K40" s="84" t="n"/>
      <c r="L40" s="84">
        <f>L20*K20</f>
        <v/>
      </c>
      <c r="M40" s="84" t="n"/>
      <c r="N40" s="84">
        <f>N20*M20</f>
        <v/>
      </c>
      <c r="O40" s="84" t="n"/>
      <c r="P40" s="84">
        <f>P20*O20</f>
        <v/>
      </c>
      <c r="Q40" s="84" t="n"/>
      <c r="R40" s="84">
        <f>R20*Q20</f>
        <v/>
      </c>
      <c r="S40" s="84" t="n"/>
      <c r="T40" s="84">
        <f>T20*S20</f>
        <v/>
      </c>
      <c r="U40" s="84" t="n"/>
      <c r="V40" s="121">
        <f>V20*U20</f>
        <v/>
      </c>
      <c r="W40" s="122" t="n"/>
      <c r="X40" s="123">
        <f>X20*W20</f>
        <v/>
      </c>
      <c r="Y40" s="84" t="n"/>
      <c r="Z40" s="84">
        <f>Z20*Y20</f>
        <v/>
      </c>
    </row>
    <row r="41">
      <c r="F41" s="84">
        <f>F21*E21</f>
        <v/>
      </c>
      <c r="G41" s="84" t="n"/>
      <c r="H41" s="84">
        <f>H21*G21</f>
        <v/>
      </c>
      <c r="I41" s="84" t="n"/>
      <c r="J41" s="84">
        <f>J21*I21</f>
        <v/>
      </c>
      <c r="K41" s="84" t="n"/>
      <c r="L41" s="84">
        <f>L21*K21</f>
        <v/>
      </c>
      <c r="M41" s="84" t="n"/>
      <c r="N41" s="84">
        <f>N21*M21</f>
        <v/>
      </c>
      <c r="O41" s="84" t="n"/>
      <c r="P41" s="84">
        <f>P21*O21</f>
        <v/>
      </c>
      <c r="Q41" s="84" t="n"/>
      <c r="R41" s="84">
        <f>R21*Q21</f>
        <v/>
      </c>
      <c r="S41" s="84" t="n"/>
      <c r="T41" s="84">
        <f>T21*S21</f>
        <v/>
      </c>
      <c r="U41" s="84" t="n"/>
      <c r="V41" s="121">
        <f>V21*U21</f>
        <v/>
      </c>
      <c r="W41" s="122" t="n"/>
      <c r="X41" s="123">
        <f>X21*W21</f>
        <v/>
      </c>
      <c r="Y41" s="84" t="n"/>
      <c r="Z41" s="84">
        <f>Z21*Y21</f>
        <v/>
      </c>
    </row>
    <row r="42">
      <c r="F42" s="84">
        <f>F22*E22</f>
        <v/>
      </c>
      <c r="G42" s="84" t="n"/>
      <c r="H42" s="84">
        <f>H22*G22</f>
        <v/>
      </c>
      <c r="I42" s="84" t="n"/>
      <c r="J42" s="84">
        <f>J22*I22</f>
        <v/>
      </c>
      <c r="K42" s="84" t="n"/>
      <c r="L42" s="84">
        <f>L22*K22</f>
        <v/>
      </c>
      <c r="M42" s="84" t="n"/>
      <c r="N42" s="84">
        <f>N22*M22</f>
        <v/>
      </c>
      <c r="O42" s="84" t="n"/>
      <c r="P42" s="84">
        <f>P22*O22</f>
        <v/>
      </c>
      <c r="Q42" s="84" t="n"/>
      <c r="R42" s="84">
        <f>R22*Q22</f>
        <v/>
      </c>
      <c r="S42" s="84" t="n"/>
      <c r="T42" s="84">
        <f>T22*S22</f>
        <v/>
      </c>
      <c r="U42" s="84" t="n"/>
      <c r="V42" s="121">
        <f>V22*U22</f>
        <v/>
      </c>
      <c r="W42" s="122" t="n"/>
      <c r="X42" s="123">
        <f>X22*W22</f>
        <v/>
      </c>
      <c r="Y42" s="84" t="n"/>
      <c r="Z42" s="84">
        <f>Z22*Y22</f>
        <v/>
      </c>
    </row>
    <row r="43">
      <c r="F43" s="84">
        <f>F23*E23</f>
        <v/>
      </c>
      <c r="G43" s="84" t="n"/>
      <c r="H43" s="84">
        <f>H23*G23</f>
        <v/>
      </c>
      <c r="I43" s="84" t="n"/>
      <c r="J43" s="84">
        <f>J23*I23</f>
        <v/>
      </c>
      <c r="K43" s="84" t="n"/>
      <c r="L43" s="84">
        <f>L23*K23</f>
        <v/>
      </c>
      <c r="M43" s="84" t="n"/>
      <c r="N43" s="84">
        <f>N23*M23</f>
        <v/>
      </c>
      <c r="O43" s="84" t="n"/>
      <c r="P43" s="84">
        <f>P23*O23</f>
        <v/>
      </c>
      <c r="Q43" s="84" t="n"/>
      <c r="R43" s="84">
        <f>R23*Q23</f>
        <v/>
      </c>
      <c r="S43" s="84" t="n"/>
      <c r="T43" s="84">
        <f>T23*S23</f>
        <v/>
      </c>
      <c r="U43" s="84" t="n"/>
      <c r="V43" s="121">
        <f>V23*U23</f>
        <v/>
      </c>
      <c r="W43" s="122" t="n"/>
      <c r="X43" s="123">
        <f>X23*W23</f>
        <v/>
      </c>
      <c r="Y43" s="84" t="n"/>
      <c r="Z43" s="84">
        <f>Z23*Y23</f>
        <v/>
      </c>
    </row>
    <row r="44">
      <c r="F44" s="84">
        <f>F24*E24</f>
        <v/>
      </c>
      <c r="G44" s="84" t="n"/>
      <c r="H44" s="84">
        <f>H24*G24</f>
        <v/>
      </c>
      <c r="I44" s="84" t="n"/>
      <c r="J44" s="84">
        <f>J24*I24</f>
        <v/>
      </c>
      <c r="K44" s="84" t="n"/>
      <c r="L44" s="84">
        <f>L24*K24</f>
        <v/>
      </c>
      <c r="M44" s="84" t="n"/>
      <c r="N44" s="84">
        <f>N24*M24</f>
        <v/>
      </c>
      <c r="O44" s="84" t="n"/>
      <c r="P44" s="84">
        <f>P24*O24</f>
        <v/>
      </c>
      <c r="Q44" s="84" t="n"/>
      <c r="R44" s="84">
        <f>R24*Q24</f>
        <v/>
      </c>
      <c r="S44" s="84" t="n"/>
      <c r="T44" s="84">
        <f>T24*S24</f>
        <v/>
      </c>
      <c r="U44" s="84" t="n"/>
      <c r="V44" s="121">
        <f>V24*U24</f>
        <v/>
      </c>
      <c r="W44" s="122" t="n"/>
      <c r="X44" s="123">
        <f>X24*W24</f>
        <v/>
      </c>
      <c r="Y44" s="84" t="n"/>
      <c r="Z44" s="84">
        <f>Z24*Y24</f>
        <v/>
      </c>
    </row>
    <row r="45">
      <c r="F45" s="84">
        <f>F25*E25</f>
        <v/>
      </c>
      <c r="G45" s="84" t="n"/>
      <c r="H45" s="84">
        <f>H25*G25</f>
        <v/>
      </c>
      <c r="I45" s="84" t="n"/>
      <c r="J45" s="84">
        <f>J25*I25</f>
        <v/>
      </c>
      <c r="K45" s="84" t="n"/>
      <c r="L45" s="84">
        <f>L25*K25</f>
        <v/>
      </c>
      <c r="M45" s="84" t="n"/>
      <c r="N45" s="84">
        <f>N25*M25</f>
        <v/>
      </c>
      <c r="O45" s="84" t="n"/>
      <c r="P45" s="84">
        <f>P25*O25</f>
        <v/>
      </c>
      <c r="Q45" s="84" t="n"/>
      <c r="R45" s="84">
        <f>R25*Q25</f>
        <v/>
      </c>
      <c r="S45" s="84" t="n"/>
      <c r="T45" s="84">
        <f>T25*S25</f>
        <v/>
      </c>
      <c r="U45" s="84" t="n"/>
      <c r="V45" s="121">
        <f>V25*U25</f>
        <v/>
      </c>
      <c r="W45" s="122" t="n"/>
      <c r="X45" s="123">
        <f>X25*W25</f>
        <v/>
      </c>
      <c r="Y45" s="84" t="n"/>
      <c r="Z45" s="84">
        <f>Z25*Y25</f>
        <v/>
      </c>
    </row>
    <row r="46">
      <c r="F46" s="84">
        <f>F26*E26</f>
        <v/>
      </c>
      <c r="G46" s="84" t="n"/>
      <c r="H46" s="84">
        <f>H26*G26</f>
        <v/>
      </c>
      <c r="I46" s="84" t="n"/>
      <c r="J46" s="84">
        <f>J26*I26</f>
        <v/>
      </c>
      <c r="K46" s="84" t="n"/>
      <c r="L46" s="84">
        <f>L26*K26</f>
        <v/>
      </c>
      <c r="M46" s="84" t="n"/>
      <c r="N46" s="84">
        <f>N26*M26</f>
        <v/>
      </c>
      <c r="O46" s="84" t="n"/>
      <c r="P46" s="84">
        <f>P26*O26</f>
        <v/>
      </c>
      <c r="Q46" s="84" t="n"/>
      <c r="R46" s="84">
        <f>R26*Q26</f>
        <v/>
      </c>
      <c r="S46" s="84" t="n"/>
      <c r="T46" s="84">
        <f>T26*S26</f>
        <v/>
      </c>
      <c r="U46" s="84" t="n"/>
      <c r="V46" s="121">
        <f>V26*U26</f>
        <v/>
      </c>
      <c r="W46" s="122" t="n"/>
      <c r="X46" s="123">
        <f>X26*W26</f>
        <v/>
      </c>
      <c r="Y46" s="84" t="n"/>
      <c r="Z46" s="84">
        <f>Z26*Y26</f>
        <v/>
      </c>
    </row>
    <row r="47">
      <c r="F47" s="84">
        <f>F27*E27</f>
        <v/>
      </c>
      <c r="G47" s="84" t="n"/>
      <c r="H47" s="84">
        <f>H27*G27</f>
        <v/>
      </c>
      <c r="I47" s="84" t="n"/>
      <c r="J47" s="84">
        <f>J27*I27</f>
        <v/>
      </c>
      <c r="K47" s="84" t="n"/>
      <c r="L47" s="84">
        <f>L27*K27</f>
        <v/>
      </c>
      <c r="M47" s="84" t="n"/>
      <c r="N47" s="84">
        <f>N27*M27</f>
        <v/>
      </c>
      <c r="O47" s="84" t="n"/>
      <c r="P47" s="84">
        <f>P27*O27</f>
        <v/>
      </c>
      <c r="Q47" s="84" t="n"/>
      <c r="R47" s="84">
        <f>R27*Q27</f>
        <v/>
      </c>
      <c r="S47" s="84" t="n"/>
      <c r="T47" s="84">
        <f>T27*S27</f>
        <v/>
      </c>
      <c r="U47" s="84" t="n"/>
      <c r="V47" s="121">
        <f>V27*U27</f>
        <v/>
      </c>
      <c r="W47" s="122" t="n"/>
      <c r="X47" s="123">
        <f>X27*W27</f>
        <v/>
      </c>
      <c r="Y47" s="84" t="n"/>
      <c r="Z47" s="84">
        <f>Z27*Y27</f>
        <v/>
      </c>
    </row>
    <row r="48">
      <c r="F48" s="84">
        <f>F28*E28</f>
        <v/>
      </c>
      <c r="G48" s="84" t="n"/>
      <c r="H48" s="84">
        <f>H28*G28</f>
        <v/>
      </c>
      <c r="I48" s="84" t="n"/>
      <c r="J48" s="84">
        <f>J28*I28</f>
        <v/>
      </c>
      <c r="K48" s="84" t="n"/>
      <c r="L48" s="84">
        <f>L28*K28</f>
        <v/>
      </c>
      <c r="M48" s="84" t="n"/>
      <c r="N48" s="84">
        <f>N28*M28</f>
        <v/>
      </c>
      <c r="O48" s="84" t="n"/>
      <c r="P48" s="84">
        <f>P28*O28</f>
        <v/>
      </c>
      <c r="Q48" s="84" t="n"/>
      <c r="R48" s="84">
        <f>R28*Q28</f>
        <v/>
      </c>
      <c r="S48" s="84" t="n"/>
      <c r="T48" s="84">
        <f>T28*S28</f>
        <v/>
      </c>
      <c r="U48" s="84" t="n"/>
      <c r="V48" s="121">
        <f>V28*U28</f>
        <v/>
      </c>
      <c r="W48" s="122" t="n"/>
      <c r="X48" s="123">
        <f>X28*W28</f>
        <v/>
      </c>
      <c r="Y48" s="84" t="n"/>
      <c r="Z48" s="84">
        <f>Z28*Y28</f>
        <v/>
      </c>
    </row>
    <row r="49">
      <c r="F49" s="85">
        <f>SUMIF(F31:F48,"&gt;0")</f>
        <v/>
      </c>
      <c r="H49" s="85">
        <f>SUMIF(H31:H48,"&gt;0")</f>
        <v/>
      </c>
      <c r="J49" s="85">
        <f>SUMIF(J31:J48,"&gt;0")</f>
        <v/>
      </c>
      <c r="L49" s="85">
        <f>SUMIF(L31:L48,"&gt;0")</f>
        <v/>
      </c>
      <c r="N49" s="85">
        <f>SUMIF(N31:N48,"&gt;0")</f>
        <v/>
      </c>
      <c r="O49" s="99" t="n"/>
      <c r="P49" s="85">
        <f>SUMIF(P31:P48,"&gt;0")</f>
        <v/>
      </c>
      <c r="R49" s="85">
        <f>SUMIF(R31:R48,"&gt;0")</f>
        <v/>
      </c>
      <c r="T49" s="85">
        <f>SUMIF(T31:T48,"&gt;0")</f>
        <v/>
      </c>
      <c r="V49" s="85">
        <f>SUMIF(V31:V48,"&gt;0")</f>
        <v/>
      </c>
      <c r="W49" s="122" t="n"/>
      <c r="X49" s="85">
        <f>SUMIF(X31:X48,"&gt;0")</f>
        <v/>
      </c>
      <c r="Y49" s="99" t="n"/>
      <c r="Z49" s="85">
        <f>SUMIF(Z31:Z48,"&gt;0")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B20046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ขวางบน</t>
        </is>
      </c>
      <c r="C58" s="91" t="inlineStr">
        <is>
          <t>B20054</t>
        </is>
      </c>
      <c r="D58" s="92" t="inlineStr">
        <is>
          <t>(W-2.2-5.7-4-5.7-2)/2</t>
        </is>
      </c>
      <c r="E58" s="93" t="n">
        <v>2.2</v>
      </c>
      <c r="F58" s="93" t="n">
        <v>5.7</v>
      </c>
      <c r="G58" s="93" t="n">
        <v>4</v>
      </c>
      <c r="H58" s="93" t="n">
        <v>5.7</v>
      </c>
      <c r="I58" s="93" t="n">
        <v>2</v>
      </c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>
        <is>
          <t>H-3</t>
        </is>
      </c>
      <c r="E59" s="94" t="n"/>
      <c r="F59" s="94" t="n"/>
      <c r="G59" s="94" t="n"/>
      <c r="H59" s="94" t="n"/>
      <c r="I59" s="94" t="n"/>
      <c r="J59" s="94" t="n"/>
      <c r="K59" s="94" t="n"/>
      <c r="L59" s="93" t="n">
        <v>1</v>
      </c>
    </row>
    <row r="60">
      <c r="A60" s="89" t="n">
        <v>7</v>
      </c>
      <c r="B60" s="90" t="inlineStr">
        <is>
          <t>เสาเกี่ยว</t>
        </is>
      </c>
      <c r="C60" s="91" t="inlineStr">
        <is>
          <t>B20010</t>
        </is>
      </c>
      <c r="D60" s="92" t="inlineStr">
        <is>
          <t>H-3</t>
        </is>
      </c>
      <c r="E60" s="94" t="n"/>
      <c r="F60" s="94" t="n"/>
      <c r="G60" s="94" t="n"/>
      <c r="H60" s="94" t="n"/>
      <c r="I60" s="94" t="n"/>
      <c r="J60" s="94" t="n"/>
      <c r="K60" s="94" t="n"/>
      <c r="L60" s="93" t="n">
        <v>1</v>
      </c>
    </row>
    <row r="61">
      <c r="A61" s="89" t="n">
        <v>8</v>
      </c>
      <c r="B61" s="90" t="inlineStr">
        <is>
          <t>ฝาปิดเฟรมข้าง</t>
        </is>
      </c>
      <c r="C61" s="91" t="inlineStr">
        <is>
          <t>B20019</t>
        </is>
      </c>
      <c r="D61" s="92" t="inlineStr">
        <is>
          <t>H-2.1</t>
        </is>
      </c>
      <c r="E61" s="93" t="n">
        <v>2.1</v>
      </c>
      <c r="F61" s="94" t="n"/>
      <c r="G61" s="94" t="n"/>
      <c r="H61" s="94" t="n"/>
      <c r="I61" s="94" t="n"/>
      <c r="J61" s="94" t="n"/>
      <c r="K61" s="94" t="n"/>
      <c r="L61" s="93" t="n">
        <v>4</v>
      </c>
    </row>
    <row r="62">
      <c r="A62" s="89" t="n">
        <v>9</v>
      </c>
      <c r="B62" s="90" t="inlineStr">
        <is>
          <t>ฝาปิดเฟรมบน</t>
        </is>
      </c>
      <c r="C62" s="91" t="inlineStr">
        <is>
          <t>-</t>
        </is>
      </c>
      <c r="D62" s="92" t="inlineStr">
        <is>
          <t>W-3.5-3.5</t>
        </is>
      </c>
      <c r="E62" s="93" t="n">
        <v>3.5</v>
      </c>
      <c r="F62" s="93" t="n">
        <v>3.5</v>
      </c>
      <c r="G62" s="94" t="n"/>
      <c r="H62" s="94" t="n"/>
      <c r="I62" s="94" t="n"/>
      <c r="J62" s="94" t="n"/>
      <c r="K62" s="94" t="n"/>
      <c r="L62" s="93" t="n">
        <v>2</v>
      </c>
    </row>
    <row r="63">
      <c r="A63" s="89" t="n">
        <v>10</v>
      </c>
      <c r="B63" s="90" t="inlineStr">
        <is>
          <t>เบรคบาน ธรณี</t>
        </is>
      </c>
      <c r="C63" s="91" t="inlineStr">
        <is>
          <t>B20050</t>
        </is>
      </c>
      <c r="D63" s="92" t="inlineStr">
        <is>
          <t>W-2.2-2.2</t>
        </is>
      </c>
      <c r="E63" s="93" t="n">
        <v>2.2</v>
      </c>
      <c r="F63" s="93" t="n">
        <v>2.2</v>
      </c>
      <c r="G63" s="94" t="n"/>
      <c r="H63" s="94" t="n"/>
      <c r="I63" s="94" t="n"/>
      <c r="J63" s="94" t="n"/>
      <c r="K63" s="94" t="n"/>
      <c r="L63" s="93" t="n">
        <v>2</v>
      </c>
    </row>
    <row r="65">
      <c r="A65" s="153" t="inlineStr">
        <is>
          <t>⑥ อุปกรณ์ ต่อ 1 บาน — คูณจำนวนบานที่ผลิต</t>
        </is>
      </c>
      <c r="F65" s="154" t="inlineStr">
        <is>
          <t>ต่อบาน</t>
        </is>
      </c>
    </row>
    <row r="66">
      <c r="A66" s="155" t="inlineStr">
        <is>
          <t>1. ล้อ 27</t>
        </is>
      </c>
      <c r="F66" s="156" t="n">
        <v>2</v>
      </c>
    </row>
    <row r="67">
      <c r="A67" s="155" t="inlineStr">
        <is>
          <t>2. มือจับ Align</t>
        </is>
      </c>
      <c r="F67" s="156" t="n">
        <v>2</v>
      </c>
    </row>
    <row r="68">
      <c r="A68" s="155" t="inlineStr">
        <is>
          <t>3. ชุดล็อค</t>
        </is>
      </c>
      <c r="F68" s="156" t="n">
        <v>1</v>
      </c>
    </row>
    <row r="69">
      <c r="A69" s="155" t="inlineStr">
        <is>
          <t>4. น็อตประกอบ</t>
        </is>
      </c>
      <c r="F69" s="156" t="n">
        <v>4</v>
      </c>
    </row>
    <row r="70">
      <c r="A70" s="157" t="inlineStr">
        <is>
          <t>+ สักหลาด/ยาง/ซิลิโคน = ตามขนาด (ดูชีทคิดทุน)</t>
        </is>
      </c>
    </row>
  </sheetData>
  <mergeCells count="58">
    <mergeCell ref="O7:P7"/>
    <mergeCell ref="Q7:R7"/>
    <mergeCell ref="U9:V9"/>
    <mergeCell ref="I6:J6"/>
    <mergeCell ref="U8:X8"/>
    <mergeCell ref="O6:P6"/>
    <mergeCell ref="U6:V6"/>
    <mergeCell ref="K9:L9"/>
    <mergeCell ref="W6:X6"/>
    <mergeCell ref="M9:N9"/>
    <mergeCell ref="O9:P9"/>
    <mergeCell ref="G8:H8"/>
    <mergeCell ref="U7:W7"/>
    <mergeCell ref="M30:O30"/>
    <mergeCell ref="E8:F8"/>
    <mergeCell ref="Y9:Z9"/>
    <mergeCell ref="Q8:R8"/>
    <mergeCell ref="S8:T8"/>
    <mergeCell ref="A69:E69"/>
    <mergeCell ref="AA8:AD8"/>
    <mergeCell ref="A65:E65"/>
    <mergeCell ref="G7:H7"/>
    <mergeCell ref="S7:T7"/>
    <mergeCell ref="I7:J7"/>
    <mergeCell ref="A30:D30"/>
    <mergeCell ref="AE6:AF9"/>
    <mergeCell ref="S30:U30"/>
    <mergeCell ref="G6:H6"/>
    <mergeCell ref="A66:E66"/>
    <mergeCell ref="E9:F9"/>
    <mergeCell ref="M7:N7"/>
    <mergeCell ref="E6:F6"/>
    <mergeCell ref="A8:A9"/>
    <mergeCell ref="Y7:Z7"/>
    <mergeCell ref="A6:D6"/>
    <mergeCell ref="M6:N6"/>
    <mergeCell ref="Q6:R6"/>
    <mergeCell ref="S6:T6"/>
    <mergeCell ref="Y6:Z6"/>
    <mergeCell ref="D8:D9"/>
    <mergeCell ref="A7:D7"/>
    <mergeCell ref="Q9:R9"/>
    <mergeCell ref="I8:J8"/>
    <mergeCell ref="S9:T9"/>
    <mergeCell ref="W9:X9"/>
    <mergeCell ref="AC9:AD9"/>
    <mergeCell ref="O8:P8"/>
    <mergeCell ref="K7:L7"/>
    <mergeCell ref="B8:C9"/>
    <mergeCell ref="E7:F7"/>
    <mergeCell ref="A70:F70"/>
    <mergeCell ref="A68:E68"/>
    <mergeCell ref="AA7:AD7"/>
    <mergeCell ref="Y8:Z8"/>
    <mergeCell ref="K6:L6"/>
    <mergeCell ref="G9:H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12.75" customWidth="1" min="30" max="30"/>
    <col width="8.75" customWidth="1" min="31" max="31"/>
    <col width="11.25" customWidth="1" min="33" max="33"/>
    <col width="11.75" customWidth="1" min="34" max="34"/>
    <col width="8.75" customWidth="1" min="35" max="35"/>
  </cols>
  <sheetData>
    <row r="1" ht="40.15" customHeight="1">
      <c r="A1" s="4" t="inlineStr">
        <is>
          <t>รายการตัด SMS เปิดคู่กลาง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10" t="n"/>
      <c r="N1" s="10" t="n"/>
      <c r="O1" s="9" t="n"/>
      <c r="P1" s="9" t="n"/>
      <c r="Q1" s="100" t="n"/>
      <c r="R1" s="10" t="n"/>
      <c r="S1" s="9" t="n"/>
      <c r="T1" s="9" t="n"/>
      <c r="U1" s="10" t="n"/>
      <c r="V1" s="10" t="n"/>
      <c r="W1" s="9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13" t="n"/>
      <c r="R2" s="13" t="n"/>
      <c r="S2" s="9" t="n"/>
      <c r="T2" s="9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14" t="n"/>
      <c r="N3" s="14" t="n"/>
      <c r="P3" s="100" t="n"/>
      <c r="Q3" s="14" t="n"/>
      <c r="R3" s="14" t="n"/>
      <c r="S3" s="9" t="n"/>
      <c r="T3" s="9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S4" s="9" t="n"/>
      <c r="T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T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n"/>
      <c r="N6" s="3" t="n"/>
      <c r="O6" s="18" t="n"/>
      <c r="P6" s="3" t="n"/>
      <c r="Q6" s="18" t="n"/>
      <c r="R6" s="3" t="n"/>
      <c r="S6" s="18" t="inlineStr">
        <is>
          <t>(W-2.2-5.7-4.0-11.5-4.0-5.7-2.2)/4</t>
        </is>
      </c>
      <c r="T6" s="3" t="n"/>
      <c r="U6" s="18" t="n"/>
      <c r="V6" s="3" t="n"/>
      <c r="W6" s="18" t="inlineStr">
        <is>
          <t>H-1.3-3.7</t>
        </is>
      </c>
      <c r="X6" s="3" t="n"/>
      <c r="Y6" s="18" t="inlineStr">
        <is>
          <t>W-3.5-3.5</t>
        </is>
      </c>
      <c r="Z6" s="3" t="n"/>
      <c r="AA6" s="18" t="inlineStr">
        <is>
          <t>(ขวาง X 2 )+11.5</t>
        </is>
      </c>
      <c r="AB6" s="3" t="n"/>
      <c r="AC6" s="19" t="n"/>
      <c r="AD6" s="19" t="n"/>
      <c r="AE6" s="19" t="n"/>
      <c r="AF6" s="124" t="n"/>
      <c r="AG6" s="125" t="inlineStr">
        <is>
          <t>หน่วยนิ้ว กระจก</t>
        </is>
      </c>
      <c r="AH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B20051</t>
        </is>
      </c>
      <c r="N7" s="17" t="n"/>
      <c r="O7" s="26" t="inlineStr">
        <is>
          <t>B20009</t>
        </is>
      </c>
      <c r="P7" s="16" t="n"/>
      <c r="Q7" s="25" t="inlineStr">
        <is>
          <t>B20046</t>
        </is>
      </c>
      <c r="R7" s="17" t="n"/>
      <c r="S7" s="25" t="inlineStr">
        <is>
          <t>B20054</t>
        </is>
      </c>
      <c r="T7" s="17" t="n"/>
      <c r="U7" s="25" t="inlineStr">
        <is>
          <t>B20054</t>
        </is>
      </c>
      <c r="V7" s="17" t="n"/>
      <c r="W7" s="25" t="inlineStr">
        <is>
          <t>B20019</t>
        </is>
      </c>
      <c r="X7" s="16" t="n"/>
      <c r="Y7" s="16" t="n"/>
      <c r="Z7" s="16" t="n"/>
      <c r="AA7" s="16" t="n"/>
      <c r="AB7" s="17" t="n"/>
      <c r="AC7" s="126" t="inlineStr">
        <is>
          <t>ขนาดกระจก</t>
        </is>
      </c>
      <c r="AD7" s="29" t="n"/>
      <c r="AE7" s="29" t="n"/>
      <c r="AF7" s="29" t="n"/>
      <c r="AG7" s="127" t="n"/>
      <c r="AH7" s="128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8" t="n"/>
      <c r="N8" s="37" t="n"/>
      <c r="O8" s="39" t="n"/>
      <c r="P8" s="40" t="n"/>
      <c r="Q8" s="38" t="n"/>
      <c r="R8" s="37" t="n"/>
      <c r="S8" s="39" t="n"/>
      <c r="T8" s="41" t="n"/>
      <c r="U8" s="38" t="n"/>
      <c r="V8" s="37" t="n"/>
      <c r="W8" s="95" t="n"/>
      <c r="X8" s="96" t="n"/>
      <c r="Y8" s="96" t="n"/>
      <c r="Z8" s="96" t="n"/>
      <c r="AA8" s="96" t="n"/>
      <c r="AB8" s="41" t="n"/>
      <c r="AC8" s="129" t="inlineStr">
        <is>
          <t>ใส่ความหนากระจก ↓</t>
        </is>
      </c>
      <c r="AD8" s="22" t="n"/>
      <c r="AE8" s="22" t="n"/>
      <c r="AF8" s="22" t="n"/>
      <c r="AG8" s="127" t="n"/>
      <c r="AH8" s="128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เสากุจแจบานตาย</t>
        </is>
      </c>
      <c r="N9" s="43" t="n"/>
      <c r="O9" s="48" t="inlineStr">
        <is>
          <t>เสาเกี่ยว</t>
        </is>
      </c>
      <c r="P9" s="43" t="n"/>
      <c r="Q9" s="48" t="inlineStr">
        <is>
          <t>ชนกลาง</t>
        </is>
      </c>
      <c r="R9" s="43" t="n"/>
      <c r="S9" s="48" t="inlineStr">
        <is>
          <t>ขวางบน</t>
        </is>
      </c>
      <c r="T9" s="43" t="n"/>
      <c r="U9" s="48" t="inlineStr">
        <is>
          <t>ขวางล่าง</t>
        </is>
      </c>
      <c r="V9" s="43" t="n"/>
      <c r="W9" s="49" t="inlineStr">
        <is>
          <t xml:space="preserve">ฝาปิดเฟรมข้าง
</t>
        </is>
      </c>
      <c r="X9" s="43" t="n"/>
      <c r="Y9" s="49" t="inlineStr">
        <is>
          <t>ฝาปิดเฟรมบน/ล่าง
ร่องมุ้ง</t>
        </is>
      </c>
      <c r="Z9" s="43" t="n"/>
      <c r="AA9" s="49" t="inlineStr">
        <is>
          <t>ฝาปิดเฟรมบน/ล่าง
ร่องบานตาย</t>
        </is>
      </c>
      <c r="AB9" s="43" t="n"/>
      <c r="AC9" s="50" t="inlineStr">
        <is>
          <t>เสา-5.8-5.8-1.2</t>
        </is>
      </c>
      <c r="AD9" s="51" t="inlineStr">
        <is>
          <t>ขวาง+1.2</t>
        </is>
      </c>
      <c r="AE9" s="130" t="n">
        <v>6</v>
      </c>
      <c r="AF9" s="22" t="n"/>
      <c r="AG9" s="131" t="n"/>
      <c r="AH9" s="132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59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58" t="inlineStr">
        <is>
          <t>L</t>
        </is>
      </c>
      <c r="X10" s="60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58" t="inlineStr">
        <is>
          <t>L</t>
        </is>
      </c>
      <c r="AB10" s="59" t="inlineStr">
        <is>
          <t>Qty.</t>
        </is>
      </c>
      <c r="AC10" s="61" t="inlineStr">
        <is>
          <t>H</t>
        </is>
      </c>
      <c r="AD10" s="62" t="inlineStr">
        <is>
          <t>W</t>
        </is>
      </c>
      <c r="AE10" s="63" t="inlineStr">
        <is>
          <t>ความ
หนา</t>
        </is>
      </c>
      <c r="AF10" s="133" t="inlineStr">
        <is>
          <t>จำนวน</t>
        </is>
      </c>
      <c r="AG10" s="65" t="inlineStr">
        <is>
          <t>สูง</t>
        </is>
      </c>
      <c r="AH10" s="66" t="inlineStr">
        <is>
          <t>กว้าง</t>
        </is>
      </c>
    </row>
    <row r="11" ht="40.15" customHeight="1">
      <c r="A11" s="67" t="inlineStr">
        <is>
          <t>ด้าน A</t>
        </is>
      </c>
      <c r="B11" s="68" t="n">
        <v>200</v>
      </c>
      <c r="C11" s="69" t="n">
        <v>300</v>
      </c>
      <c r="D11" s="70" t="n">
        <v>1</v>
      </c>
      <c r="E11" s="71">
        <f>IF($A11="","",($C11-$E$54-$F$54))</f>
        <v/>
      </c>
      <c r="F11" s="69">
        <f>IF($A11="","",$L$54*$D11)</f>
        <v/>
      </c>
      <c r="G11" s="71">
        <f>IF($A11="","",($C11-$E$55-$F$55))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IF($A11="","",$K11)</f>
        <v/>
      </c>
      <c r="R11" s="69">
        <f>IF($A11="","",$L$60*$D11)</f>
        <v/>
      </c>
      <c r="S11" s="71">
        <f>IF($A11="","",(($C11-$E$61-$F$61-$G$61-$H$61-$I$61-$J$61-$K$61)/4))</f>
        <v/>
      </c>
      <c r="T11" s="69">
        <f>IF($A11="","",$L$61*$D11)</f>
        <v/>
      </c>
      <c r="U11" s="71">
        <f>$S11</f>
        <v/>
      </c>
      <c r="V11" s="69">
        <f>$T11</f>
        <v/>
      </c>
      <c r="W11" s="71">
        <f>IF($A11="","",($B11-$E$62-$F$62))</f>
        <v/>
      </c>
      <c r="X11" s="69">
        <f>IF($A11="","",$L$62*$D11)</f>
        <v/>
      </c>
      <c r="Y11" s="71">
        <f>IF($A11="","",($C11-$E$63-$F$63))</f>
        <v/>
      </c>
      <c r="Z11" s="69">
        <f>IF($A11="","",$L$63*$D11)</f>
        <v/>
      </c>
      <c r="AA11" s="71">
        <f>IF($A11="","",(($S11*2)+$E$64+$F$64))</f>
        <v/>
      </c>
      <c r="AB11" s="69">
        <f>IF($A11="","",$L$64*$D11)</f>
        <v/>
      </c>
      <c r="AC11" s="134">
        <f>IF($A11="","",$K11-5.8-5.8-1.2)</f>
        <v/>
      </c>
      <c r="AD11" s="135">
        <f>IF($A11="","",$S11+1.2)</f>
        <v/>
      </c>
      <c r="AE11" s="74">
        <f>IF($A11="","",$AE$9)</f>
        <v/>
      </c>
      <c r="AF11" s="136">
        <f>IF($A11="","",4*$D11)</f>
        <v/>
      </c>
      <c r="AG11" s="76">
        <f>IF($A11="","",($AC11 * 0.393701) )</f>
        <v/>
      </c>
      <c r="AH11" s="77">
        <f>IF($A11="","",($AD11* 0.393701) )</f>
        <v/>
      </c>
    </row>
    <row r="12" ht="40.15" customHeight="1">
      <c r="A12" s="67" t="inlineStr">
        <is>
          <t>ด้าน A</t>
        </is>
      </c>
      <c r="B12" s="68" t="n">
        <v>200</v>
      </c>
      <c r="C12" s="69" t="n">
        <v>300</v>
      </c>
      <c r="D12" s="70" t="n">
        <v>1</v>
      </c>
      <c r="E12" s="71">
        <f>IF($A12="","",($C12-$E$54-$F$54))</f>
        <v/>
      </c>
      <c r="F12" s="69">
        <f>IF($A12="","",$L$54*$D12)</f>
        <v/>
      </c>
      <c r="G12" s="71">
        <f>IF($A12="","",($C12-$E$55-$F$55))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IF($A12="","",$K12)</f>
        <v/>
      </c>
      <c r="R12" s="69">
        <f>IF($A12="","",$L$60*$D12)</f>
        <v/>
      </c>
      <c r="S12" s="71">
        <f>IF($A12="","",(($C12-$E$61-$F$61-$G$61-$H$61-$I$61-$J$61-$K$61)/4))</f>
        <v/>
      </c>
      <c r="T12" s="69">
        <f>IF($A12="","",$L$61*$D12)</f>
        <v/>
      </c>
      <c r="U12" s="71">
        <f>$S12</f>
        <v/>
      </c>
      <c r="V12" s="69">
        <f>$T12</f>
        <v/>
      </c>
      <c r="W12" s="71">
        <f>IF($A12="","",($B12-$E$62-$F$62))</f>
        <v/>
      </c>
      <c r="X12" s="69">
        <f>IF($A12="","",$L$62*$D12)</f>
        <v/>
      </c>
      <c r="Y12" s="71">
        <f>IF($A12="","",($C12-$E$63-$F$63))</f>
        <v/>
      </c>
      <c r="Z12" s="69">
        <f>IF($A12="","",$L$63*$D12)</f>
        <v/>
      </c>
      <c r="AA12" s="71">
        <f>IF($A12="","",(($S12*2)+$E$64+$F$64))</f>
        <v/>
      </c>
      <c r="AB12" s="69">
        <f>IF($A12="","",$L$64*$D12)</f>
        <v/>
      </c>
      <c r="AC12" s="134">
        <f>IF($A12="","",$K12-5.8-5.8-1.2)</f>
        <v/>
      </c>
      <c r="AD12" s="135">
        <f>IF($A12="","",$S12+1.2)</f>
        <v/>
      </c>
      <c r="AE12" s="74">
        <f>IF($A12="","",$AE$9)</f>
        <v/>
      </c>
      <c r="AF12" s="136">
        <f>IF($A12="","",4*$D12)</f>
        <v/>
      </c>
      <c r="AG12" s="78">
        <f>IF($A12="","",($AC12 * 0.393701) )</f>
        <v/>
      </c>
      <c r="AH12" s="77">
        <f>IF($A12="","",($AD12* 0.393701) )</f>
        <v/>
      </c>
    </row>
    <row r="13" ht="40.15" customHeight="1">
      <c r="A13" s="67" t="n"/>
      <c r="B13" s="68" t="n"/>
      <c r="C13" s="69" t="n"/>
      <c r="D13" s="70" t="n"/>
      <c r="E13" s="71">
        <f>IF($A13="","",($C13-$E$54-$F$54))</f>
        <v/>
      </c>
      <c r="F13" s="69">
        <f>IF($A13="","",$L$54*$D13)</f>
        <v/>
      </c>
      <c r="G13" s="71">
        <f>IF($A13="","",($C13-$E$55-$F$55))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IF($A13="","",$K13)</f>
        <v/>
      </c>
      <c r="R13" s="69">
        <f>IF($A13="","",$L$60*$D13)</f>
        <v/>
      </c>
      <c r="S13" s="71">
        <f>IF($A13="","",(($C13-$E$61-$F$61-$G$61-$H$61-$I$61-$J$61-$K$61)/4))</f>
        <v/>
      </c>
      <c r="T13" s="69">
        <f>IF($A13="","",$L$61*$D13)</f>
        <v/>
      </c>
      <c r="U13" s="71">
        <f>$S13</f>
        <v/>
      </c>
      <c r="V13" s="69">
        <f>$T13</f>
        <v/>
      </c>
      <c r="W13" s="71">
        <f>IF($A13="","",($B13-$E$62-$F$62))</f>
        <v/>
      </c>
      <c r="X13" s="69">
        <f>IF($A13="","",$L$62*$D13)</f>
        <v/>
      </c>
      <c r="Y13" s="71">
        <f>IF($A13="","",($C13-$E$63-$F$63))</f>
        <v/>
      </c>
      <c r="Z13" s="69">
        <f>IF($A13="","",$L$63*$D13)</f>
        <v/>
      </c>
      <c r="AA13" s="71">
        <f>IF($A13="","",(($S13*2)+$E$64+$F$64))</f>
        <v/>
      </c>
      <c r="AB13" s="69">
        <f>IF($A13="","",$L$64*$D13)</f>
        <v/>
      </c>
      <c r="AC13" s="134">
        <f>IF($A13="","",$K13-5.8-5.8-1.2)</f>
        <v/>
      </c>
      <c r="AD13" s="135">
        <f>IF($A13="","",$S13+1.2)</f>
        <v/>
      </c>
      <c r="AE13" s="74">
        <f>IF($A13="","",$AE$9)</f>
        <v/>
      </c>
      <c r="AF13" s="136">
        <f>IF($A13="","",4*$D13)</f>
        <v/>
      </c>
      <c r="AG13" s="72">
        <f>IF($A13="","",($AC13 * 0.393701) )</f>
        <v/>
      </c>
      <c r="AH13" s="77">
        <f>IF($A13="","",($AD13* 0.393701) )</f>
        <v/>
      </c>
    </row>
    <row r="14" ht="40.15" customHeight="1">
      <c r="A14" s="67" t="n"/>
      <c r="B14" s="68" t="n"/>
      <c r="C14" s="69" t="n"/>
      <c r="D14" s="70" t="n"/>
      <c r="E14" s="71">
        <f>IF($A14="","",($C14-$E$54-$F$54))</f>
        <v/>
      </c>
      <c r="F14" s="69">
        <f>IF($A14="","",$L$54*$D14)</f>
        <v/>
      </c>
      <c r="G14" s="71">
        <f>IF($A14="","",($C14-$E$55-$F$55))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IF($A14="","",$K14)</f>
        <v/>
      </c>
      <c r="R14" s="69">
        <f>IF($A14="","",$L$60*$D14)</f>
        <v/>
      </c>
      <c r="S14" s="71">
        <f>IF($A14="","",(($C14-$E$61-$F$61-$G$61-$H$61-$I$61-$J$61-$K$61)/4))</f>
        <v/>
      </c>
      <c r="T14" s="69">
        <f>IF($A14="","",$L$61*$D14)</f>
        <v/>
      </c>
      <c r="U14" s="71">
        <f>$S14</f>
        <v/>
      </c>
      <c r="V14" s="69">
        <f>$T14</f>
        <v/>
      </c>
      <c r="W14" s="71">
        <f>IF($A14="","",($B14-$E$62-$F$62))</f>
        <v/>
      </c>
      <c r="X14" s="69">
        <f>IF($A14="","",$L$62*$D14)</f>
        <v/>
      </c>
      <c r="Y14" s="71">
        <f>IF($A14="","",($C14-$E$63-$F$63))</f>
        <v/>
      </c>
      <c r="Z14" s="69">
        <f>IF($A14="","",$L$63*$D14)</f>
        <v/>
      </c>
      <c r="AA14" s="71">
        <f>IF($A14="","",(($S14*2)+$E$64+$F$64))</f>
        <v/>
      </c>
      <c r="AB14" s="69">
        <f>IF($A14="","",$L$64*$D14)</f>
        <v/>
      </c>
      <c r="AC14" s="134">
        <f>IF($A14="","",$K14-5.8-5.8-1.2)</f>
        <v/>
      </c>
      <c r="AD14" s="135">
        <f>IF($A14="","",$S14+1.2)</f>
        <v/>
      </c>
      <c r="AE14" s="74">
        <f>IF($A14="","",$AE$9)</f>
        <v/>
      </c>
      <c r="AF14" s="136">
        <f>IF($A14="","",4*$D14)</f>
        <v/>
      </c>
      <c r="AG14" s="72">
        <f>IF($A14="","",($AC14 * 0.393701) )</f>
        <v/>
      </c>
      <c r="AH14" s="77">
        <f>IF($A14="","",($AD14* 0.393701) )</f>
        <v/>
      </c>
    </row>
    <row r="15" ht="40.15" customHeight="1">
      <c r="A15" s="67" t="n"/>
      <c r="B15" s="68" t="n"/>
      <c r="C15" s="69" t="n"/>
      <c r="D15" s="70" t="n"/>
      <c r="E15" s="71">
        <f>IF($A15="","",($C15-$E$54-$F$54))</f>
        <v/>
      </c>
      <c r="F15" s="69">
        <f>IF($A15="","",$L$54*$D15)</f>
        <v/>
      </c>
      <c r="G15" s="71">
        <f>IF($A15="","",($C15-$E$55-$F$55))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IF($A15="","",$K15)</f>
        <v/>
      </c>
      <c r="R15" s="69">
        <f>IF($A15="","",$L$60*$D15)</f>
        <v/>
      </c>
      <c r="S15" s="71">
        <f>IF($A15="","",(($C15-$E$61-$F$61-$G$61-$H$61-$I$61-$J$61-$K$61)/4))</f>
        <v/>
      </c>
      <c r="T15" s="69">
        <f>IF($A15="","",$L$61*$D15)</f>
        <v/>
      </c>
      <c r="U15" s="71">
        <f>$S15</f>
        <v/>
      </c>
      <c r="V15" s="69">
        <f>$T15</f>
        <v/>
      </c>
      <c r="W15" s="71">
        <f>IF($A15="","",($B15-$E$62-$F$62))</f>
        <v/>
      </c>
      <c r="X15" s="69">
        <f>IF($A15="","",$L$62*$D15)</f>
        <v/>
      </c>
      <c r="Y15" s="71">
        <f>IF($A15="","",($C15-$E$63-$F$63))</f>
        <v/>
      </c>
      <c r="Z15" s="69">
        <f>IF($A15="","",$L$63*$D15)</f>
        <v/>
      </c>
      <c r="AA15" s="71">
        <f>IF($A15="","",(($S15*2)+$E$64+$F$64))</f>
        <v/>
      </c>
      <c r="AB15" s="69">
        <f>IF($A15="","",$L$64*$D15)</f>
        <v/>
      </c>
      <c r="AC15" s="137">
        <f>IF($A15="","",$K15-5.8-5.8-1.2)</f>
        <v/>
      </c>
      <c r="AD15" s="135">
        <f>IF($A15="","",$S15+1.2)</f>
        <v/>
      </c>
      <c r="AE15" s="74">
        <f>IF($A15="","",$AE$9)</f>
        <v/>
      </c>
      <c r="AF15" s="136">
        <f>IF($A15="","",4*$D15)</f>
        <v/>
      </c>
      <c r="AG15" s="78">
        <f>IF($A15="","",($AC15 * 0.393701) )</f>
        <v/>
      </c>
      <c r="AH15" s="77">
        <f>IF($A15="","",($AD15* 0.393701) )</f>
        <v/>
      </c>
    </row>
    <row r="16" ht="40.15" customHeight="1">
      <c r="A16" s="67" t="n"/>
      <c r="B16" s="68" t="n"/>
      <c r="C16" s="69" t="n"/>
      <c r="D16" s="70" t="n"/>
      <c r="E16" s="71">
        <f>IF($A16="","",($C16-$E$54-$F$54))</f>
        <v/>
      </c>
      <c r="F16" s="69">
        <f>IF($A16="","",$L$54*$D16)</f>
        <v/>
      </c>
      <c r="G16" s="71">
        <f>IF($A16="","",($C16-$E$55-$F$55))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IF($A16="","",$K16)</f>
        <v/>
      </c>
      <c r="R16" s="69">
        <f>IF($A16="","",$L$60*$D16)</f>
        <v/>
      </c>
      <c r="S16" s="71">
        <f>IF($A16="","",(($C16-$E$61-$F$61-$G$61-$H$61-$I$61-$J$61-$K$61)/4))</f>
        <v/>
      </c>
      <c r="T16" s="69">
        <f>IF($A16="","",$L$61*$D16)</f>
        <v/>
      </c>
      <c r="U16" s="71">
        <f>$S16</f>
        <v/>
      </c>
      <c r="V16" s="69">
        <f>$T16</f>
        <v/>
      </c>
      <c r="W16" s="71">
        <f>IF($A16="","",($B16-$E$62-$F$62))</f>
        <v/>
      </c>
      <c r="X16" s="69">
        <f>IF($A16="","",$L$62*$D16)</f>
        <v/>
      </c>
      <c r="Y16" s="71">
        <f>IF($A16="","",($C16-$E$63-$F$63))</f>
        <v/>
      </c>
      <c r="Z16" s="69">
        <f>IF($A16="","",$L$63*$D16)</f>
        <v/>
      </c>
      <c r="AA16" s="71">
        <f>IF($A16="","",(($S16*2)+$E$64+$F$64))</f>
        <v/>
      </c>
      <c r="AB16" s="69">
        <f>IF($A16="","",$L$64*$D16)</f>
        <v/>
      </c>
      <c r="AC16" s="137">
        <f>IF($A16="","",$K16-5.8-5.8-1.2)</f>
        <v/>
      </c>
      <c r="AD16" s="135">
        <f>IF($A16="","",$S16+1.2)</f>
        <v/>
      </c>
      <c r="AE16" s="74">
        <f>IF($A16="","",$AE$9)</f>
        <v/>
      </c>
      <c r="AF16" s="136">
        <f>IF($A16="","",4*$D16)</f>
        <v/>
      </c>
      <c r="AG16" s="72">
        <f>IF($A16="","",($AC16 * 0.393701) )</f>
        <v/>
      </c>
      <c r="AH16" s="77">
        <f>IF($A16="","",($AD16* 0.393701) )</f>
        <v/>
      </c>
    </row>
    <row r="17" ht="40.15" customHeight="1">
      <c r="A17" s="67" t="n"/>
      <c r="B17" s="68" t="n"/>
      <c r="C17" s="69" t="n"/>
      <c r="D17" s="70" t="n"/>
      <c r="E17" s="71">
        <f>IF($A17="","",($C17-$E$54-$F$54))</f>
        <v/>
      </c>
      <c r="F17" s="69">
        <f>IF($A17="","",$L$54*$D17)</f>
        <v/>
      </c>
      <c r="G17" s="71">
        <f>IF($A17="","",($C17-$E$55-$F$55))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IF($A17="","",$K17)</f>
        <v/>
      </c>
      <c r="R17" s="69">
        <f>IF($A17="","",$L$60*$D17)</f>
        <v/>
      </c>
      <c r="S17" s="71">
        <f>IF($A17="","",(($C17-$E$61-$F$61-$G$61-$H$61-$I$61-$J$61-$K$61)/4))</f>
        <v/>
      </c>
      <c r="T17" s="69">
        <f>IF($A17="","",$L$61*$D17)</f>
        <v/>
      </c>
      <c r="U17" s="71">
        <f>$S17</f>
        <v/>
      </c>
      <c r="V17" s="69">
        <f>$T17</f>
        <v/>
      </c>
      <c r="W17" s="71">
        <f>IF($A17="","",($B17-$E$62-$F$62))</f>
        <v/>
      </c>
      <c r="X17" s="69">
        <f>IF($A17="","",$L$62*$D17)</f>
        <v/>
      </c>
      <c r="Y17" s="71">
        <f>IF($A17="","",($C17-$E$63-$F$63))</f>
        <v/>
      </c>
      <c r="Z17" s="69">
        <f>IF($A17="","",$L$63*$D17)</f>
        <v/>
      </c>
      <c r="AA17" s="71">
        <f>IF($A17="","",(($S17*2)+$E$64+$F$64))</f>
        <v/>
      </c>
      <c r="AB17" s="69">
        <f>IF($A17="","",$L$64*$D17)</f>
        <v/>
      </c>
      <c r="AC17" s="137">
        <f>IF($A17="","",$K17-5.8-5.8-1.2)</f>
        <v/>
      </c>
      <c r="AD17" s="135">
        <f>IF($A17="","",$S17+1.2)</f>
        <v/>
      </c>
      <c r="AE17" s="74">
        <f>IF($A17="","",$AE$9)</f>
        <v/>
      </c>
      <c r="AF17" s="136">
        <f>IF($A17="","",4*$D17)</f>
        <v/>
      </c>
      <c r="AG17" s="76">
        <f>IF($A17="","",($AC17 * 0.393701) )</f>
        <v/>
      </c>
      <c r="AH17" s="77">
        <f>IF($A17="","",($AD17* 0.393701) )</f>
        <v/>
      </c>
    </row>
    <row r="18" ht="40.15" customHeight="1">
      <c r="A18" s="67" t="n"/>
      <c r="B18" s="68" t="n"/>
      <c r="C18" s="69" t="n"/>
      <c r="D18" s="70" t="n"/>
      <c r="E18" s="71">
        <f>IF($A18="","",($C18-$E$54-$F$54))</f>
        <v/>
      </c>
      <c r="F18" s="69">
        <f>IF($A18="","",$L$54*$D18)</f>
        <v/>
      </c>
      <c r="G18" s="71">
        <f>IF($A18="","",($C18-$E$55-$F$55))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IF($A18="","",$K18)</f>
        <v/>
      </c>
      <c r="R18" s="69">
        <f>IF($A18="","",$L$60*$D18)</f>
        <v/>
      </c>
      <c r="S18" s="71">
        <f>IF($A18="","",(($C18-$E$61-$F$61-$G$61-$H$61-$I$61-$J$61-$K$61)/4))</f>
        <v/>
      </c>
      <c r="T18" s="69">
        <f>IF($A18="","",$L$61*$D18)</f>
        <v/>
      </c>
      <c r="U18" s="71">
        <f>$S18</f>
        <v/>
      </c>
      <c r="V18" s="69">
        <f>$T18</f>
        <v/>
      </c>
      <c r="W18" s="71">
        <f>IF($A18="","",($B18-$E$62-$F$62))</f>
        <v/>
      </c>
      <c r="X18" s="69">
        <f>IF($A18="","",$L$62*$D18)</f>
        <v/>
      </c>
      <c r="Y18" s="71">
        <f>IF($A18="","",($C18-$E$63-$F$63))</f>
        <v/>
      </c>
      <c r="Z18" s="69">
        <f>IF($A18="","",$L$63*$D18)</f>
        <v/>
      </c>
      <c r="AA18" s="71">
        <f>IF($A18="","",(($S18*2)+$E$64+$F$64))</f>
        <v/>
      </c>
      <c r="AB18" s="69">
        <f>IF($A18="","",$L$64*$D18)</f>
        <v/>
      </c>
      <c r="AC18" s="137">
        <f>IF($A18="","",$K18-5.8-5.8-1.2)</f>
        <v/>
      </c>
      <c r="AD18" s="135">
        <f>IF($A18="","",$S18+1.2)</f>
        <v/>
      </c>
      <c r="AE18" s="74">
        <f>IF($A18="","",$AE$9)</f>
        <v/>
      </c>
      <c r="AF18" s="136">
        <f>IF($A18="","",4*$D18)</f>
        <v/>
      </c>
      <c r="AG18" s="78">
        <f>IF($A18="","",($AC18 * 0.393701) )</f>
        <v/>
      </c>
      <c r="AH18" s="77">
        <f>IF($A18="","",($AD18* 0.393701) )</f>
        <v/>
      </c>
    </row>
    <row r="19" ht="40.15" customHeight="1">
      <c r="A19" s="67" t="n"/>
      <c r="B19" s="68" t="n"/>
      <c r="C19" s="69" t="n"/>
      <c r="D19" s="70" t="n"/>
      <c r="E19" s="71">
        <f>IF($A19="","",($C19-$E$54-$F$54))</f>
        <v/>
      </c>
      <c r="F19" s="69">
        <f>IF($A19="","",$L$54*$D19)</f>
        <v/>
      </c>
      <c r="G19" s="71">
        <f>IF($A19="","",($C19-$E$55-$F$55))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IF($A19="","",$K19)</f>
        <v/>
      </c>
      <c r="R19" s="69">
        <f>IF($A19="","",$L$60*$D19)</f>
        <v/>
      </c>
      <c r="S19" s="71">
        <f>IF($A19="","",(($C19-$E$61-$F$61-$G$61-$H$61-$I$61-$J$61-$K$61)/4))</f>
        <v/>
      </c>
      <c r="T19" s="69">
        <f>IF($A19="","",$L$61*$D19)</f>
        <v/>
      </c>
      <c r="U19" s="71">
        <f>$S19</f>
        <v/>
      </c>
      <c r="V19" s="69">
        <f>$T19</f>
        <v/>
      </c>
      <c r="W19" s="71">
        <f>IF($A19="","",($B19-$E$62-$F$62))</f>
        <v/>
      </c>
      <c r="X19" s="69">
        <f>IF($A19="","",$L$62*$D19)</f>
        <v/>
      </c>
      <c r="Y19" s="71">
        <f>IF($A19="","",($C19-$E$63-$F$63))</f>
        <v/>
      </c>
      <c r="Z19" s="69">
        <f>IF($A19="","",$L$63*$D19)</f>
        <v/>
      </c>
      <c r="AA19" s="71">
        <f>IF($A19="","",(($S19*2)+$E$64+$F$64))</f>
        <v/>
      </c>
      <c r="AB19" s="69">
        <f>IF($A19="","",$L$64*$D19)</f>
        <v/>
      </c>
      <c r="AC19" s="137">
        <f>IF($A19="","",$K19-5.8-5.8-1.2)</f>
        <v/>
      </c>
      <c r="AD19" s="135">
        <f>IF($A19="","",$S19+1.2)</f>
        <v/>
      </c>
      <c r="AE19" s="74">
        <f>IF($A19="","",$AE$9)</f>
        <v/>
      </c>
      <c r="AF19" s="136">
        <f>IF($A19="","",4*$D19)</f>
        <v/>
      </c>
      <c r="AG19" s="78">
        <f>IF($A19="","",($AC19 * 0.393701) )</f>
        <v/>
      </c>
      <c r="AH19" s="77">
        <f>IF($A19="","",($AD19* 0.393701) )</f>
        <v/>
      </c>
    </row>
    <row r="20" ht="40.15" customHeight="1">
      <c r="A20" s="67" t="n"/>
      <c r="B20" s="68" t="n"/>
      <c r="C20" s="69" t="n"/>
      <c r="D20" s="70" t="n"/>
      <c r="E20" s="71">
        <f>IF($A20="","",($C20-$E$54-$F$54))</f>
        <v/>
      </c>
      <c r="F20" s="69">
        <f>IF($A20="","",$L$54*$D20)</f>
        <v/>
      </c>
      <c r="G20" s="71">
        <f>IF($A20="","",($C20-$E$55-$F$55))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IF($A20="","",$K20)</f>
        <v/>
      </c>
      <c r="R20" s="69">
        <f>IF($A20="","",$L$60*$D20)</f>
        <v/>
      </c>
      <c r="S20" s="71">
        <f>IF($A20="","",(($C20-$E$61-$F$61-$G$61-$H$61-$I$61-$J$61-$K$61)/4))</f>
        <v/>
      </c>
      <c r="T20" s="69">
        <f>IF($A20="","",$L$61*$D20)</f>
        <v/>
      </c>
      <c r="U20" s="71">
        <f>$S20</f>
        <v/>
      </c>
      <c r="V20" s="69">
        <f>$T20</f>
        <v/>
      </c>
      <c r="W20" s="71">
        <f>IF($A20="","",($B20-$E$62-$F$62))</f>
        <v/>
      </c>
      <c r="X20" s="69">
        <f>IF($A20="","",$L$62*$D20)</f>
        <v/>
      </c>
      <c r="Y20" s="71">
        <f>IF($A20="","",($C20-$E$63-$F$63))</f>
        <v/>
      </c>
      <c r="Z20" s="69">
        <f>IF($A20="","",$L$63*$D20)</f>
        <v/>
      </c>
      <c r="AA20" s="71">
        <f>IF($A20="","",(($S20*2)+$E$64+$F$64))</f>
        <v/>
      </c>
      <c r="AB20" s="69">
        <f>IF($A20="","",$L$64*$D20)</f>
        <v/>
      </c>
      <c r="AC20" s="137">
        <f>IF($A20="","",$K20-5.8-5.8-1.2)</f>
        <v/>
      </c>
      <c r="AD20" s="135">
        <f>IF($A20="","",$S20+1.2)</f>
        <v/>
      </c>
      <c r="AE20" s="74">
        <f>IF($A20="","",$AE$9)</f>
        <v/>
      </c>
      <c r="AF20" s="136">
        <f>IF($A20="","",4*$D20)</f>
        <v/>
      </c>
      <c r="AG20" s="78">
        <f>IF($A20="","",($AC20 * 0.393701) )</f>
        <v/>
      </c>
      <c r="AH20" s="77">
        <f>IF($A20="","",($AD20* 0.393701) )</f>
        <v/>
      </c>
    </row>
    <row r="21" ht="40.15" customHeight="1">
      <c r="A21" s="67" t="n"/>
      <c r="B21" s="68" t="n"/>
      <c r="C21" s="69" t="n"/>
      <c r="D21" s="70" t="n"/>
      <c r="E21" s="71">
        <f>IF($A21="","",($C21-$E$54-$F$54))</f>
        <v/>
      </c>
      <c r="F21" s="69">
        <f>IF($A21="","",$L$54*$D21)</f>
        <v/>
      </c>
      <c r="G21" s="71">
        <f>IF($A21="","",($C21-$E$55-$F$55))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IF($A21="","",$K21)</f>
        <v/>
      </c>
      <c r="R21" s="69">
        <f>IF($A21="","",$L$60*$D21)</f>
        <v/>
      </c>
      <c r="S21" s="71">
        <f>IF($A21="","",(($C21-$E$61-$F$61-$G$61-$H$61-$I$61-$J$61-$K$61)/4))</f>
        <v/>
      </c>
      <c r="T21" s="69">
        <f>IF($A21="","",$L$61*$D21)</f>
        <v/>
      </c>
      <c r="U21" s="71">
        <f>$S21</f>
        <v/>
      </c>
      <c r="V21" s="69">
        <f>$T21</f>
        <v/>
      </c>
      <c r="W21" s="71">
        <f>IF($A21="","",($B21-$E$62-$F$62))</f>
        <v/>
      </c>
      <c r="X21" s="69">
        <f>IF($A21="","",$L$62*$D21)</f>
        <v/>
      </c>
      <c r="Y21" s="71">
        <f>IF($A21="","",($C21-$E$63-$F$63))</f>
        <v/>
      </c>
      <c r="Z21" s="69">
        <f>IF($A21="","",$L$63*$D21)</f>
        <v/>
      </c>
      <c r="AA21" s="71">
        <f>IF($A21="","",(($S21*2)+$E$64+$F$64))</f>
        <v/>
      </c>
      <c r="AB21" s="69">
        <f>IF($A21="","",$L$64*$D21)</f>
        <v/>
      </c>
      <c r="AC21" s="137">
        <f>IF($A21="","",$K21-5.8-5.8-1.2)</f>
        <v/>
      </c>
      <c r="AD21" s="135">
        <f>IF($A21="","",$S21+1.2)</f>
        <v/>
      </c>
      <c r="AE21" s="74">
        <f>IF($A21="","",$AE$9)</f>
        <v/>
      </c>
      <c r="AF21" s="136">
        <f>IF($A21="","",4*$D21)</f>
        <v/>
      </c>
      <c r="AG21" s="78">
        <f>IF($A21="","",($AC21 * 0.393701) )</f>
        <v/>
      </c>
      <c r="AH21" s="77">
        <f>IF($A21="","",($AD21* 0.393701) )</f>
        <v/>
      </c>
    </row>
    <row r="22" ht="40.15" customHeight="1">
      <c r="A22" s="67" t="n"/>
      <c r="B22" s="68" t="n"/>
      <c r="C22" s="69" t="n"/>
      <c r="D22" s="70" t="n"/>
      <c r="E22" s="71">
        <f>IF($A22="","",($C22-$E$54-$F$54))</f>
        <v/>
      </c>
      <c r="F22" s="69">
        <f>IF($A22="","",$L$54*$D22)</f>
        <v/>
      </c>
      <c r="G22" s="71">
        <f>IF($A22="","",($C22-$E$55-$F$55))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IF($A22="","",$K22)</f>
        <v/>
      </c>
      <c r="R22" s="69">
        <f>IF($A22="","",$L$60*$D22)</f>
        <v/>
      </c>
      <c r="S22" s="71">
        <f>IF($A22="","",(($C22-$E$61-$F$61-$G$61-$H$61-$I$61-$J$61-$K$61)/4))</f>
        <v/>
      </c>
      <c r="T22" s="69">
        <f>IF($A22="","",$L$61*$D22)</f>
        <v/>
      </c>
      <c r="U22" s="71">
        <f>$S22</f>
        <v/>
      </c>
      <c r="V22" s="69">
        <f>$T22</f>
        <v/>
      </c>
      <c r="W22" s="71">
        <f>IF($A22="","",($B22-$E$62-$F$62))</f>
        <v/>
      </c>
      <c r="X22" s="69">
        <f>IF($A22="","",$L$62*$D22)</f>
        <v/>
      </c>
      <c r="Y22" s="71">
        <f>IF($A22="","",($C22-$E$63-$F$63))</f>
        <v/>
      </c>
      <c r="Z22" s="69">
        <f>IF($A22="","",$L$63*$D22)</f>
        <v/>
      </c>
      <c r="AA22" s="71">
        <f>IF($A22="","",(($S22*2)+$E$64+$F$64))</f>
        <v/>
      </c>
      <c r="AB22" s="69">
        <f>IF($A22="","",$L$64*$D22)</f>
        <v/>
      </c>
      <c r="AC22" s="137">
        <f>IF($A22="","",$K22-5.8-5.8-1.2)</f>
        <v/>
      </c>
      <c r="AD22" s="135">
        <f>IF($A22="","",$S22+1.2)</f>
        <v/>
      </c>
      <c r="AE22" s="74">
        <f>IF($A22="","",$AE$9)</f>
        <v/>
      </c>
      <c r="AF22" s="136">
        <f>IF($A22="","",4*$D22)</f>
        <v/>
      </c>
      <c r="AG22" s="78">
        <f>IF($A22="","",($AC22 * 0.393701) )</f>
        <v/>
      </c>
      <c r="AH22" s="77">
        <f>IF($A22="","",($AD22* 0.393701) )</f>
        <v/>
      </c>
    </row>
    <row r="23" ht="40.15" customHeight="1">
      <c r="A23" s="67" t="n"/>
      <c r="B23" s="68" t="n"/>
      <c r="C23" s="69" t="n"/>
      <c r="D23" s="70" t="n"/>
      <c r="E23" s="71">
        <f>IF($A23="","",($C23-$E$54-$F$54))</f>
        <v/>
      </c>
      <c r="F23" s="69">
        <f>IF($A23="","",$L$54*$D23)</f>
        <v/>
      </c>
      <c r="G23" s="71">
        <f>IF($A23="","",($C23-$E$55-$F$55))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IF($A23="","",$K23)</f>
        <v/>
      </c>
      <c r="R23" s="69">
        <f>IF($A23="","",$L$60*$D23)</f>
        <v/>
      </c>
      <c r="S23" s="71">
        <f>IF($A23="","",(($C23-$E$61-$F$61-$G$61-$H$61-$I$61-$J$61-$K$61)/4))</f>
        <v/>
      </c>
      <c r="T23" s="69">
        <f>IF($A23="","",$L$61*$D23)</f>
        <v/>
      </c>
      <c r="U23" s="71">
        <f>$S23</f>
        <v/>
      </c>
      <c r="V23" s="69">
        <f>$T23</f>
        <v/>
      </c>
      <c r="W23" s="71">
        <f>IF($A23="","",($B23-$E$62-$F$62))</f>
        <v/>
      </c>
      <c r="X23" s="69">
        <f>IF($A23="","",$L$62*$D23)</f>
        <v/>
      </c>
      <c r="Y23" s="71">
        <f>IF($A23="","",($C23-$E$63-$F$63))</f>
        <v/>
      </c>
      <c r="Z23" s="69">
        <f>IF($A23="","",$L$63*$D23)</f>
        <v/>
      </c>
      <c r="AA23" s="71">
        <f>IF($A23="","",(($S23*2)+$E$64+$F$64))</f>
        <v/>
      </c>
      <c r="AB23" s="69">
        <f>IF($A23="","",$L$64*$D23)</f>
        <v/>
      </c>
      <c r="AC23" s="137">
        <f>IF($A23="","",$K23-5.8-5.8-1.2)</f>
        <v/>
      </c>
      <c r="AD23" s="135">
        <f>IF($A23="","",$S23+1.2)</f>
        <v/>
      </c>
      <c r="AE23" s="74">
        <f>IF($A23="","",$AE$9)</f>
        <v/>
      </c>
      <c r="AF23" s="136">
        <f>IF($A23="","",4*$D23)</f>
        <v/>
      </c>
      <c r="AG23" s="72">
        <f>IF($A23="","",($AC23 * 0.393701) )</f>
        <v/>
      </c>
      <c r="AH23" s="77">
        <f>IF($A23="","",($AD23* 0.393701) )</f>
        <v/>
      </c>
    </row>
    <row r="24" ht="40.15" customHeight="1">
      <c r="A24" s="67" t="n"/>
      <c r="B24" s="68" t="n"/>
      <c r="C24" s="69" t="n"/>
      <c r="D24" s="70" t="n"/>
      <c r="E24" s="71">
        <f>IF($A24="","",($C24-$E$54-$F$54))</f>
        <v/>
      </c>
      <c r="F24" s="69">
        <f>IF($A24="","",$L$54*$D24)</f>
        <v/>
      </c>
      <c r="G24" s="71">
        <f>IF($A24="","",($C24-$E$55-$F$55))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IF($A24="","",$K24)</f>
        <v/>
      </c>
      <c r="R24" s="69">
        <f>IF($A24="","",$L$60*$D24)</f>
        <v/>
      </c>
      <c r="S24" s="71">
        <f>IF($A24="","",(($C24-$E$61-$F$61-$G$61-$H$61-$I$61-$J$61-$K$61)/4))</f>
        <v/>
      </c>
      <c r="T24" s="69">
        <f>IF($A24="","",$L$61*$D24)</f>
        <v/>
      </c>
      <c r="U24" s="71">
        <f>$S24</f>
        <v/>
      </c>
      <c r="V24" s="69">
        <f>$T24</f>
        <v/>
      </c>
      <c r="W24" s="71">
        <f>IF($A24="","",($B24-$E$62-$F$62))</f>
        <v/>
      </c>
      <c r="X24" s="69">
        <f>IF($A24="","",$L$62*$D24)</f>
        <v/>
      </c>
      <c r="Y24" s="71">
        <f>IF($A24="","",($C24-$E$63-$F$63))</f>
        <v/>
      </c>
      <c r="Z24" s="69">
        <f>IF($A24="","",$L$63*$D24)</f>
        <v/>
      </c>
      <c r="AA24" s="71">
        <f>IF($A24="","",(($S24*2)+$E$64+$F$64))</f>
        <v/>
      </c>
      <c r="AB24" s="69">
        <f>IF($A24="","",$L$64*$D24)</f>
        <v/>
      </c>
      <c r="AC24" s="137">
        <f>IF($A24="","",$K24-5.8-5.8-1.2)</f>
        <v/>
      </c>
      <c r="AD24" s="135">
        <f>IF($A24="","",$S24+1.2)</f>
        <v/>
      </c>
      <c r="AE24" s="74">
        <f>IF($A24="","",$AE$9)</f>
        <v/>
      </c>
      <c r="AF24" s="136">
        <f>IF($A24="","",4*$D24)</f>
        <v/>
      </c>
      <c r="AG24" s="72">
        <f>IF($A24="","",($AC24 * 0.393701) )</f>
        <v/>
      </c>
      <c r="AH24" s="77">
        <f>IF($A24="","",($AD24* 0.393701) )</f>
        <v/>
      </c>
    </row>
    <row r="25" ht="40.15" customHeight="1">
      <c r="A25" s="67" t="n"/>
      <c r="B25" s="68" t="n"/>
      <c r="C25" s="69" t="n"/>
      <c r="D25" s="70" t="n"/>
      <c r="E25" s="71">
        <f>IF($A25="","",($C25-$E$54-$F$54))</f>
        <v/>
      </c>
      <c r="F25" s="69">
        <f>IF($A25="","",$L$54*$D25)</f>
        <v/>
      </c>
      <c r="G25" s="71">
        <f>IF($A25="","",($C25-$E$55-$F$55))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IF($A25="","",$K25)</f>
        <v/>
      </c>
      <c r="R25" s="69">
        <f>IF($A25="","",$L$60*$D25)</f>
        <v/>
      </c>
      <c r="S25" s="71">
        <f>IF($A25="","",(($C25-$E$61-$F$61-$G$61-$H$61-$I$61-$J$61-$K$61)/4))</f>
        <v/>
      </c>
      <c r="T25" s="69">
        <f>IF($A25="","",$L$61*$D25)</f>
        <v/>
      </c>
      <c r="U25" s="71">
        <f>$S25</f>
        <v/>
      </c>
      <c r="V25" s="69">
        <f>$T25</f>
        <v/>
      </c>
      <c r="W25" s="71">
        <f>IF($A25="","",($B25-$E$62-$F$62))</f>
        <v/>
      </c>
      <c r="X25" s="69">
        <f>IF($A25="","",$L$62*$D25)</f>
        <v/>
      </c>
      <c r="Y25" s="71">
        <f>IF($A25="","",($C25-$E$63-$F$63))</f>
        <v/>
      </c>
      <c r="Z25" s="69">
        <f>IF($A25="","",$L$63*$D25)</f>
        <v/>
      </c>
      <c r="AA25" s="71">
        <f>IF($A25="","",(($S25*2)+$E$64+$F$64))</f>
        <v/>
      </c>
      <c r="AB25" s="69">
        <f>IF($A25="","",$L$64*$D25)</f>
        <v/>
      </c>
      <c r="AC25" s="137">
        <f>IF($A25="","",$K25-5.8-5.8-1.2)</f>
        <v/>
      </c>
      <c r="AD25" s="135">
        <f>IF($A25="","",$S25+1.2)</f>
        <v/>
      </c>
      <c r="AE25" s="74">
        <f>IF($A25="","",$AE$9)</f>
        <v/>
      </c>
      <c r="AF25" s="136">
        <f>IF($A25="","",4*$D25)</f>
        <v/>
      </c>
      <c r="AG25" s="76">
        <f>IF($A25="","",($AC25 * 0.393701) )</f>
        <v/>
      </c>
      <c r="AH25" s="77">
        <f>IF($A25="","",($AD25* 0.393701) )</f>
        <v/>
      </c>
    </row>
    <row r="26" ht="40.15" customHeight="1">
      <c r="A26" s="67" t="n"/>
      <c r="B26" s="68" t="n"/>
      <c r="C26" s="69" t="n"/>
      <c r="D26" s="70" t="n"/>
      <c r="E26" s="71">
        <f>IF($A26="","",($C26-$E$54-$F$54))</f>
        <v/>
      </c>
      <c r="F26" s="69">
        <f>IF($A26="","",$L$54*$D26)</f>
        <v/>
      </c>
      <c r="G26" s="71">
        <f>IF($A26="","",($C26-$E$55-$F$55))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IF($A26="","",$K26)</f>
        <v/>
      </c>
      <c r="R26" s="69">
        <f>IF($A26="","",$L$60*$D26)</f>
        <v/>
      </c>
      <c r="S26" s="71">
        <f>IF($A26="","",(($C26-$E$61-$F$61-$G$61-$H$61-$I$61-$J$61-$K$61)/4))</f>
        <v/>
      </c>
      <c r="T26" s="69">
        <f>IF($A26="","",$L$61*$D26)</f>
        <v/>
      </c>
      <c r="U26" s="71">
        <f>$S26</f>
        <v/>
      </c>
      <c r="V26" s="69">
        <f>$T26</f>
        <v/>
      </c>
      <c r="W26" s="71">
        <f>IF($A26="","",($B26-$E$62-$F$62))</f>
        <v/>
      </c>
      <c r="X26" s="69">
        <f>IF($A26="","",$L$62*$D26)</f>
        <v/>
      </c>
      <c r="Y26" s="71">
        <f>IF($A26="","",($C26-$E$63-$F$63))</f>
        <v/>
      </c>
      <c r="Z26" s="69">
        <f>IF($A26="","",$L$63*$D26)</f>
        <v/>
      </c>
      <c r="AA26" s="71">
        <f>IF($A26="","",(($S26*2)+$E$64+$F$64))</f>
        <v/>
      </c>
      <c r="AB26" s="69">
        <f>IF($A26="","",$L$64*$D26)</f>
        <v/>
      </c>
      <c r="AC26" s="137">
        <f>IF($A26="","",$K26-5.8-5.8-1.2)</f>
        <v/>
      </c>
      <c r="AD26" s="135">
        <f>IF($A26="","",$S26+1.2)</f>
        <v/>
      </c>
      <c r="AE26" s="74">
        <f>IF($A26="","",$AE$9)</f>
        <v/>
      </c>
      <c r="AF26" s="136">
        <f>IF($A26="","",4*$D26)</f>
        <v/>
      </c>
      <c r="AG26" s="72">
        <f>IF($A26="","",($AC26 * 0.393701) )</f>
        <v/>
      </c>
      <c r="AH26" s="77">
        <f>IF($A26="","",($AD26* 0.393701) )</f>
        <v/>
      </c>
    </row>
    <row r="27" ht="40.15" customHeight="1">
      <c r="A27" s="67" t="n"/>
      <c r="B27" s="68" t="n"/>
      <c r="C27" s="69" t="n"/>
      <c r="D27" s="70" t="n"/>
      <c r="E27" s="71">
        <f>IF($A27="","",($C27-$E$54-$F$54))</f>
        <v/>
      </c>
      <c r="F27" s="69">
        <f>IF($A27="","",$L$54*$D27)</f>
        <v/>
      </c>
      <c r="G27" s="71">
        <f>IF($A27="","",($C27-$E$55-$F$55))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IF($A27="","",$K27)</f>
        <v/>
      </c>
      <c r="R27" s="69">
        <f>IF($A27="","",$L$60*$D27)</f>
        <v/>
      </c>
      <c r="S27" s="71">
        <f>IF($A27="","",(($C27-$E$61-$F$61-$G$61-$H$61-$I$61-$J$61-$K$61)/4))</f>
        <v/>
      </c>
      <c r="T27" s="69">
        <f>IF($A27="","",$L$61*$D27)</f>
        <v/>
      </c>
      <c r="U27" s="71">
        <f>$S27</f>
        <v/>
      </c>
      <c r="V27" s="69">
        <f>$T27</f>
        <v/>
      </c>
      <c r="W27" s="71">
        <f>IF($A27="","",($B27-$E$62-$F$62))</f>
        <v/>
      </c>
      <c r="X27" s="69">
        <f>IF($A27="","",$L$62*$D27)</f>
        <v/>
      </c>
      <c r="Y27" s="71">
        <f>IF($A27="","",($C27-$E$63-$F$63))</f>
        <v/>
      </c>
      <c r="Z27" s="69">
        <f>IF($A27="","",$L$63*$D27)</f>
        <v/>
      </c>
      <c r="AA27" s="71">
        <f>IF($A27="","",(($S27*2)+$E$64+$F$64))</f>
        <v/>
      </c>
      <c r="AB27" s="69">
        <f>IF($A27="","",$L$64*$D27)</f>
        <v/>
      </c>
      <c r="AC27" s="137">
        <f>IF($A27="","",$K27-5.8-5.8-1.2)</f>
        <v/>
      </c>
      <c r="AD27" s="135">
        <f>IF($A27="","",$S27+1.2)</f>
        <v/>
      </c>
      <c r="AE27" s="74">
        <f>IF($A27="","",$AE$9)</f>
        <v/>
      </c>
      <c r="AF27" s="136">
        <f>IF($A27="","",4*$D27)</f>
        <v/>
      </c>
      <c r="AG27" s="72">
        <f>IF($A27="","",($AC27 * 0.393701) )</f>
        <v/>
      </c>
      <c r="AH27" s="77">
        <f>IF($A27="","",($AD27* 0.393701) )</f>
        <v/>
      </c>
    </row>
    <row r="28" ht="40.15" customHeight="1">
      <c r="A28" s="67" t="n"/>
      <c r="B28" s="68" t="n"/>
      <c r="C28" s="69" t="n"/>
      <c r="D28" s="70" t="n"/>
      <c r="E28" s="71">
        <f>IF($A28="","",($C28-$E$54-$F$54))</f>
        <v/>
      </c>
      <c r="F28" s="69">
        <f>IF($A28="","",$L$54*$D28)</f>
        <v/>
      </c>
      <c r="G28" s="71">
        <f>IF($A28="","",($C28-$E$55-$F$55))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IF($A28="","",$K28)</f>
        <v/>
      </c>
      <c r="R28" s="69">
        <f>IF($A28="","",$L$60*$D28)</f>
        <v/>
      </c>
      <c r="S28" s="71">
        <f>IF($A28="","",(($C28-$E$61-$F$61-$G$61-$H$61-$I$61-$J$61-$K$61)/4))</f>
        <v/>
      </c>
      <c r="T28" s="69">
        <f>IF($A28="","",$L$61*$D28)</f>
        <v/>
      </c>
      <c r="U28" s="71">
        <f>$S28</f>
        <v/>
      </c>
      <c r="V28" s="69">
        <f>$T28</f>
        <v/>
      </c>
      <c r="W28" s="71">
        <f>IF($A28="","",($B28-$E$62-$F$62))</f>
        <v/>
      </c>
      <c r="X28" s="69">
        <f>IF($A28="","",$L$62*$D28)</f>
        <v/>
      </c>
      <c r="Y28" s="71">
        <f>IF($A28="","",($C28-$E$63-$F$63))</f>
        <v/>
      </c>
      <c r="Z28" s="69">
        <f>IF($A28="","",$L$63*$D28)</f>
        <v/>
      </c>
      <c r="AA28" s="71">
        <f>IF($A28="","",(($S28*2)+$E$64+$F$64))</f>
        <v/>
      </c>
      <c r="AB28" s="69">
        <f>IF($A28="","",$L$64*$D28)</f>
        <v/>
      </c>
      <c r="AC28" s="137">
        <f>IF($A28="","",$K28-5.8-5.8-1.2)</f>
        <v/>
      </c>
      <c r="AD28" s="135">
        <f>IF($A28="","",$S28+1.2)</f>
        <v/>
      </c>
      <c r="AE28" s="74">
        <f>IF($A28="","",$AE$9)</f>
        <v/>
      </c>
      <c r="AF28" s="136">
        <f>IF($A28="","",4*$D28)</f>
        <v/>
      </c>
      <c r="AG28" s="72">
        <f>IF($A28="","",($AC28 * 0.393701) )</f>
        <v/>
      </c>
      <c r="AH28" s="77">
        <f>IF($A28="","",($AD28* 0.393701) 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80" t="n"/>
      <c r="AG29" s="138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1">
        <f>(ROUNDUP((L49+N49)/640,0))</f>
        <v/>
      </c>
      <c r="M30" s="22" t="n"/>
      <c r="N30" s="23" t="n"/>
      <c r="O30" s="81">
        <f>O$7</f>
        <v/>
      </c>
      <c r="P30" s="81">
        <f>(ROUNDUP(P49/640,0))</f>
        <v/>
      </c>
      <c r="Q30" s="81">
        <f>Q$7</f>
        <v/>
      </c>
      <c r="R30" s="81">
        <f>(ROUNDUP(R49/640,0))</f>
        <v/>
      </c>
      <c r="S30" s="81">
        <f>S$7</f>
        <v/>
      </c>
      <c r="T30" s="81">
        <f>(ROUNDUP((T49+V49)/640,0))</f>
        <v/>
      </c>
      <c r="U30" s="22" t="n"/>
      <c r="V30" s="23" t="n"/>
      <c r="W30" s="81">
        <f>W$7</f>
        <v/>
      </c>
      <c r="X30" s="22" t="n"/>
      <c r="Y30" s="22" t="n"/>
      <c r="Z30" s="22" t="n"/>
      <c r="AA30" s="23" t="n"/>
      <c r="AB30" s="81">
        <f>(ROUNDUP(SUM(X49:AB49)/640,0))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5" t="n"/>
      <c r="V31" s="84">
        <f>V11*U11</f>
        <v/>
      </c>
      <c r="W31" s="84" t="n"/>
      <c r="X31" s="84">
        <f>X11*W11</f>
        <v/>
      </c>
      <c r="Y31" s="84" t="n"/>
      <c r="Z31" s="84">
        <f>Z11*Y11</f>
        <v/>
      </c>
      <c r="AA31" s="85" t="n"/>
      <c r="AB31" s="84">
        <f>AB11*AA11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5" t="n"/>
      <c r="V32" s="84">
        <f>V12*U12</f>
        <v/>
      </c>
      <c r="W32" s="84" t="n"/>
      <c r="X32" s="84">
        <f>X12*W12</f>
        <v/>
      </c>
      <c r="Y32" s="84" t="n"/>
      <c r="Z32" s="84">
        <f>Z12*Y12</f>
        <v/>
      </c>
      <c r="AA32" s="85" t="n"/>
      <c r="AB32" s="84">
        <f>AB12*AA12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5" t="n"/>
      <c r="V33" s="84">
        <f>V13*U13</f>
        <v/>
      </c>
      <c r="W33" s="84" t="n"/>
      <c r="X33" s="84">
        <f>X13*W13</f>
        <v/>
      </c>
      <c r="Y33" s="84" t="n"/>
      <c r="Z33" s="84">
        <f>Z13*Y13</f>
        <v/>
      </c>
      <c r="AA33" s="85" t="n"/>
      <c r="AB33" s="84">
        <f>AB13*AA13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5" t="n"/>
      <c r="V34" s="84">
        <f>V14*U14</f>
        <v/>
      </c>
      <c r="W34" s="84" t="n"/>
      <c r="X34" s="84">
        <f>X14*W14</f>
        <v/>
      </c>
      <c r="Y34" s="84" t="n"/>
      <c r="Z34" s="84">
        <f>Z14*Y14</f>
        <v/>
      </c>
      <c r="AA34" s="85" t="n"/>
      <c r="AB34" s="84">
        <f>AB14*AA14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5" t="n"/>
      <c r="V35" s="84">
        <f>V15*U15</f>
        <v/>
      </c>
      <c r="W35" s="84" t="n"/>
      <c r="X35" s="84">
        <f>X15*W15</f>
        <v/>
      </c>
      <c r="Y35" s="84" t="n"/>
      <c r="Z35" s="84">
        <f>Z15*Y15</f>
        <v/>
      </c>
      <c r="AA35" s="85" t="n"/>
      <c r="AB35" s="84">
        <f>AB15*AA15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5" t="n"/>
      <c r="V36" s="84">
        <f>V16*U16</f>
        <v/>
      </c>
      <c r="W36" s="84" t="n"/>
      <c r="X36" s="84">
        <f>X16*W16</f>
        <v/>
      </c>
      <c r="Y36" s="84" t="n"/>
      <c r="Z36" s="84">
        <f>Z16*Y16</f>
        <v/>
      </c>
      <c r="AA36" s="85" t="n"/>
      <c r="AB36" s="84">
        <f>AB16*AA16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5" t="n"/>
      <c r="V37" s="84">
        <f>V17*U17</f>
        <v/>
      </c>
      <c r="W37" s="84" t="n"/>
      <c r="X37" s="84">
        <f>X17*W17</f>
        <v/>
      </c>
      <c r="Y37" s="84" t="n"/>
      <c r="Z37" s="84">
        <f>Z17*Y17</f>
        <v/>
      </c>
      <c r="AA37" s="85" t="n"/>
      <c r="AB37" s="84">
        <f>AB17*AA17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5" t="n"/>
      <c r="V38" s="84">
        <f>V18*U18</f>
        <v/>
      </c>
      <c r="W38" s="84" t="n"/>
      <c r="X38" s="84">
        <f>X18*W18</f>
        <v/>
      </c>
      <c r="Y38" s="84" t="n"/>
      <c r="Z38" s="84">
        <f>Z18*Y18</f>
        <v/>
      </c>
      <c r="AA38" s="85" t="n"/>
      <c r="AB38" s="84">
        <f>AB18*AA18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5" t="n"/>
      <c r="V39" s="84">
        <f>V19*U19</f>
        <v/>
      </c>
      <c r="W39" s="84" t="n"/>
      <c r="X39" s="84">
        <f>X19*W19</f>
        <v/>
      </c>
      <c r="Y39" s="84" t="n"/>
      <c r="Z39" s="84">
        <f>Z19*Y19</f>
        <v/>
      </c>
      <c r="AA39" s="85" t="n"/>
      <c r="AB39" s="84">
        <f>AB19*AA19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5" t="n"/>
      <c r="V40" s="84">
        <f>V20*U20</f>
        <v/>
      </c>
      <c r="W40" s="84" t="n"/>
      <c r="X40" s="84">
        <f>X20*W20</f>
        <v/>
      </c>
      <c r="Y40" s="84" t="n"/>
      <c r="Z40" s="84">
        <f>Z20*Y20</f>
        <v/>
      </c>
      <c r="AA40" s="85" t="n"/>
      <c r="AB40" s="84">
        <f>AB20*AA20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5" t="n"/>
      <c r="V41" s="84">
        <f>V21*U21</f>
        <v/>
      </c>
      <c r="W41" s="84" t="n"/>
      <c r="X41" s="84">
        <f>X21*W21</f>
        <v/>
      </c>
      <c r="Y41" s="84" t="n"/>
      <c r="Z41" s="84">
        <f>Z21*Y21</f>
        <v/>
      </c>
      <c r="AA41" s="85" t="n"/>
      <c r="AB41" s="84">
        <f>AB21*AA21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5" t="n"/>
      <c r="V42" s="84">
        <f>V22*U22</f>
        <v/>
      </c>
      <c r="W42" s="84" t="n"/>
      <c r="X42" s="84">
        <f>X22*W22</f>
        <v/>
      </c>
      <c r="Y42" s="84" t="n"/>
      <c r="Z42" s="84">
        <f>Z22*Y22</f>
        <v/>
      </c>
      <c r="AA42" s="85" t="n"/>
      <c r="AB42" s="84">
        <f>AB22*AA22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5" t="n"/>
      <c r="V43" s="84">
        <f>V23*U23</f>
        <v/>
      </c>
      <c r="W43" s="84" t="n"/>
      <c r="X43" s="84">
        <f>X23*W23</f>
        <v/>
      </c>
      <c r="Y43" s="84" t="n"/>
      <c r="Z43" s="84">
        <f>Z23*Y23</f>
        <v/>
      </c>
      <c r="AA43" s="85" t="n"/>
      <c r="AB43" s="84">
        <f>AB23*AA23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5" t="n"/>
      <c r="V44" s="84">
        <f>V24*U24</f>
        <v/>
      </c>
      <c r="W44" s="84" t="n"/>
      <c r="X44" s="84">
        <f>X24*W24</f>
        <v/>
      </c>
      <c r="Y44" s="84" t="n"/>
      <c r="Z44" s="84">
        <f>Z24*Y24</f>
        <v/>
      </c>
      <c r="AA44" s="85" t="n"/>
      <c r="AB44" s="84">
        <f>AB24*AA24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5" t="n"/>
      <c r="V45" s="84">
        <f>V25*U25</f>
        <v/>
      </c>
      <c r="W45" s="84" t="n"/>
      <c r="X45" s="84">
        <f>X25*W25</f>
        <v/>
      </c>
      <c r="Y45" s="84" t="n"/>
      <c r="Z45" s="84">
        <f>Z25*Y25</f>
        <v/>
      </c>
      <c r="AA45" s="85" t="n"/>
      <c r="AB45" s="84">
        <f>AB25*AA25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5" t="n"/>
      <c r="V46" s="84">
        <f>V26*U26</f>
        <v/>
      </c>
      <c r="W46" s="84" t="n"/>
      <c r="X46" s="84">
        <f>X26*W26</f>
        <v/>
      </c>
      <c r="Y46" s="84" t="n"/>
      <c r="Z46" s="84">
        <f>Z26*Y26</f>
        <v/>
      </c>
      <c r="AA46" s="85" t="n"/>
      <c r="AB46" s="84">
        <f>AB26*AA26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5" t="n"/>
      <c r="V47" s="84">
        <f>V27*U27</f>
        <v/>
      </c>
      <c r="W47" s="84" t="n"/>
      <c r="X47" s="84">
        <f>X27*W27</f>
        <v/>
      </c>
      <c r="Y47" s="84" t="n"/>
      <c r="Z47" s="84">
        <f>Z27*Y27</f>
        <v/>
      </c>
      <c r="AA47" s="85" t="n"/>
      <c r="AB47" s="84">
        <f>AB27*AA27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5" t="n"/>
      <c r="V48" s="84">
        <f>V28*U28</f>
        <v/>
      </c>
      <c r="W48" s="84" t="n"/>
      <c r="X48" s="84">
        <f>X28*W28</f>
        <v/>
      </c>
      <c r="Y48" s="84" t="n"/>
      <c r="Z48" s="84">
        <f>Z28*Y28</f>
        <v/>
      </c>
      <c r="AA48" s="85" t="n"/>
      <c r="AB48" s="84">
        <f>AB28*AA28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  <c r="AA49" s="85" t="n"/>
      <c r="AB49" s="85">
        <f>SUMIF(AB31:AB48,"&gt;0")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เสากุจแจบานตาย</t>
        </is>
      </c>
      <c r="C58" s="91" t="inlineStr">
        <is>
          <t>B20051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4</v>
      </c>
    </row>
    <row r="60">
      <c r="A60" s="89" t="n">
        <v>7</v>
      </c>
      <c r="B60" s="90" t="inlineStr">
        <is>
          <t>ชนกลาง</t>
        </is>
      </c>
      <c r="C60" s="91" t="inlineStr">
        <is>
          <t>B20046</t>
        </is>
      </c>
      <c r="D60" s="92" t="inlineStr"/>
      <c r="E60" s="94" t="n"/>
      <c r="F60" s="94" t="n"/>
      <c r="G60" s="94" t="n"/>
      <c r="H60" s="94" t="n"/>
      <c r="I60" s="94" t="n"/>
      <c r="J60" s="94" t="n"/>
      <c r="K60" s="94" t="n"/>
      <c r="L60" s="93" t="n">
        <v>1</v>
      </c>
    </row>
    <row r="61">
      <c r="A61" s="89" t="n">
        <v>8</v>
      </c>
      <c r="B61" s="90" t="inlineStr">
        <is>
          <t>ขวางบน</t>
        </is>
      </c>
      <c r="C61" s="91" t="inlineStr">
        <is>
          <t>B20054</t>
        </is>
      </c>
      <c r="D61" s="92" t="inlineStr">
        <is>
          <t>(W-2.2-5.7-4.0-11.5-4.0-5.7-2.2)/4</t>
        </is>
      </c>
      <c r="E61" s="93" t="n">
        <v>2.2</v>
      </c>
      <c r="F61" s="93" t="n">
        <v>5.7</v>
      </c>
      <c r="G61" s="93" t="n">
        <v>4</v>
      </c>
      <c r="H61" s="93" t="n">
        <v>11.5</v>
      </c>
      <c r="I61" s="93" t="n">
        <v>4</v>
      </c>
      <c r="J61" s="93" t="n">
        <v>5.7</v>
      </c>
      <c r="K61" s="93" t="n">
        <v>2.2</v>
      </c>
      <c r="L61" s="93" t="n">
        <v>4</v>
      </c>
    </row>
    <row r="62">
      <c r="A62" s="89" t="n">
        <v>9</v>
      </c>
      <c r="B62" s="90" t="inlineStr">
        <is>
          <t xml:space="preserve">ฝาปิดเฟรมข้าง
</t>
        </is>
      </c>
      <c r="C62" s="91" t="inlineStr">
        <is>
          <t>B20019</t>
        </is>
      </c>
      <c r="D62" s="92" t="inlineStr">
        <is>
          <t>H-1.3-3.7</t>
        </is>
      </c>
      <c r="E62" s="93" t="n">
        <v>1.3</v>
      </c>
      <c r="F62" s="93" t="n">
        <v>3.7</v>
      </c>
      <c r="G62" s="94" t="n"/>
      <c r="H62" s="94" t="n"/>
      <c r="I62" s="94" t="n"/>
      <c r="J62" s="94" t="n"/>
      <c r="K62" s="94" t="n"/>
      <c r="L62" s="93" t="n">
        <v>4</v>
      </c>
    </row>
    <row r="63">
      <c r="A63" s="89" t="n">
        <v>10</v>
      </c>
      <c r="B63" s="90" t="inlineStr">
        <is>
          <t>ฝาปิดเฟรมบน/ล่าง
ร่องมุ้ง</t>
        </is>
      </c>
      <c r="C63" s="91" t="inlineStr">
        <is>
          <t>-</t>
        </is>
      </c>
      <c r="D63" s="92" t="inlineStr">
        <is>
          <t>W-3.5-3.5</t>
        </is>
      </c>
      <c r="E63" s="93" t="n">
        <v>3.5</v>
      </c>
      <c r="F63" s="93" t="n">
        <v>3.5</v>
      </c>
      <c r="G63" s="94" t="n"/>
      <c r="H63" s="94" t="n"/>
      <c r="I63" s="94" t="n"/>
      <c r="J63" s="94" t="n"/>
      <c r="K63" s="94" t="n"/>
      <c r="L63" s="93" t="n">
        <v>2</v>
      </c>
    </row>
    <row r="64">
      <c r="A64" s="89" t="n">
        <v>11</v>
      </c>
      <c r="B64" s="90" t="inlineStr">
        <is>
          <t>ฝาปิดเฟรมบน/ล่าง
ร่องบานตาย</t>
        </is>
      </c>
      <c r="C64" s="91" t="inlineStr">
        <is>
          <t>-</t>
        </is>
      </c>
      <c r="D64" s="92" t="inlineStr">
        <is>
          <t>(ขวาง X 2 )+11.5</t>
        </is>
      </c>
      <c r="E64" s="93" t="n">
        <v>11.5</v>
      </c>
      <c r="F64" s="93" t="n">
        <v>2</v>
      </c>
      <c r="G64" s="94" t="n"/>
      <c r="H64" s="94" t="n"/>
      <c r="I64" s="94" t="n"/>
      <c r="J64" s="94" t="n"/>
      <c r="K64" s="94" t="n"/>
      <c r="L64" s="93" t="n">
        <v>2</v>
      </c>
    </row>
    <row r="66">
      <c r="A66" s="153" t="inlineStr">
        <is>
          <t>⑥ อุปกรณ์ ต่อ 1 บาน — คูณจำนวนบานที่ผลิต</t>
        </is>
      </c>
      <c r="F66" s="154" t="inlineStr">
        <is>
          <t>ต่อบาน</t>
        </is>
      </c>
    </row>
    <row r="67">
      <c r="A67" s="155" t="inlineStr">
        <is>
          <t>1. ล้อ 27</t>
        </is>
      </c>
      <c r="F67" s="156" t="n">
        <v>2</v>
      </c>
    </row>
    <row r="68">
      <c r="A68" s="155" t="inlineStr">
        <is>
          <t>2. มือจับ Align</t>
        </is>
      </c>
      <c r="F68" s="156" t="n">
        <v>2</v>
      </c>
    </row>
    <row r="69">
      <c r="A69" s="155" t="inlineStr">
        <is>
          <t>3. ชุดล็อค</t>
        </is>
      </c>
      <c r="F69" s="156" t="n">
        <v>1</v>
      </c>
    </row>
    <row r="70">
      <c r="A70" s="155" t="inlineStr">
        <is>
          <t>4. น็อตประกอบ</t>
        </is>
      </c>
      <c r="F70" s="156" t="n">
        <v>4</v>
      </c>
    </row>
    <row r="71">
      <c r="A71" s="157" t="inlineStr">
        <is>
          <t>+ สักหลาด/ยาง/ซิลิโคน = ตามขนาด (ดูชีทคิดทุน)</t>
        </is>
      </c>
    </row>
  </sheetData>
  <mergeCells count="60">
    <mergeCell ref="O7:P7"/>
    <mergeCell ref="Q7:R7"/>
    <mergeCell ref="U9:V9"/>
    <mergeCell ref="I6:J6"/>
    <mergeCell ref="O6:P6"/>
    <mergeCell ref="U6:V6"/>
    <mergeCell ref="K9:L9"/>
    <mergeCell ref="L30:N30"/>
    <mergeCell ref="W6:X6"/>
    <mergeCell ref="M9:N9"/>
    <mergeCell ref="O9:P9"/>
    <mergeCell ref="G8:H8"/>
    <mergeCell ref="E8:F8"/>
    <mergeCell ref="Y9:Z9"/>
    <mergeCell ref="Q8:R8"/>
    <mergeCell ref="W7:AB7"/>
    <mergeCell ref="AA9:AB9"/>
    <mergeCell ref="A70:E70"/>
    <mergeCell ref="W30:AA30"/>
    <mergeCell ref="A69:E69"/>
    <mergeCell ref="A71:F71"/>
    <mergeCell ref="G7:H7"/>
    <mergeCell ref="AA6:AB6"/>
    <mergeCell ref="AG6:AH6"/>
    <mergeCell ref="I7:J7"/>
    <mergeCell ref="S7:T7"/>
    <mergeCell ref="A30:D30"/>
    <mergeCell ref="AC7:AF7"/>
    <mergeCell ref="G6:H6"/>
    <mergeCell ref="A66:E66"/>
    <mergeCell ref="E9:F9"/>
    <mergeCell ref="U7:V7"/>
    <mergeCell ref="M7:N7"/>
    <mergeCell ref="E6:F6"/>
    <mergeCell ref="A8:A9"/>
    <mergeCell ref="A6:D6"/>
    <mergeCell ref="M6:N6"/>
    <mergeCell ref="Q6:R6"/>
    <mergeCell ref="S6:T6"/>
    <mergeCell ref="Y6:Z6"/>
    <mergeCell ref="A7:D7"/>
    <mergeCell ref="D8:D9"/>
    <mergeCell ref="Q9:R9"/>
    <mergeCell ref="I8:J8"/>
    <mergeCell ref="T30:V30"/>
    <mergeCell ref="S9:T9"/>
    <mergeCell ref="M8:N8"/>
    <mergeCell ref="W9:X9"/>
    <mergeCell ref="O8:P8"/>
    <mergeCell ref="U8:V8"/>
    <mergeCell ref="AE9:AF9"/>
    <mergeCell ref="K7:L7"/>
    <mergeCell ref="B8:C9"/>
    <mergeCell ref="AC8:AF8"/>
    <mergeCell ref="E7:F7"/>
    <mergeCell ref="A68:E68"/>
    <mergeCell ref="K6:L6"/>
    <mergeCell ref="G9:H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12.75" customWidth="1" min="32" max="32"/>
    <col width="8.75" customWidth="1" min="33" max="33"/>
    <col width="11.25" customWidth="1" min="35" max="35"/>
    <col width="11.75" customWidth="1" min="36" max="36"/>
    <col width="8.75" customWidth="1" min="37" max="37"/>
  </cols>
  <sheetData>
    <row r="1" ht="40.15" customHeight="1">
      <c r="A1" s="4" t="inlineStr">
        <is>
          <t>รายการตัด SMS เปิดคู่กลาง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10" t="n"/>
      <c r="N1" s="10" t="n"/>
      <c r="O1" s="9" t="n"/>
      <c r="P1" s="9" t="n"/>
      <c r="Q1" s="9" t="n"/>
      <c r="R1" s="9" t="n"/>
      <c r="S1" s="100" t="n"/>
      <c r="T1" s="10" t="n"/>
      <c r="U1" s="9" t="n"/>
      <c r="V1" s="9" t="n"/>
      <c r="W1" s="10" t="n"/>
      <c r="X1" s="10" t="n"/>
      <c r="Y1" s="9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13" t="n"/>
      <c r="R2" s="13" t="n"/>
      <c r="S2" s="13" t="n"/>
      <c r="T2" s="13" t="n"/>
      <c r="U2" s="9" t="n"/>
      <c r="V2" s="9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14" t="n"/>
      <c r="N3" s="14" t="n"/>
      <c r="P3" s="100" t="n"/>
      <c r="R3" s="100" t="n"/>
      <c r="S3" s="14" t="n"/>
      <c r="T3" s="14" t="n"/>
      <c r="U3" s="9" t="n"/>
      <c r="V3" s="9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U4" s="9" t="n"/>
      <c r="V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V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n"/>
      <c r="N6" s="3" t="n"/>
      <c r="O6" s="18" t="n"/>
      <c r="P6" s="3" t="n"/>
      <c r="Q6" s="18" t="n"/>
      <c r="R6" s="3" t="n"/>
      <c r="S6" s="18" t="n"/>
      <c r="T6" s="3" t="n"/>
      <c r="U6" s="18" t="inlineStr">
        <is>
          <t>(W-2.2-5.7-4.0-11.5-4.0-5.7-2.2)/4</t>
        </is>
      </c>
      <c r="V6" s="3" t="n"/>
      <c r="W6" s="18" t="n"/>
      <c r="X6" s="3" t="n"/>
      <c r="Y6" s="18" t="inlineStr">
        <is>
          <t>H-1.3-3.7</t>
        </is>
      </c>
      <c r="Z6" s="3" t="n"/>
      <c r="AA6" s="18" t="inlineStr">
        <is>
          <t>W-3.5-3.5</t>
        </is>
      </c>
      <c r="AB6" s="3" t="n"/>
      <c r="AC6" s="18" t="inlineStr">
        <is>
          <t>(ขวาง X 2 )+11.5</t>
        </is>
      </c>
      <c r="AD6" s="3" t="n"/>
      <c r="AE6" s="19" t="n"/>
      <c r="AF6" s="19" t="n"/>
      <c r="AG6" s="19" t="n"/>
      <c r="AH6" s="124" t="n"/>
      <c r="AI6" s="125" t="inlineStr">
        <is>
          <t>หน่วยนิ้ว กระจก</t>
        </is>
      </c>
      <c r="AJ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B20051</t>
        </is>
      </c>
      <c r="N7" s="17" t="n"/>
      <c r="O7" s="26" t="inlineStr">
        <is>
          <t>B20009</t>
        </is>
      </c>
      <c r="P7" s="16" t="n"/>
      <c r="Q7" s="26" t="inlineStr">
        <is>
          <t>B20010</t>
        </is>
      </c>
      <c r="R7" s="16" t="n"/>
      <c r="S7" s="25" t="inlineStr">
        <is>
          <t>B20046</t>
        </is>
      </c>
      <c r="T7" s="17" t="n"/>
      <c r="U7" s="25" t="inlineStr">
        <is>
          <t>B20054</t>
        </is>
      </c>
      <c r="V7" s="17" t="n"/>
      <c r="W7" s="25" t="inlineStr">
        <is>
          <t>B20054</t>
        </is>
      </c>
      <c r="X7" s="17" t="n"/>
      <c r="Y7" s="25" t="inlineStr">
        <is>
          <t>B20019</t>
        </is>
      </c>
      <c r="Z7" s="16" t="n"/>
      <c r="AA7" s="16" t="n"/>
      <c r="AB7" s="16" t="n"/>
      <c r="AC7" s="16" t="n"/>
      <c r="AD7" s="17" t="n"/>
      <c r="AE7" s="126" t="inlineStr">
        <is>
          <t>ขนาดกระจก</t>
        </is>
      </c>
      <c r="AF7" s="29" t="n"/>
      <c r="AG7" s="29" t="n"/>
      <c r="AH7" s="29" t="n"/>
      <c r="AI7" s="127" t="n"/>
      <c r="AJ7" s="128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8" t="n"/>
      <c r="N8" s="37" t="n"/>
      <c r="O8" s="39" t="n"/>
      <c r="P8" s="40" t="n"/>
      <c r="Q8" s="39" t="n"/>
      <c r="R8" s="40" t="n"/>
      <c r="S8" s="38" t="n"/>
      <c r="T8" s="37" t="n"/>
      <c r="U8" s="39" t="n"/>
      <c r="V8" s="41" t="n"/>
      <c r="W8" s="38" t="n"/>
      <c r="X8" s="37" t="n"/>
      <c r="Y8" s="95" t="n"/>
      <c r="Z8" s="96" t="n"/>
      <c r="AA8" s="96" t="n"/>
      <c r="AB8" s="96" t="n"/>
      <c r="AC8" s="96" t="n"/>
      <c r="AD8" s="41" t="n"/>
      <c r="AE8" s="129" t="inlineStr">
        <is>
          <t>ใส่ความหนากระจก ↓</t>
        </is>
      </c>
      <c r="AF8" s="22" t="n"/>
      <c r="AG8" s="22" t="n"/>
      <c r="AH8" s="22" t="n"/>
      <c r="AI8" s="127" t="n"/>
      <c r="AJ8" s="128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เสากุจแจบานตาย</t>
        </is>
      </c>
      <c r="N9" s="43" t="n"/>
      <c r="O9" s="48" t="inlineStr">
        <is>
          <t>เสาเกี่ยว</t>
        </is>
      </c>
      <c r="P9" s="43" t="n"/>
      <c r="Q9" s="48" t="inlineStr">
        <is>
          <t>เสาเกี่ยว</t>
        </is>
      </c>
      <c r="R9" s="43" t="n"/>
      <c r="S9" s="48" t="inlineStr">
        <is>
          <t>ชนกลาง</t>
        </is>
      </c>
      <c r="T9" s="43" t="n"/>
      <c r="U9" s="48" t="inlineStr">
        <is>
          <t>ขวางบน</t>
        </is>
      </c>
      <c r="V9" s="43" t="n"/>
      <c r="W9" s="48" t="inlineStr">
        <is>
          <t>ขวางล่าง</t>
        </is>
      </c>
      <c r="X9" s="43" t="n"/>
      <c r="Y9" s="49" t="inlineStr">
        <is>
          <t xml:space="preserve">ฝาปิดเฟรมข้าง
</t>
        </is>
      </c>
      <c r="Z9" s="43" t="n"/>
      <c r="AA9" s="49" t="inlineStr">
        <is>
          <t>ฝาปิดเฟรมบน/ล่าง
ร่องมุ้ง</t>
        </is>
      </c>
      <c r="AB9" s="43" t="n"/>
      <c r="AC9" s="49" t="inlineStr">
        <is>
          <t>ฝาปิดเฟรมบน/ล่าง
ร่องบานตาย</t>
        </is>
      </c>
      <c r="AD9" s="43" t="n"/>
      <c r="AE9" s="50" t="inlineStr">
        <is>
          <t>เสา-5.8-5.8-1.2</t>
        </is>
      </c>
      <c r="AF9" s="51" t="inlineStr">
        <is>
          <t>ขวาง+1.2</t>
        </is>
      </c>
      <c r="AG9" s="130" t="n">
        <v>6</v>
      </c>
      <c r="AH9" s="22" t="n"/>
      <c r="AI9" s="131" t="n"/>
      <c r="AJ9" s="132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59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60" t="inlineStr">
        <is>
          <t>Qty.</t>
        </is>
      </c>
      <c r="AA10" s="58" t="inlineStr">
        <is>
          <t>L</t>
        </is>
      </c>
      <c r="AB10" s="59" t="inlineStr">
        <is>
          <t>Qty.</t>
        </is>
      </c>
      <c r="AC10" s="58" t="inlineStr">
        <is>
          <t>L</t>
        </is>
      </c>
      <c r="AD10" s="59" t="inlineStr">
        <is>
          <t>Qty.</t>
        </is>
      </c>
      <c r="AE10" s="61" t="inlineStr">
        <is>
          <t>H</t>
        </is>
      </c>
      <c r="AF10" s="62" t="inlineStr">
        <is>
          <t>W</t>
        </is>
      </c>
      <c r="AG10" s="63" t="inlineStr">
        <is>
          <t>ความ
หนา</t>
        </is>
      </c>
      <c r="AH10" s="133" t="inlineStr">
        <is>
          <t>จำนวน</t>
        </is>
      </c>
      <c r="AI10" s="65" t="inlineStr">
        <is>
          <t>สูง</t>
        </is>
      </c>
      <c r="AJ10" s="66" t="inlineStr">
        <is>
          <t>กว้าง</t>
        </is>
      </c>
    </row>
    <row r="11" ht="40.15" customHeight="1">
      <c r="A11" s="67" t="n">
        <v>1</v>
      </c>
      <c r="B11" s="68" t="n">
        <v>280</v>
      </c>
      <c r="C11" s="69" t="n">
        <v>310</v>
      </c>
      <c r="D11" s="70" t="n">
        <v>1</v>
      </c>
      <c r="E11" s="71">
        <f>IF($A11="","",($C11-$E$54-$F$54))</f>
        <v/>
      </c>
      <c r="F11" s="69">
        <f>IF($A11="","",$L$54*$D11)</f>
        <v/>
      </c>
      <c r="G11" s="71">
        <f>IF($A11="","",($C11-$E$55-$F$55))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IF($A11="","",$K11)</f>
        <v/>
      </c>
      <c r="R11" s="69">
        <f>IF($A11="","",$L$60*$D11)</f>
        <v/>
      </c>
      <c r="S11" s="71">
        <f>IF($A11="","",$K11)</f>
        <v/>
      </c>
      <c r="T11" s="69">
        <f>IF($A11="","",$L$61*$D11)</f>
        <v/>
      </c>
      <c r="U11" s="71">
        <f>IF($A11="","",(($C11-$E$62-$F$62-$G$62-$H$62-$I$62-$J$62-$K$62)/4))</f>
        <v/>
      </c>
      <c r="V11" s="69">
        <f>IF($A11="","",$L$62*$D11)</f>
        <v/>
      </c>
      <c r="W11" s="71">
        <f>$U11</f>
        <v/>
      </c>
      <c r="X11" s="69">
        <f>$V11</f>
        <v/>
      </c>
      <c r="Y11" s="71">
        <f>IF($A11="","",($B11-$E$63-$F$63))</f>
        <v/>
      </c>
      <c r="Z11" s="69">
        <f>IF($A11="","",$L$63*$D11)</f>
        <v/>
      </c>
      <c r="AA11" s="71">
        <f>IF($A11="","",($C11-$E$64-$F$64))</f>
        <v/>
      </c>
      <c r="AB11" s="69">
        <f>IF($A11="","",$L$64*$D11)</f>
        <v/>
      </c>
      <c r="AC11" s="71">
        <f>IF($A11="","",(($U11*2)+$E$65+$F$65))</f>
        <v/>
      </c>
      <c r="AD11" s="69">
        <f>IF($A11="","",$L$65*$D11)</f>
        <v/>
      </c>
      <c r="AE11" s="134">
        <f>IF($A11="","",$K11-5.8-5.8-1.2)</f>
        <v/>
      </c>
      <c r="AF11" s="135">
        <f>IF($A11="","",$U11+1.2)</f>
        <v/>
      </c>
      <c r="AG11" s="74">
        <f>IF($A11="","",$AG$9)</f>
        <v/>
      </c>
      <c r="AH11" s="136">
        <f>IF($A11="","",4*$D11)</f>
        <v/>
      </c>
      <c r="AI11" s="76">
        <f>IF($A11="","",($AE11 * 0.393701) )</f>
        <v/>
      </c>
      <c r="AJ11" s="77">
        <f>IF($A11="","",($AF11* 0.393701) )</f>
        <v/>
      </c>
    </row>
    <row r="12" ht="40.15" customHeight="1">
      <c r="A12" s="67" t="n"/>
      <c r="B12" s="68" t="n"/>
      <c r="C12" s="69" t="n"/>
      <c r="D12" s="70" t="n"/>
      <c r="E12" s="71">
        <f>IF($A12="","",($C12-$E$54-$F$54))</f>
        <v/>
      </c>
      <c r="F12" s="69">
        <f>IF($A12="","",$L$54*$D12)</f>
        <v/>
      </c>
      <c r="G12" s="71">
        <f>IF($A12="","",($C12-$E$55-$F$55))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IF($A12="","",$K12)</f>
        <v/>
      </c>
      <c r="R12" s="69">
        <f>IF($A12="","",$L$60*$D12)</f>
        <v/>
      </c>
      <c r="S12" s="71">
        <f>IF($A12="","",$K12)</f>
        <v/>
      </c>
      <c r="T12" s="69">
        <f>IF($A12="","",$L$61*$D12)</f>
        <v/>
      </c>
      <c r="U12" s="71">
        <f>IF($A12="","",(($C12-$E$62-$F$62-$G$62-$H$62-$I$62-$J$62-$K$62)/4))</f>
        <v/>
      </c>
      <c r="V12" s="69">
        <f>IF($A12="","",$L$62*$D12)</f>
        <v/>
      </c>
      <c r="W12" s="71">
        <f>$U12</f>
        <v/>
      </c>
      <c r="X12" s="69">
        <f>$V12</f>
        <v/>
      </c>
      <c r="Y12" s="71">
        <f>IF($A12="","",($B12-$E$63-$F$63))</f>
        <v/>
      </c>
      <c r="Z12" s="69">
        <f>IF($A12="","",$L$63*$D12)</f>
        <v/>
      </c>
      <c r="AA12" s="71">
        <f>IF($A12="","",($C12-$E$64-$F$64))</f>
        <v/>
      </c>
      <c r="AB12" s="69">
        <f>IF($A12="","",$L$64*$D12)</f>
        <v/>
      </c>
      <c r="AC12" s="71">
        <f>IF($A12="","",(($U12*2)+$E$65+$F$65))</f>
        <v/>
      </c>
      <c r="AD12" s="69">
        <f>IF($A12="","",$L$65*$D12)</f>
        <v/>
      </c>
      <c r="AE12" s="134">
        <f>IF($A12="","",$K12-5.8-5.8-1.2)</f>
        <v/>
      </c>
      <c r="AF12" s="135">
        <f>IF($A12="","",$U12+1.2)</f>
        <v/>
      </c>
      <c r="AG12" s="74">
        <f>IF($A12="","",$AG$9)</f>
        <v/>
      </c>
      <c r="AH12" s="136">
        <f>IF($A12="","",4*$D12)</f>
        <v/>
      </c>
      <c r="AI12" s="78">
        <f>IF($A12="","",($AE12 * 0.393701) )</f>
        <v/>
      </c>
      <c r="AJ12" s="77">
        <f>IF($A12="","",($AF12* 0.393701) )</f>
        <v/>
      </c>
    </row>
    <row r="13" ht="40.15" customHeight="1">
      <c r="A13" s="67" t="n"/>
      <c r="B13" s="68" t="n"/>
      <c r="C13" s="69" t="n"/>
      <c r="D13" s="70" t="n"/>
      <c r="E13" s="71">
        <f>IF($A13="","",($C13-$E$54-$F$54))</f>
        <v/>
      </c>
      <c r="F13" s="69">
        <f>IF($A13="","",$L$54*$D13)</f>
        <v/>
      </c>
      <c r="G13" s="71">
        <f>IF($A13="","",($C13-$E$55-$F$55))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IF($A13="","",$K13)</f>
        <v/>
      </c>
      <c r="R13" s="69">
        <f>IF($A13="","",$L$60*$D13)</f>
        <v/>
      </c>
      <c r="S13" s="71">
        <f>IF($A13="","",$K13)</f>
        <v/>
      </c>
      <c r="T13" s="69">
        <f>IF($A13="","",$L$61*$D13)</f>
        <v/>
      </c>
      <c r="U13" s="71">
        <f>IF($A13="","",(($C13-$E$62-$F$62-$G$62-$H$62-$I$62-$J$62-$K$62)/4))</f>
        <v/>
      </c>
      <c r="V13" s="69">
        <f>IF($A13="","",$L$62*$D13)</f>
        <v/>
      </c>
      <c r="W13" s="71">
        <f>$U13</f>
        <v/>
      </c>
      <c r="X13" s="69">
        <f>$V13</f>
        <v/>
      </c>
      <c r="Y13" s="71">
        <f>IF($A13="","",($B13-$E$63-$F$63))</f>
        <v/>
      </c>
      <c r="Z13" s="69">
        <f>IF($A13="","",$L$63*$D13)</f>
        <v/>
      </c>
      <c r="AA13" s="71">
        <f>IF($A13="","",($C13-$E$64-$F$64))</f>
        <v/>
      </c>
      <c r="AB13" s="69">
        <f>IF($A13="","",$L$64*$D13)</f>
        <v/>
      </c>
      <c r="AC13" s="71">
        <f>IF($A13="","",(($U13*2)+$E$65+$F$65))</f>
        <v/>
      </c>
      <c r="AD13" s="69">
        <f>IF($A13="","",$L$65*$D13)</f>
        <v/>
      </c>
      <c r="AE13" s="134">
        <f>IF($A13="","",$K13-5.8-5.8-1.2)</f>
        <v/>
      </c>
      <c r="AF13" s="135">
        <f>IF($A13="","",$U13+1.2)</f>
        <v/>
      </c>
      <c r="AG13" s="74">
        <f>IF($A13="","",$AG$9)</f>
        <v/>
      </c>
      <c r="AH13" s="136">
        <f>IF($A13="","",4*$D13)</f>
        <v/>
      </c>
      <c r="AI13" s="72">
        <f>IF($A13="","",($AE13 * 0.393701) )</f>
        <v/>
      </c>
      <c r="AJ13" s="77">
        <f>IF($A13="","",($AF13* 0.393701) )</f>
        <v/>
      </c>
    </row>
    <row r="14" ht="40.15" customHeight="1">
      <c r="A14" s="67" t="n"/>
      <c r="B14" s="68" t="n"/>
      <c r="C14" s="69" t="n"/>
      <c r="D14" s="70" t="n"/>
      <c r="E14" s="71">
        <f>IF($A14="","",($C14-$E$54-$F$54))</f>
        <v/>
      </c>
      <c r="F14" s="69">
        <f>IF($A14="","",$L$54*$D14)</f>
        <v/>
      </c>
      <c r="G14" s="71">
        <f>IF($A14="","",($C14-$E$55-$F$55))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IF($A14="","",$K14)</f>
        <v/>
      </c>
      <c r="R14" s="69">
        <f>IF($A14="","",$L$60*$D14)</f>
        <v/>
      </c>
      <c r="S14" s="71">
        <f>IF($A14="","",$K14)</f>
        <v/>
      </c>
      <c r="T14" s="69">
        <f>IF($A14="","",$L$61*$D14)</f>
        <v/>
      </c>
      <c r="U14" s="71">
        <f>IF($A14="","",(($C14-$E$62-$F$62-$G$62-$H$62-$I$62-$J$62-$K$62)/4))</f>
        <v/>
      </c>
      <c r="V14" s="69">
        <f>IF($A14="","",$L$62*$D14)</f>
        <v/>
      </c>
      <c r="W14" s="71">
        <f>$U14</f>
        <v/>
      </c>
      <c r="X14" s="69">
        <f>$V14</f>
        <v/>
      </c>
      <c r="Y14" s="71">
        <f>IF($A14="","",($B14-$E$63-$F$63))</f>
        <v/>
      </c>
      <c r="Z14" s="69">
        <f>IF($A14="","",$L$63*$D14)</f>
        <v/>
      </c>
      <c r="AA14" s="71">
        <f>IF($A14="","",($C14-$E$64-$F$64))</f>
        <v/>
      </c>
      <c r="AB14" s="69">
        <f>IF($A14="","",$L$64*$D14)</f>
        <v/>
      </c>
      <c r="AC14" s="71">
        <f>IF($A14="","",(($U14*2)+$E$65+$F$65))</f>
        <v/>
      </c>
      <c r="AD14" s="69">
        <f>IF($A14="","",$L$65*$D14)</f>
        <v/>
      </c>
      <c r="AE14" s="134">
        <f>IF($A14="","",$K14-5.8-5.8-1.2)</f>
        <v/>
      </c>
      <c r="AF14" s="135">
        <f>IF($A14="","",$U14+1.2)</f>
        <v/>
      </c>
      <c r="AG14" s="74">
        <f>IF($A14="","",$AG$9)</f>
        <v/>
      </c>
      <c r="AH14" s="136">
        <f>IF($A14="","",4*$D14)</f>
        <v/>
      </c>
      <c r="AI14" s="72">
        <f>IF($A14="","",($AE14 * 0.393701) )</f>
        <v/>
      </c>
      <c r="AJ14" s="77">
        <f>IF($A14="","",($AF14* 0.393701) )</f>
        <v/>
      </c>
    </row>
    <row r="15" ht="40.15" customHeight="1">
      <c r="A15" s="67" t="n"/>
      <c r="B15" s="68" t="n"/>
      <c r="C15" s="69" t="n"/>
      <c r="D15" s="70" t="n"/>
      <c r="E15" s="71">
        <f>IF($A15="","",($C15-$E$54-$F$54))</f>
        <v/>
      </c>
      <c r="F15" s="69">
        <f>IF($A15="","",$L$54*$D15)</f>
        <v/>
      </c>
      <c r="G15" s="71">
        <f>IF($A15="","",($C15-$E$55-$F$55))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IF($A15="","",$K15)</f>
        <v/>
      </c>
      <c r="R15" s="69">
        <f>IF($A15="","",$L$60*$D15)</f>
        <v/>
      </c>
      <c r="S15" s="71">
        <f>IF($A15="","",$K15)</f>
        <v/>
      </c>
      <c r="T15" s="69">
        <f>IF($A15="","",$L$61*$D15)</f>
        <v/>
      </c>
      <c r="U15" s="71">
        <f>IF($A15="","",(($C15-$E$62-$F$62-$G$62-$H$62-$I$62-$J$62-$K$62)/4))</f>
        <v/>
      </c>
      <c r="V15" s="69">
        <f>IF($A15="","",$L$62*$D15)</f>
        <v/>
      </c>
      <c r="W15" s="71">
        <f>$U15</f>
        <v/>
      </c>
      <c r="X15" s="69">
        <f>$V15</f>
        <v/>
      </c>
      <c r="Y15" s="71">
        <f>IF($A15="","",($B15-$E$63-$F$63))</f>
        <v/>
      </c>
      <c r="Z15" s="69">
        <f>IF($A15="","",$L$63*$D15)</f>
        <v/>
      </c>
      <c r="AA15" s="71">
        <f>IF($A15="","",($C15-$E$64-$F$64))</f>
        <v/>
      </c>
      <c r="AB15" s="69">
        <f>IF($A15="","",$L$64*$D15)</f>
        <v/>
      </c>
      <c r="AC15" s="71">
        <f>IF($A15="","",(($U15*2)+$E$65+$F$65))</f>
        <v/>
      </c>
      <c r="AD15" s="69">
        <f>IF($A15="","",$L$65*$D15)</f>
        <v/>
      </c>
      <c r="AE15" s="137">
        <f>IF($A15="","",$K15-5.8-5.8-1.2)</f>
        <v/>
      </c>
      <c r="AF15" s="135">
        <f>IF($A15="","",$U15+1.2)</f>
        <v/>
      </c>
      <c r="AG15" s="74">
        <f>IF($A15="","",$AG$9)</f>
        <v/>
      </c>
      <c r="AH15" s="136">
        <f>IF($A15="","",4*$D15)</f>
        <v/>
      </c>
      <c r="AI15" s="78">
        <f>IF($A15="","",($AE15 * 0.393701) )</f>
        <v/>
      </c>
      <c r="AJ15" s="77">
        <f>IF($A15="","",($AF15* 0.393701) )</f>
        <v/>
      </c>
    </row>
    <row r="16" ht="40.15" customHeight="1">
      <c r="A16" s="67" t="n"/>
      <c r="B16" s="68" t="n"/>
      <c r="C16" s="69" t="n"/>
      <c r="D16" s="70" t="n"/>
      <c r="E16" s="71">
        <f>IF($A16="","",($C16-$E$54-$F$54))</f>
        <v/>
      </c>
      <c r="F16" s="69">
        <f>IF($A16="","",$L$54*$D16)</f>
        <v/>
      </c>
      <c r="G16" s="71">
        <f>IF($A16="","",($C16-$E$55-$F$55))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IF($A16="","",$K16)</f>
        <v/>
      </c>
      <c r="R16" s="69">
        <f>IF($A16="","",$L$60*$D16)</f>
        <v/>
      </c>
      <c r="S16" s="71">
        <f>IF($A16="","",$K16)</f>
        <v/>
      </c>
      <c r="T16" s="69">
        <f>IF($A16="","",$L$61*$D16)</f>
        <v/>
      </c>
      <c r="U16" s="71">
        <f>IF($A16="","",(($C16-$E$62-$F$62-$G$62-$H$62-$I$62-$J$62-$K$62)/4))</f>
        <v/>
      </c>
      <c r="V16" s="69">
        <f>IF($A16="","",$L$62*$D16)</f>
        <v/>
      </c>
      <c r="W16" s="71">
        <f>$U16</f>
        <v/>
      </c>
      <c r="X16" s="69">
        <f>$V16</f>
        <v/>
      </c>
      <c r="Y16" s="71">
        <f>IF($A16="","",($B16-$E$63-$F$63))</f>
        <v/>
      </c>
      <c r="Z16" s="69">
        <f>IF($A16="","",$L$63*$D16)</f>
        <v/>
      </c>
      <c r="AA16" s="71">
        <f>IF($A16="","",($C16-$E$64-$F$64))</f>
        <v/>
      </c>
      <c r="AB16" s="69">
        <f>IF($A16="","",$L$64*$D16)</f>
        <v/>
      </c>
      <c r="AC16" s="71">
        <f>IF($A16="","",(($U16*2)+$E$65+$F$65))</f>
        <v/>
      </c>
      <c r="AD16" s="69">
        <f>IF($A16="","",$L$65*$D16)</f>
        <v/>
      </c>
      <c r="AE16" s="137">
        <f>IF($A16="","",$K16-5.8-5.8-1.2)</f>
        <v/>
      </c>
      <c r="AF16" s="135">
        <f>IF($A16="","",$U16+1.2)</f>
        <v/>
      </c>
      <c r="AG16" s="74">
        <f>IF($A16="","",$AG$9)</f>
        <v/>
      </c>
      <c r="AH16" s="136">
        <f>IF($A16="","",4*$D16)</f>
        <v/>
      </c>
      <c r="AI16" s="72">
        <f>IF($A16="","",($AE16 * 0.393701) )</f>
        <v/>
      </c>
      <c r="AJ16" s="77">
        <f>IF($A16="","",($AF16* 0.393701) )</f>
        <v/>
      </c>
    </row>
    <row r="17" ht="40.15" customHeight="1">
      <c r="A17" s="67" t="n"/>
      <c r="B17" s="68" t="n"/>
      <c r="C17" s="69" t="n"/>
      <c r="D17" s="70" t="n"/>
      <c r="E17" s="71">
        <f>IF($A17="","",($C17-$E$54-$F$54))</f>
        <v/>
      </c>
      <c r="F17" s="69">
        <f>IF($A17="","",$L$54*$D17)</f>
        <v/>
      </c>
      <c r="G17" s="71">
        <f>IF($A17="","",($C17-$E$55-$F$55))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IF($A17="","",$K17)</f>
        <v/>
      </c>
      <c r="R17" s="69">
        <f>IF($A17="","",$L$60*$D17)</f>
        <v/>
      </c>
      <c r="S17" s="71">
        <f>IF($A17="","",$K17)</f>
        <v/>
      </c>
      <c r="T17" s="69">
        <f>IF($A17="","",$L$61*$D17)</f>
        <v/>
      </c>
      <c r="U17" s="71">
        <f>IF($A17="","",(($C17-$E$62-$F$62-$G$62-$H$62-$I$62-$J$62-$K$62)/4))</f>
        <v/>
      </c>
      <c r="V17" s="69">
        <f>IF($A17="","",$L$62*$D17)</f>
        <v/>
      </c>
      <c r="W17" s="71">
        <f>$U17</f>
        <v/>
      </c>
      <c r="X17" s="69">
        <f>$V17</f>
        <v/>
      </c>
      <c r="Y17" s="71">
        <f>IF($A17="","",($B17-$E$63-$F$63))</f>
        <v/>
      </c>
      <c r="Z17" s="69">
        <f>IF($A17="","",$L$63*$D17)</f>
        <v/>
      </c>
      <c r="AA17" s="71">
        <f>IF($A17="","",($C17-$E$64-$F$64))</f>
        <v/>
      </c>
      <c r="AB17" s="69">
        <f>IF($A17="","",$L$64*$D17)</f>
        <v/>
      </c>
      <c r="AC17" s="71">
        <f>IF($A17="","",(($U17*2)+$E$65+$F$65))</f>
        <v/>
      </c>
      <c r="AD17" s="69">
        <f>IF($A17="","",$L$65*$D17)</f>
        <v/>
      </c>
      <c r="AE17" s="137">
        <f>IF($A17="","",$K17-5.8-5.8-1.2)</f>
        <v/>
      </c>
      <c r="AF17" s="135">
        <f>IF($A17="","",$U17+1.2)</f>
        <v/>
      </c>
      <c r="AG17" s="74">
        <f>IF($A17="","",$AG$9)</f>
        <v/>
      </c>
      <c r="AH17" s="136">
        <f>IF($A17="","",4*$D17)</f>
        <v/>
      </c>
      <c r="AI17" s="76">
        <f>IF($A17="","",($AE17 * 0.393701) )</f>
        <v/>
      </c>
      <c r="AJ17" s="77">
        <f>IF($A17="","",($AF17* 0.393701) )</f>
        <v/>
      </c>
    </row>
    <row r="18" ht="40.15" customHeight="1">
      <c r="A18" s="67" t="n"/>
      <c r="B18" s="68" t="n"/>
      <c r="C18" s="69" t="n"/>
      <c r="D18" s="70" t="n"/>
      <c r="E18" s="71">
        <f>IF($A18="","",($C18-$E$54-$F$54))</f>
        <v/>
      </c>
      <c r="F18" s="69">
        <f>IF($A18="","",$L$54*$D18)</f>
        <v/>
      </c>
      <c r="G18" s="71">
        <f>IF($A18="","",($C18-$E$55-$F$55))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IF($A18="","",$K18)</f>
        <v/>
      </c>
      <c r="R18" s="69">
        <f>IF($A18="","",$L$60*$D18)</f>
        <v/>
      </c>
      <c r="S18" s="71">
        <f>IF($A18="","",$K18)</f>
        <v/>
      </c>
      <c r="T18" s="69">
        <f>IF($A18="","",$L$61*$D18)</f>
        <v/>
      </c>
      <c r="U18" s="71">
        <f>IF($A18="","",(($C18-$E$62-$F$62-$G$62-$H$62-$I$62-$J$62-$K$62)/4))</f>
        <v/>
      </c>
      <c r="V18" s="69">
        <f>IF($A18="","",$L$62*$D18)</f>
        <v/>
      </c>
      <c r="W18" s="71">
        <f>$U18</f>
        <v/>
      </c>
      <c r="X18" s="69">
        <f>$V18</f>
        <v/>
      </c>
      <c r="Y18" s="71">
        <f>IF($A18="","",($B18-$E$63-$F$63))</f>
        <v/>
      </c>
      <c r="Z18" s="69">
        <f>IF($A18="","",$L$63*$D18)</f>
        <v/>
      </c>
      <c r="AA18" s="71">
        <f>IF($A18="","",($C18-$E$64-$F$64))</f>
        <v/>
      </c>
      <c r="AB18" s="69">
        <f>IF($A18="","",$L$64*$D18)</f>
        <v/>
      </c>
      <c r="AC18" s="71">
        <f>IF($A18="","",(($U18*2)+$E$65+$F$65))</f>
        <v/>
      </c>
      <c r="AD18" s="69">
        <f>IF($A18="","",$L$65*$D18)</f>
        <v/>
      </c>
      <c r="AE18" s="137">
        <f>IF($A18="","",$K18-5.8-5.8-1.2)</f>
        <v/>
      </c>
      <c r="AF18" s="135">
        <f>IF($A18="","",$U18+1.2)</f>
        <v/>
      </c>
      <c r="AG18" s="74">
        <f>IF($A18="","",$AG$9)</f>
        <v/>
      </c>
      <c r="AH18" s="136">
        <f>IF($A18="","",4*$D18)</f>
        <v/>
      </c>
      <c r="AI18" s="78">
        <f>IF($A18="","",($AE18 * 0.393701) )</f>
        <v/>
      </c>
      <c r="AJ18" s="77">
        <f>IF($A18="","",($AF18* 0.393701) )</f>
        <v/>
      </c>
    </row>
    <row r="19" ht="40.15" customHeight="1">
      <c r="A19" s="67" t="n"/>
      <c r="B19" s="68" t="n"/>
      <c r="C19" s="69" t="n"/>
      <c r="D19" s="70" t="n"/>
      <c r="E19" s="71">
        <f>IF($A19="","",($C19-$E$54-$F$54))</f>
        <v/>
      </c>
      <c r="F19" s="69">
        <f>IF($A19="","",$L$54*$D19)</f>
        <v/>
      </c>
      <c r="G19" s="71">
        <f>IF($A19="","",($C19-$E$55-$F$55))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IF($A19="","",$K19)</f>
        <v/>
      </c>
      <c r="R19" s="69">
        <f>IF($A19="","",$L$60*$D19)</f>
        <v/>
      </c>
      <c r="S19" s="71">
        <f>IF($A19="","",$K19)</f>
        <v/>
      </c>
      <c r="T19" s="69">
        <f>IF($A19="","",$L$61*$D19)</f>
        <v/>
      </c>
      <c r="U19" s="71">
        <f>IF($A19="","",(($C19-$E$62-$F$62-$G$62-$H$62-$I$62-$J$62-$K$62)/4))</f>
        <v/>
      </c>
      <c r="V19" s="69">
        <f>IF($A19="","",$L$62*$D19)</f>
        <v/>
      </c>
      <c r="W19" s="71">
        <f>$U19</f>
        <v/>
      </c>
      <c r="X19" s="69">
        <f>$V19</f>
        <v/>
      </c>
      <c r="Y19" s="71">
        <f>IF($A19="","",($B19-$E$63-$F$63))</f>
        <v/>
      </c>
      <c r="Z19" s="69">
        <f>IF($A19="","",$L$63*$D19)</f>
        <v/>
      </c>
      <c r="AA19" s="71">
        <f>IF($A19="","",($C19-$E$64-$F$64))</f>
        <v/>
      </c>
      <c r="AB19" s="69">
        <f>IF($A19="","",$L$64*$D19)</f>
        <v/>
      </c>
      <c r="AC19" s="71">
        <f>IF($A19="","",(($U19*2)+$E$65+$F$65))</f>
        <v/>
      </c>
      <c r="AD19" s="69">
        <f>IF($A19="","",$L$65*$D19)</f>
        <v/>
      </c>
      <c r="AE19" s="137">
        <f>IF($A19="","",$K19-5.8-5.8-1.2)</f>
        <v/>
      </c>
      <c r="AF19" s="135">
        <f>IF($A19="","",$U19+1.2)</f>
        <v/>
      </c>
      <c r="AG19" s="74">
        <f>IF($A19="","",$AG$9)</f>
        <v/>
      </c>
      <c r="AH19" s="136">
        <f>IF($A19="","",4*$D19)</f>
        <v/>
      </c>
      <c r="AI19" s="78">
        <f>IF($A19="","",($AE19 * 0.393701) )</f>
        <v/>
      </c>
      <c r="AJ19" s="77">
        <f>IF($A19="","",($AF19* 0.393701) )</f>
        <v/>
      </c>
    </row>
    <row r="20" ht="40.15" customHeight="1">
      <c r="A20" s="67" t="n"/>
      <c r="B20" s="68" t="n"/>
      <c r="C20" s="69" t="n"/>
      <c r="D20" s="70" t="n"/>
      <c r="E20" s="71">
        <f>IF($A20="","",($C20-$E$54-$F$54))</f>
        <v/>
      </c>
      <c r="F20" s="69">
        <f>IF($A20="","",$L$54*$D20)</f>
        <v/>
      </c>
      <c r="G20" s="71">
        <f>IF($A20="","",($C20-$E$55-$F$55))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IF($A20="","",$K20)</f>
        <v/>
      </c>
      <c r="R20" s="69">
        <f>IF($A20="","",$L$60*$D20)</f>
        <v/>
      </c>
      <c r="S20" s="71">
        <f>IF($A20="","",$K20)</f>
        <v/>
      </c>
      <c r="T20" s="69">
        <f>IF($A20="","",$L$61*$D20)</f>
        <v/>
      </c>
      <c r="U20" s="71">
        <f>IF($A20="","",(($C20-$E$62-$F$62-$G$62-$H$62-$I$62-$J$62-$K$62)/4))</f>
        <v/>
      </c>
      <c r="V20" s="69">
        <f>IF($A20="","",$L$62*$D20)</f>
        <v/>
      </c>
      <c r="W20" s="71">
        <f>$U20</f>
        <v/>
      </c>
      <c r="X20" s="69">
        <f>$V20</f>
        <v/>
      </c>
      <c r="Y20" s="71">
        <f>IF($A20="","",($B20-$E$63-$F$63))</f>
        <v/>
      </c>
      <c r="Z20" s="69">
        <f>IF($A20="","",$L$63*$D20)</f>
        <v/>
      </c>
      <c r="AA20" s="71">
        <f>IF($A20="","",($C20-$E$64-$F$64))</f>
        <v/>
      </c>
      <c r="AB20" s="69">
        <f>IF($A20="","",$L$64*$D20)</f>
        <v/>
      </c>
      <c r="AC20" s="71">
        <f>IF($A20="","",(($U20*2)+$E$65+$F$65))</f>
        <v/>
      </c>
      <c r="AD20" s="69">
        <f>IF($A20="","",$L$65*$D20)</f>
        <v/>
      </c>
      <c r="AE20" s="137">
        <f>IF($A20="","",$K20-5.8-5.8-1.2)</f>
        <v/>
      </c>
      <c r="AF20" s="135">
        <f>IF($A20="","",$U20+1.2)</f>
        <v/>
      </c>
      <c r="AG20" s="74">
        <f>IF($A20="","",$AG$9)</f>
        <v/>
      </c>
      <c r="AH20" s="136">
        <f>IF($A20="","",4*$D20)</f>
        <v/>
      </c>
      <c r="AI20" s="78">
        <f>IF($A20="","",($AE20 * 0.393701) )</f>
        <v/>
      </c>
      <c r="AJ20" s="77">
        <f>IF($A20="","",($AF20* 0.393701) )</f>
        <v/>
      </c>
    </row>
    <row r="21" ht="40.15" customHeight="1">
      <c r="A21" s="67" t="n"/>
      <c r="B21" s="68" t="n"/>
      <c r="C21" s="69" t="n"/>
      <c r="D21" s="70" t="n"/>
      <c r="E21" s="71">
        <f>IF($A21="","",($C21-$E$54-$F$54))</f>
        <v/>
      </c>
      <c r="F21" s="69">
        <f>IF($A21="","",$L$54*$D21)</f>
        <v/>
      </c>
      <c r="G21" s="71">
        <f>IF($A21="","",($C21-$E$55-$F$55))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IF($A21="","",$K21)</f>
        <v/>
      </c>
      <c r="R21" s="69">
        <f>IF($A21="","",$L$60*$D21)</f>
        <v/>
      </c>
      <c r="S21" s="71">
        <f>IF($A21="","",$K21)</f>
        <v/>
      </c>
      <c r="T21" s="69">
        <f>IF($A21="","",$L$61*$D21)</f>
        <v/>
      </c>
      <c r="U21" s="71">
        <f>IF($A21="","",(($C21-$E$62-$F$62-$G$62-$H$62-$I$62-$J$62-$K$62)/4))</f>
        <v/>
      </c>
      <c r="V21" s="69">
        <f>IF($A21="","",$L$62*$D21)</f>
        <v/>
      </c>
      <c r="W21" s="71">
        <f>$U21</f>
        <v/>
      </c>
      <c r="X21" s="69">
        <f>$V21</f>
        <v/>
      </c>
      <c r="Y21" s="71">
        <f>IF($A21="","",($B21-$E$63-$F$63))</f>
        <v/>
      </c>
      <c r="Z21" s="69">
        <f>IF($A21="","",$L$63*$D21)</f>
        <v/>
      </c>
      <c r="AA21" s="71">
        <f>IF($A21="","",($C21-$E$64-$F$64))</f>
        <v/>
      </c>
      <c r="AB21" s="69">
        <f>IF($A21="","",$L$64*$D21)</f>
        <v/>
      </c>
      <c r="AC21" s="71">
        <f>IF($A21="","",(($U21*2)+$E$65+$F$65))</f>
        <v/>
      </c>
      <c r="AD21" s="69">
        <f>IF($A21="","",$L$65*$D21)</f>
        <v/>
      </c>
      <c r="AE21" s="137">
        <f>IF($A21="","",$K21-5.8-5.8-1.2)</f>
        <v/>
      </c>
      <c r="AF21" s="135">
        <f>IF($A21="","",$U21+1.2)</f>
        <v/>
      </c>
      <c r="AG21" s="74">
        <f>IF($A21="","",$AG$9)</f>
        <v/>
      </c>
      <c r="AH21" s="136">
        <f>IF($A21="","",4*$D21)</f>
        <v/>
      </c>
      <c r="AI21" s="78">
        <f>IF($A21="","",($AE21 * 0.393701) )</f>
        <v/>
      </c>
      <c r="AJ21" s="77">
        <f>IF($A21="","",($AF21* 0.393701) )</f>
        <v/>
      </c>
    </row>
    <row r="22" ht="40.15" customHeight="1">
      <c r="A22" s="67" t="n"/>
      <c r="B22" s="68" t="n"/>
      <c r="C22" s="69" t="n"/>
      <c r="D22" s="70" t="n"/>
      <c r="E22" s="71">
        <f>IF($A22="","",($C22-$E$54-$F$54))</f>
        <v/>
      </c>
      <c r="F22" s="69">
        <f>IF($A22="","",$L$54*$D22)</f>
        <v/>
      </c>
      <c r="G22" s="71">
        <f>IF($A22="","",($C22-$E$55-$F$55))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IF($A22="","",$K22)</f>
        <v/>
      </c>
      <c r="R22" s="69">
        <f>IF($A22="","",$L$60*$D22)</f>
        <v/>
      </c>
      <c r="S22" s="71">
        <f>IF($A22="","",$K22)</f>
        <v/>
      </c>
      <c r="T22" s="69">
        <f>IF($A22="","",$L$61*$D22)</f>
        <v/>
      </c>
      <c r="U22" s="71">
        <f>IF($A22="","",(($C22-$E$62-$F$62-$G$62-$H$62-$I$62-$J$62-$K$62)/4))</f>
        <v/>
      </c>
      <c r="V22" s="69">
        <f>IF($A22="","",$L$62*$D22)</f>
        <v/>
      </c>
      <c r="W22" s="71">
        <f>$U22</f>
        <v/>
      </c>
      <c r="X22" s="69">
        <f>$V22</f>
        <v/>
      </c>
      <c r="Y22" s="71">
        <f>IF($A22="","",($B22-$E$63-$F$63))</f>
        <v/>
      </c>
      <c r="Z22" s="69">
        <f>IF($A22="","",$L$63*$D22)</f>
        <v/>
      </c>
      <c r="AA22" s="71">
        <f>IF($A22="","",($C22-$E$64-$F$64))</f>
        <v/>
      </c>
      <c r="AB22" s="69">
        <f>IF($A22="","",$L$64*$D22)</f>
        <v/>
      </c>
      <c r="AC22" s="71">
        <f>IF($A22="","",(($U22*2)+$E$65+$F$65))</f>
        <v/>
      </c>
      <c r="AD22" s="69">
        <f>IF($A22="","",$L$65*$D22)</f>
        <v/>
      </c>
      <c r="AE22" s="137">
        <f>IF($A22="","",$K22-5.8-5.8-1.2)</f>
        <v/>
      </c>
      <c r="AF22" s="135">
        <f>IF($A22="","",$U22+1.2)</f>
        <v/>
      </c>
      <c r="AG22" s="74">
        <f>IF($A22="","",$AG$9)</f>
        <v/>
      </c>
      <c r="AH22" s="136">
        <f>IF($A22="","",4*$D22)</f>
        <v/>
      </c>
      <c r="AI22" s="78">
        <f>IF($A22="","",($AE22 * 0.393701) )</f>
        <v/>
      </c>
      <c r="AJ22" s="77">
        <f>IF($A22="","",($AF22* 0.393701) )</f>
        <v/>
      </c>
    </row>
    <row r="23" ht="40.15" customHeight="1">
      <c r="A23" s="67" t="n"/>
      <c r="B23" s="68" t="n"/>
      <c r="C23" s="69" t="n"/>
      <c r="D23" s="70" t="n"/>
      <c r="E23" s="71">
        <f>IF($A23="","",($C23-$E$54-$F$54))</f>
        <v/>
      </c>
      <c r="F23" s="69">
        <f>IF($A23="","",$L$54*$D23)</f>
        <v/>
      </c>
      <c r="G23" s="71">
        <f>IF($A23="","",($C23-$E$55-$F$55))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IF($A23="","",$K23)</f>
        <v/>
      </c>
      <c r="R23" s="69">
        <f>IF($A23="","",$L$60*$D23)</f>
        <v/>
      </c>
      <c r="S23" s="71">
        <f>IF($A23="","",$K23)</f>
        <v/>
      </c>
      <c r="T23" s="69">
        <f>IF($A23="","",$L$61*$D23)</f>
        <v/>
      </c>
      <c r="U23" s="71">
        <f>IF($A23="","",(($C23-$E$62-$F$62-$G$62-$H$62-$I$62-$J$62-$K$62)/4))</f>
        <v/>
      </c>
      <c r="V23" s="69">
        <f>IF($A23="","",$L$62*$D23)</f>
        <v/>
      </c>
      <c r="W23" s="71">
        <f>$U23</f>
        <v/>
      </c>
      <c r="X23" s="69">
        <f>$V23</f>
        <v/>
      </c>
      <c r="Y23" s="71">
        <f>IF($A23="","",($B23-$E$63-$F$63))</f>
        <v/>
      </c>
      <c r="Z23" s="69">
        <f>IF($A23="","",$L$63*$D23)</f>
        <v/>
      </c>
      <c r="AA23" s="71">
        <f>IF($A23="","",($C23-$E$64-$F$64))</f>
        <v/>
      </c>
      <c r="AB23" s="69">
        <f>IF($A23="","",$L$64*$D23)</f>
        <v/>
      </c>
      <c r="AC23" s="71">
        <f>IF($A23="","",(($U23*2)+$E$65+$F$65))</f>
        <v/>
      </c>
      <c r="AD23" s="69">
        <f>IF($A23="","",$L$65*$D23)</f>
        <v/>
      </c>
      <c r="AE23" s="137">
        <f>IF($A23="","",$K23-5.8-5.8-1.2)</f>
        <v/>
      </c>
      <c r="AF23" s="135">
        <f>IF($A23="","",$U23+1.2)</f>
        <v/>
      </c>
      <c r="AG23" s="74">
        <f>IF($A23="","",$AG$9)</f>
        <v/>
      </c>
      <c r="AH23" s="136">
        <f>IF($A23="","",4*$D23)</f>
        <v/>
      </c>
      <c r="AI23" s="72">
        <f>IF($A23="","",($AE23 * 0.393701) )</f>
        <v/>
      </c>
      <c r="AJ23" s="77">
        <f>IF($A23="","",($AF23* 0.393701) )</f>
        <v/>
      </c>
    </row>
    <row r="24" ht="40.15" customHeight="1">
      <c r="A24" s="67" t="n"/>
      <c r="B24" s="68" t="n"/>
      <c r="C24" s="69" t="n"/>
      <c r="D24" s="70" t="n"/>
      <c r="E24" s="71">
        <f>IF($A24="","",($C24-$E$54-$F$54))</f>
        <v/>
      </c>
      <c r="F24" s="69">
        <f>IF($A24="","",$L$54*$D24)</f>
        <v/>
      </c>
      <c r="G24" s="71">
        <f>IF($A24="","",($C24-$E$55-$F$55))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IF($A24="","",$K24)</f>
        <v/>
      </c>
      <c r="R24" s="69">
        <f>IF($A24="","",$L$60*$D24)</f>
        <v/>
      </c>
      <c r="S24" s="71">
        <f>IF($A24="","",$K24)</f>
        <v/>
      </c>
      <c r="T24" s="69">
        <f>IF($A24="","",$L$61*$D24)</f>
        <v/>
      </c>
      <c r="U24" s="71">
        <f>IF($A24="","",(($C24-$E$62-$F$62-$G$62-$H$62-$I$62-$J$62-$K$62)/4))</f>
        <v/>
      </c>
      <c r="V24" s="69">
        <f>IF($A24="","",$L$62*$D24)</f>
        <v/>
      </c>
      <c r="W24" s="71">
        <f>$U24</f>
        <v/>
      </c>
      <c r="X24" s="69">
        <f>$V24</f>
        <v/>
      </c>
      <c r="Y24" s="71">
        <f>IF($A24="","",($B24-$E$63-$F$63))</f>
        <v/>
      </c>
      <c r="Z24" s="69">
        <f>IF($A24="","",$L$63*$D24)</f>
        <v/>
      </c>
      <c r="AA24" s="71">
        <f>IF($A24="","",($C24-$E$64-$F$64))</f>
        <v/>
      </c>
      <c r="AB24" s="69">
        <f>IF($A24="","",$L$64*$D24)</f>
        <v/>
      </c>
      <c r="AC24" s="71">
        <f>IF($A24="","",(($U24*2)+$E$65+$F$65))</f>
        <v/>
      </c>
      <c r="AD24" s="69">
        <f>IF($A24="","",$L$65*$D24)</f>
        <v/>
      </c>
      <c r="AE24" s="137">
        <f>IF($A24="","",$K24-5.8-5.8-1.2)</f>
        <v/>
      </c>
      <c r="AF24" s="135">
        <f>IF($A24="","",$U24+1.2)</f>
        <v/>
      </c>
      <c r="AG24" s="74">
        <f>IF($A24="","",$AG$9)</f>
        <v/>
      </c>
      <c r="AH24" s="136">
        <f>IF($A24="","",4*$D24)</f>
        <v/>
      </c>
      <c r="AI24" s="72">
        <f>IF($A24="","",($AE24 * 0.393701) )</f>
        <v/>
      </c>
      <c r="AJ24" s="77">
        <f>IF($A24="","",($AF24* 0.393701) )</f>
        <v/>
      </c>
    </row>
    <row r="25" ht="40.15" customHeight="1">
      <c r="A25" s="67" t="n"/>
      <c r="B25" s="68" t="n"/>
      <c r="C25" s="69" t="n"/>
      <c r="D25" s="70" t="n"/>
      <c r="E25" s="71">
        <f>IF($A25="","",($C25-$E$54-$F$54))</f>
        <v/>
      </c>
      <c r="F25" s="69">
        <f>IF($A25="","",$L$54*$D25)</f>
        <v/>
      </c>
      <c r="G25" s="71">
        <f>IF($A25="","",($C25-$E$55-$F$55))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IF($A25="","",$K25)</f>
        <v/>
      </c>
      <c r="R25" s="69">
        <f>IF($A25="","",$L$60*$D25)</f>
        <v/>
      </c>
      <c r="S25" s="71">
        <f>IF($A25="","",$K25)</f>
        <v/>
      </c>
      <c r="T25" s="69">
        <f>IF($A25="","",$L$61*$D25)</f>
        <v/>
      </c>
      <c r="U25" s="71">
        <f>IF($A25="","",(($C25-$E$62-$F$62-$G$62-$H$62-$I$62-$J$62-$K$62)/4))</f>
        <v/>
      </c>
      <c r="V25" s="69">
        <f>IF($A25="","",$L$62*$D25)</f>
        <v/>
      </c>
      <c r="W25" s="71">
        <f>$U25</f>
        <v/>
      </c>
      <c r="X25" s="69">
        <f>$V25</f>
        <v/>
      </c>
      <c r="Y25" s="71">
        <f>IF($A25="","",($B25-$E$63-$F$63))</f>
        <v/>
      </c>
      <c r="Z25" s="69">
        <f>IF($A25="","",$L$63*$D25)</f>
        <v/>
      </c>
      <c r="AA25" s="71">
        <f>IF($A25="","",($C25-$E$64-$F$64))</f>
        <v/>
      </c>
      <c r="AB25" s="69">
        <f>IF($A25="","",$L$64*$D25)</f>
        <v/>
      </c>
      <c r="AC25" s="71">
        <f>IF($A25="","",(($U25*2)+$E$65+$F$65))</f>
        <v/>
      </c>
      <c r="AD25" s="69">
        <f>IF($A25="","",$L$65*$D25)</f>
        <v/>
      </c>
      <c r="AE25" s="137">
        <f>IF($A25="","",$K25-5.8-5.8-1.2)</f>
        <v/>
      </c>
      <c r="AF25" s="135">
        <f>IF($A25="","",$U25+1.2)</f>
        <v/>
      </c>
      <c r="AG25" s="74">
        <f>IF($A25="","",$AG$9)</f>
        <v/>
      </c>
      <c r="AH25" s="136">
        <f>IF($A25="","",4*$D25)</f>
        <v/>
      </c>
      <c r="AI25" s="76">
        <f>IF($A25="","",($AE25 * 0.393701) )</f>
        <v/>
      </c>
      <c r="AJ25" s="77">
        <f>IF($A25="","",($AF25* 0.393701) )</f>
        <v/>
      </c>
    </row>
    <row r="26" ht="40.15" customHeight="1">
      <c r="A26" s="67" t="n"/>
      <c r="B26" s="68" t="n"/>
      <c r="C26" s="69" t="n"/>
      <c r="D26" s="70" t="n"/>
      <c r="E26" s="71">
        <f>IF($A26="","",($C26-$E$54-$F$54))</f>
        <v/>
      </c>
      <c r="F26" s="69">
        <f>IF($A26="","",$L$54*$D26)</f>
        <v/>
      </c>
      <c r="G26" s="71">
        <f>IF($A26="","",($C26-$E$55-$F$55))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IF($A26="","",$K26)</f>
        <v/>
      </c>
      <c r="R26" s="69">
        <f>IF($A26="","",$L$60*$D26)</f>
        <v/>
      </c>
      <c r="S26" s="71">
        <f>IF($A26="","",$K26)</f>
        <v/>
      </c>
      <c r="T26" s="69">
        <f>IF($A26="","",$L$61*$D26)</f>
        <v/>
      </c>
      <c r="U26" s="71">
        <f>IF($A26="","",(($C26-$E$62-$F$62-$G$62-$H$62-$I$62-$J$62-$K$62)/4))</f>
        <v/>
      </c>
      <c r="V26" s="69">
        <f>IF($A26="","",$L$62*$D26)</f>
        <v/>
      </c>
      <c r="W26" s="71">
        <f>$U26</f>
        <v/>
      </c>
      <c r="X26" s="69">
        <f>$V26</f>
        <v/>
      </c>
      <c r="Y26" s="71">
        <f>IF($A26="","",($B26-$E$63-$F$63))</f>
        <v/>
      </c>
      <c r="Z26" s="69">
        <f>IF($A26="","",$L$63*$D26)</f>
        <v/>
      </c>
      <c r="AA26" s="71">
        <f>IF($A26="","",($C26-$E$64-$F$64))</f>
        <v/>
      </c>
      <c r="AB26" s="69">
        <f>IF($A26="","",$L$64*$D26)</f>
        <v/>
      </c>
      <c r="AC26" s="71">
        <f>IF($A26="","",(($U26*2)+$E$65+$F$65))</f>
        <v/>
      </c>
      <c r="AD26" s="69">
        <f>IF($A26="","",$L$65*$D26)</f>
        <v/>
      </c>
      <c r="AE26" s="137">
        <f>IF($A26="","",$K26-5.8-5.8-1.2)</f>
        <v/>
      </c>
      <c r="AF26" s="135">
        <f>IF($A26="","",$U26+1.2)</f>
        <v/>
      </c>
      <c r="AG26" s="74">
        <f>IF($A26="","",$AG$9)</f>
        <v/>
      </c>
      <c r="AH26" s="136">
        <f>IF($A26="","",4*$D26)</f>
        <v/>
      </c>
      <c r="AI26" s="72">
        <f>IF($A26="","",($AE26 * 0.393701) )</f>
        <v/>
      </c>
      <c r="AJ26" s="77">
        <f>IF($A26="","",($AF26* 0.393701) )</f>
        <v/>
      </c>
    </row>
    <row r="27" ht="40.15" customHeight="1">
      <c r="A27" s="67" t="n"/>
      <c r="B27" s="68" t="n"/>
      <c r="C27" s="69" t="n"/>
      <c r="D27" s="70" t="n"/>
      <c r="E27" s="71">
        <f>IF($A27="","",($C27-$E$54-$F$54))</f>
        <v/>
      </c>
      <c r="F27" s="69">
        <f>IF($A27="","",$L$54*$D27)</f>
        <v/>
      </c>
      <c r="G27" s="71">
        <f>IF($A27="","",($C27-$E$55-$F$55))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IF($A27="","",$K27)</f>
        <v/>
      </c>
      <c r="R27" s="69">
        <f>IF($A27="","",$L$60*$D27)</f>
        <v/>
      </c>
      <c r="S27" s="71">
        <f>IF($A27="","",$K27)</f>
        <v/>
      </c>
      <c r="T27" s="69">
        <f>IF($A27="","",$L$61*$D27)</f>
        <v/>
      </c>
      <c r="U27" s="71">
        <f>IF($A27="","",(($C27-$E$62-$F$62-$G$62-$H$62-$I$62-$J$62-$K$62)/4))</f>
        <v/>
      </c>
      <c r="V27" s="69">
        <f>IF($A27="","",$L$62*$D27)</f>
        <v/>
      </c>
      <c r="W27" s="71">
        <f>$U27</f>
        <v/>
      </c>
      <c r="X27" s="69">
        <f>$V27</f>
        <v/>
      </c>
      <c r="Y27" s="71">
        <f>IF($A27="","",($B27-$E$63-$F$63))</f>
        <v/>
      </c>
      <c r="Z27" s="69">
        <f>IF($A27="","",$L$63*$D27)</f>
        <v/>
      </c>
      <c r="AA27" s="71">
        <f>IF($A27="","",($C27-$E$64-$F$64))</f>
        <v/>
      </c>
      <c r="AB27" s="69">
        <f>IF($A27="","",$L$64*$D27)</f>
        <v/>
      </c>
      <c r="AC27" s="71">
        <f>IF($A27="","",(($U27*2)+$E$65+$F$65))</f>
        <v/>
      </c>
      <c r="AD27" s="69">
        <f>IF($A27="","",$L$65*$D27)</f>
        <v/>
      </c>
      <c r="AE27" s="137">
        <f>IF($A27="","",$K27-5.8-5.8-1.2)</f>
        <v/>
      </c>
      <c r="AF27" s="135">
        <f>IF($A27="","",$U27+1.2)</f>
        <v/>
      </c>
      <c r="AG27" s="74">
        <f>IF($A27="","",$AG$9)</f>
        <v/>
      </c>
      <c r="AH27" s="136">
        <f>IF($A27="","",4*$D27)</f>
        <v/>
      </c>
      <c r="AI27" s="72">
        <f>IF($A27="","",($AE27 * 0.393701) )</f>
        <v/>
      </c>
      <c r="AJ27" s="77">
        <f>IF($A27="","",($AF27* 0.393701) )</f>
        <v/>
      </c>
    </row>
    <row r="28" ht="40.15" customHeight="1">
      <c r="A28" s="67" t="n"/>
      <c r="B28" s="68" t="n"/>
      <c r="C28" s="69" t="n"/>
      <c r="D28" s="70" t="n"/>
      <c r="E28" s="71">
        <f>IF($A28="","",($C28-$E$54-$F$54))</f>
        <v/>
      </c>
      <c r="F28" s="69">
        <f>IF($A28="","",$L$54*$D28)</f>
        <v/>
      </c>
      <c r="G28" s="71">
        <f>IF($A28="","",($C28-$E$55-$F$55))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IF($A28="","",$K28)</f>
        <v/>
      </c>
      <c r="R28" s="69">
        <f>IF($A28="","",$L$60*$D28)</f>
        <v/>
      </c>
      <c r="S28" s="71">
        <f>IF($A28="","",$K28)</f>
        <v/>
      </c>
      <c r="T28" s="69">
        <f>IF($A28="","",$L$61*$D28)</f>
        <v/>
      </c>
      <c r="U28" s="71">
        <f>IF($A28="","",(($C28-$E$62-$F$62-$G$62-$H$62-$I$62-$J$62-$K$62)/4))</f>
        <v/>
      </c>
      <c r="V28" s="69">
        <f>IF($A28="","",$L$62*$D28)</f>
        <v/>
      </c>
      <c r="W28" s="71">
        <f>$U28</f>
        <v/>
      </c>
      <c r="X28" s="69">
        <f>$V28</f>
        <v/>
      </c>
      <c r="Y28" s="71">
        <f>IF($A28="","",($B28-$E$63-$F$63))</f>
        <v/>
      </c>
      <c r="Z28" s="69">
        <f>IF($A28="","",$L$63*$D28)</f>
        <v/>
      </c>
      <c r="AA28" s="71">
        <f>IF($A28="","",($C28-$E$64-$F$64))</f>
        <v/>
      </c>
      <c r="AB28" s="69">
        <f>IF($A28="","",$L$64*$D28)</f>
        <v/>
      </c>
      <c r="AC28" s="71">
        <f>IF($A28="","",(($U28*2)+$E$65+$F$65))</f>
        <v/>
      </c>
      <c r="AD28" s="69">
        <f>IF($A28="","",$L$65*$D28)</f>
        <v/>
      </c>
      <c r="AE28" s="137">
        <f>IF($A28="","",$K28-5.8-5.8-1.2)</f>
        <v/>
      </c>
      <c r="AF28" s="135">
        <f>IF($A28="","",$U28+1.2)</f>
        <v/>
      </c>
      <c r="AG28" s="74">
        <f>IF($A28="","",$AG$9)</f>
        <v/>
      </c>
      <c r="AH28" s="136">
        <f>IF($A28="","",4*$D28)</f>
        <v/>
      </c>
      <c r="AI28" s="72">
        <f>IF($A28="","",($AE28 * 0.393701) )</f>
        <v/>
      </c>
      <c r="AJ28" s="77">
        <f>IF($A28="","",($AF28* 0.393701) 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80" t="n"/>
      <c r="AI29" s="138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1">
        <f>(ROUNDUP((L49+N49)/640,0))</f>
        <v/>
      </c>
      <c r="M30" s="22" t="n"/>
      <c r="N30" s="23" t="n"/>
      <c r="O30" s="81">
        <f>O$7</f>
        <v/>
      </c>
      <c r="P30" s="81">
        <f>(ROUNDUP(P49/640,0))</f>
        <v/>
      </c>
      <c r="Q30" s="81">
        <f>Q$7</f>
        <v/>
      </c>
      <c r="R30" s="81">
        <f>(ROUNDUP(R49/640,0))</f>
        <v/>
      </c>
      <c r="S30" s="81">
        <f>S$7</f>
        <v/>
      </c>
      <c r="T30" s="81">
        <f>(ROUNDUP(T49/640,0))</f>
        <v/>
      </c>
      <c r="U30" s="81">
        <f>U$7</f>
        <v/>
      </c>
      <c r="V30" s="81">
        <f>(ROUNDUP((V49+X49)/640,0))</f>
        <v/>
      </c>
      <c r="W30" s="22" t="n"/>
      <c r="X30" s="23" t="n"/>
      <c r="Y30" s="81">
        <f>Y$7</f>
        <v/>
      </c>
      <c r="Z30" s="22" t="n"/>
      <c r="AA30" s="22" t="n"/>
      <c r="AB30" s="22" t="n"/>
      <c r="AC30" s="23" t="n"/>
      <c r="AD30" s="81">
        <f>(ROUNDUP(SUM(Z49:AD49)/640,0))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5" t="n"/>
      <c r="V31" s="84">
        <f>V11*U11</f>
        <v/>
      </c>
      <c r="W31" s="85" t="n"/>
      <c r="X31" s="84">
        <f>X11*W11</f>
        <v/>
      </c>
      <c r="Y31" s="84" t="n"/>
      <c r="Z31" s="84">
        <f>Z11*Y11</f>
        <v/>
      </c>
      <c r="AA31" s="84" t="n"/>
      <c r="AB31" s="84">
        <f>AB11*AA11</f>
        <v/>
      </c>
      <c r="AC31" s="85" t="n"/>
      <c r="AD31" s="84">
        <f>AD11*AC11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5" t="n"/>
      <c r="V32" s="84">
        <f>V12*U12</f>
        <v/>
      </c>
      <c r="W32" s="85" t="n"/>
      <c r="X32" s="84">
        <f>X12*W12</f>
        <v/>
      </c>
      <c r="Y32" s="84" t="n"/>
      <c r="Z32" s="84">
        <f>Z12*Y12</f>
        <v/>
      </c>
      <c r="AA32" s="84" t="n"/>
      <c r="AB32" s="84">
        <f>AB12*AA12</f>
        <v/>
      </c>
      <c r="AC32" s="85" t="n"/>
      <c r="AD32" s="84">
        <f>AD12*AC12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5" t="n"/>
      <c r="V33" s="84">
        <f>V13*U13</f>
        <v/>
      </c>
      <c r="W33" s="85" t="n"/>
      <c r="X33" s="84">
        <f>X13*W13</f>
        <v/>
      </c>
      <c r="Y33" s="84" t="n"/>
      <c r="Z33" s="84">
        <f>Z13*Y13</f>
        <v/>
      </c>
      <c r="AA33" s="84" t="n"/>
      <c r="AB33" s="84">
        <f>AB13*AA13</f>
        <v/>
      </c>
      <c r="AC33" s="85" t="n"/>
      <c r="AD33" s="84">
        <f>AD13*AC13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5" t="n"/>
      <c r="V34" s="84">
        <f>V14*U14</f>
        <v/>
      </c>
      <c r="W34" s="85" t="n"/>
      <c r="X34" s="84">
        <f>X14*W14</f>
        <v/>
      </c>
      <c r="Y34" s="84" t="n"/>
      <c r="Z34" s="84">
        <f>Z14*Y14</f>
        <v/>
      </c>
      <c r="AA34" s="84" t="n"/>
      <c r="AB34" s="84">
        <f>AB14*AA14</f>
        <v/>
      </c>
      <c r="AC34" s="85" t="n"/>
      <c r="AD34" s="84">
        <f>AD14*AC14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5" t="n"/>
      <c r="V35" s="84">
        <f>V15*U15</f>
        <v/>
      </c>
      <c r="W35" s="85" t="n"/>
      <c r="X35" s="84">
        <f>X15*W15</f>
        <v/>
      </c>
      <c r="Y35" s="84" t="n"/>
      <c r="Z35" s="84">
        <f>Z15*Y15</f>
        <v/>
      </c>
      <c r="AA35" s="84" t="n"/>
      <c r="AB35" s="84">
        <f>AB15*AA15</f>
        <v/>
      </c>
      <c r="AC35" s="85" t="n"/>
      <c r="AD35" s="84">
        <f>AD15*AC15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5" t="n"/>
      <c r="V36" s="84">
        <f>V16*U16</f>
        <v/>
      </c>
      <c r="W36" s="85" t="n"/>
      <c r="X36" s="84">
        <f>X16*W16</f>
        <v/>
      </c>
      <c r="Y36" s="84" t="n"/>
      <c r="Z36" s="84">
        <f>Z16*Y16</f>
        <v/>
      </c>
      <c r="AA36" s="84" t="n"/>
      <c r="AB36" s="84">
        <f>AB16*AA16</f>
        <v/>
      </c>
      <c r="AC36" s="85" t="n"/>
      <c r="AD36" s="84">
        <f>AD16*AC16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5" t="n"/>
      <c r="V37" s="84">
        <f>V17*U17</f>
        <v/>
      </c>
      <c r="W37" s="85" t="n"/>
      <c r="X37" s="84">
        <f>X17*W17</f>
        <v/>
      </c>
      <c r="Y37" s="84" t="n"/>
      <c r="Z37" s="84">
        <f>Z17*Y17</f>
        <v/>
      </c>
      <c r="AA37" s="84" t="n"/>
      <c r="AB37" s="84">
        <f>AB17*AA17</f>
        <v/>
      </c>
      <c r="AC37" s="85" t="n"/>
      <c r="AD37" s="84">
        <f>AD17*AC17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5" t="n"/>
      <c r="V38" s="84">
        <f>V18*U18</f>
        <v/>
      </c>
      <c r="W38" s="85" t="n"/>
      <c r="X38" s="84">
        <f>X18*W18</f>
        <v/>
      </c>
      <c r="Y38" s="84" t="n"/>
      <c r="Z38" s="84">
        <f>Z18*Y18</f>
        <v/>
      </c>
      <c r="AA38" s="84" t="n"/>
      <c r="AB38" s="84">
        <f>AB18*AA18</f>
        <v/>
      </c>
      <c r="AC38" s="85" t="n"/>
      <c r="AD38" s="84">
        <f>AD18*AC18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5" t="n"/>
      <c r="V39" s="84">
        <f>V19*U19</f>
        <v/>
      </c>
      <c r="W39" s="85" t="n"/>
      <c r="X39" s="84">
        <f>X19*W19</f>
        <v/>
      </c>
      <c r="Y39" s="84" t="n"/>
      <c r="Z39" s="84">
        <f>Z19*Y19</f>
        <v/>
      </c>
      <c r="AA39" s="84" t="n"/>
      <c r="AB39" s="84">
        <f>AB19*AA19</f>
        <v/>
      </c>
      <c r="AC39" s="85" t="n"/>
      <c r="AD39" s="84">
        <f>AD19*AC19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5" t="n"/>
      <c r="V40" s="84">
        <f>V20*U20</f>
        <v/>
      </c>
      <c r="W40" s="85" t="n"/>
      <c r="X40" s="84">
        <f>X20*W20</f>
        <v/>
      </c>
      <c r="Y40" s="84" t="n"/>
      <c r="Z40" s="84">
        <f>Z20*Y20</f>
        <v/>
      </c>
      <c r="AA40" s="84" t="n"/>
      <c r="AB40" s="84">
        <f>AB20*AA20</f>
        <v/>
      </c>
      <c r="AC40" s="85" t="n"/>
      <c r="AD40" s="84">
        <f>AD20*AC20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5" t="n"/>
      <c r="V41" s="84">
        <f>V21*U21</f>
        <v/>
      </c>
      <c r="W41" s="85" t="n"/>
      <c r="X41" s="84">
        <f>X21*W21</f>
        <v/>
      </c>
      <c r="Y41" s="84" t="n"/>
      <c r="Z41" s="84">
        <f>Z21*Y21</f>
        <v/>
      </c>
      <c r="AA41" s="84" t="n"/>
      <c r="AB41" s="84">
        <f>AB21*AA21</f>
        <v/>
      </c>
      <c r="AC41" s="85" t="n"/>
      <c r="AD41" s="84">
        <f>AD21*AC21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5" t="n"/>
      <c r="V42" s="84">
        <f>V22*U22</f>
        <v/>
      </c>
      <c r="W42" s="85" t="n"/>
      <c r="X42" s="84">
        <f>X22*W22</f>
        <v/>
      </c>
      <c r="Y42" s="84" t="n"/>
      <c r="Z42" s="84">
        <f>Z22*Y22</f>
        <v/>
      </c>
      <c r="AA42" s="84" t="n"/>
      <c r="AB42" s="84">
        <f>AB22*AA22</f>
        <v/>
      </c>
      <c r="AC42" s="85" t="n"/>
      <c r="AD42" s="84">
        <f>AD22*AC22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5" t="n"/>
      <c r="V43" s="84">
        <f>V23*U23</f>
        <v/>
      </c>
      <c r="W43" s="85" t="n"/>
      <c r="X43" s="84">
        <f>X23*W23</f>
        <v/>
      </c>
      <c r="Y43" s="84" t="n"/>
      <c r="Z43" s="84">
        <f>Z23*Y23</f>
        <v/>
      </c>
      <c r="AA43" s="84" t="n"/>
      <c r="AB43" s="84">
        <f>AB23*AA23</f>
        <v/>
      </c>
      <c r="AC43" s="85" t="n"/>
      <c r="AD43" s="84">
        <f>AD23*AC23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5" t="n"/>
      <c r="V44" s="84">
        <f>V24*U24</f>
        <v/>
      </c>
      <c r="W44" s="85" t="n"/>
      <c r="X44" s="84">
        <f>X24*W24</f>
        <v/>
      </c>
      <c r="Y44" s="84" t="n"/>
      <c r="Z44" s="84">
        <f>Z24*Y24</f>
        <v/>
      </c>
      <c r="AA44" s="84" t="n"/>
      <c r="AB44" s="84">
        <f>AB24*AA24</f>
        <v/>
      </c>
      <c r="AC44" s="85" t="n"/>
      <c r="AD44" s="84">
        <f>AD24*AC24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5" t="n"/>
      <c r="V45" s="84">
        <f>V25*U25</f>
        <v/>
      </c>
      <c r="W45" s="85" t="n"/>
      <c r="X45" s="84">
        <f>X25*W25</f>
        <v/>
      </c>
      <c r="Y45" s="84" t="n"/>
      <c r="Z45" s="84">
        <f>Z25*Y25</f>
        <v/>
      </c>
      <c r="AA45" s="84" t="n"/>
      <c r="AB45" s="84">
        <f>AB25*AA25</f>
        <v/>
      </c>
      <c r="AC45" s="85" t="n"/>
      <c r="AD45" s="84">
        <f>AD25*AC25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5" t="n"/>
      <c r="V46" s="84">
        <f>V26*U26</f>
        <v/>
      </c>
      <c r="W46" s="85" t="n"/>
      <c r="X46" s="84">
        <f>X26*W26</f>
        <v/>
      </c>
      <c r="Y46" s="84" t="n"/>
      <c r="Z46" s="84">
        <f>Z26*Y26</f>
        <v/>
      </c>
      <c r="AA46" s="84" t="n"/>
      <c r="AB46" s="84">
        <f>AB26*AA26</f>
        <v/>
      </c>
      <c r="AC46" s="85" t="n"/>
      <c r="AD46" s="84">
        <f>AD26*AC26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5" t="n"/>
      <c r="V47" s="84">
        <f>V27*U27</f>
        <v/>
      </c>
      <c r="W47" s="85" t="n"/>
      <c r="X47" s="84">
        <f>X27*W27</f>
        <v/>
      </c>
      <c r="Y47" s="84" t="n"/>
      <c r="Z47" s="84">
        <f>Z27*Y27</f>
        <v/>
      </c>
      <c r="AA47" s="84" t="n"/>
      <c r="AB47" s="84">
        <f>AB27*AA27</f>
        <v/>
      </c>
      <c r="AC47" s="85" t="n"/>
      <c r="AD47" s="84">
        <f>AD27*AC27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5" t="n"/>
      <c r="V48" s="84">
        <f>V28*U28</f>
        <v/>
      </c>
      <c r="W48" s="85" t="n"/>
      <c r="X48" s="84">
        <f>X28*W28</f>
        <v/>
      </c>
      <c r="Y48" s="84" t="n"/>
      <c r="Z48" s="84">
        <f>Z28*Y28</f>
        <v/>
      </c>
      <c r="AA48" s="84" t="n"/>
      <c r="AB48" s="84">
        <f>AB28*AA28</f>
        <v/>
      </c>
      <c r="AC48" s="85" t="n"/>
      <c r="AD48" s="84">
        <f>AD28*AC28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  <c r="AA49" s="85" t="n"/>
      <c r="AB49" s="85">
        <f>SUMIF(AB31:AB48,"&gt;0")</f>
        <v/>
      </c>
      <c r="AC49" s="85" t="n"/>
      <c r="AD49" s="85">
        <f>SUMIF(AD31:AD48,"&gt;0")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เสากุจแจบานตาย</t>
        </is>
      </c>
      <c r="C58" s="91" t="inlineStr">
        <is>
          <t>B20051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เสาเกี่ยว</t>
        </is>
      </c>
      <c r="C60" s="91" t="inlineStr">
        <is>
          <t>B20010</t>
        </is>
      </c>
      <c r="D60" s="92" t="inlineStr"/>
      <c r="E60" s="94" t="n"/>
      <c r="F60" s="94" t="n"/>
      <c r="G60" s="94" t="n"/>
      <c r="H60" s="94" t="n"/>
      <c r="I60" s="94" t="n"/>
      <c r="J60" s="94" t="n"/>
      <c r="K60" s="94" t="n"/>
      <c r="L60" s="93" t="n">
        <v>2</v>
      </c>
    </row>
    <row r="61">
      <c r="A61" s="89" t="n">
        <v>8</v>
      </c>
      <c r="B61" s="90" t="inlineStr">
        <is>
          <t>ชนกลาง</t>
        </is>
      </c>
      <c r="C61" s="91" t="inlineStr">
        <is>
          <t>B20046</t>
        </is>
      </c>
      <c r="D61" s="92" t="inlineStr"/>
      <c r="E61" s="94" t="n"/>
      <c r="F61" s="94" t="n"/>
      <c r="G61" s="94" t="n"/>
      <c r="H61" s="94" t="n"/>
      <c r="I61" s="94" t="n"/>
      <c r="J61" s="94" t="n"/>
      <c r="K61" s="94" t="n"/>
      <c r="L61" s="93" t="n">
        <v>1</v>
      </c>
    </row>
    <row r="62">
      <c r="A62" s="89" t="n">
        <v>9</v>
      </c>
      <c r="B62" s="90" t="inlineStr">
        <is>
          <t>ขวางบน</t>
        </is>
      </c>
      <c r="C62" s="91" t="inlineStr">
        <is>
          <t>B20054</t>
        </is>
      </c>
      <c r="D62" s="92" t="inlineStr">
        <is>
          <t>(W-2.2-5.7-4.0-11.5-4.0-5.7-2.2)/4</t>
        </is>
      </c>
      <c r="E62" s="93" t="n">
        <v>2.2</v>
      </c>
      <c r="F62" s="93" t="n">
        <v>5.7</v>
      </c>
      <c r="G62" s="93" t="n">
        <v>4</v>
      </c>
      <c r="H62" s="93" t="n">
        <v>11.5</v>
      </c>
      <c r="I62" s="93" t="n">
        <v>4</v>
      </c>
      <c r="J62" s="93" t="n">
        <v>5.7</v>
      </c>
      <c r="K62" s="93" t="n">
        <v>2.2</v>
      </c>
      <c r="L62" s="93" t="n">
        <v>4</v>
      </c>
    </row>
    <row r="63">
      <c r="A63" s="89" t="n">
        <v>10</v>
      </c>
      <c r="B63" s="90" t="inlineStr">
        <is>
          <t xml:space="preserve">ฝาปิดเฟรมข้าง
</t>
        </is>
      </c>
      <c r="C63" s="91" t="inlineStr">
        <is>
          <t>B20019</t>
        </is>
      </c>
      <c r="D63" s="92" t="inlineStr">
        <is>
          <t>H-1.3-3.7</t>
        </is>
      </c>
      <c r="E63" s="93" t="n">
        <v>1.3</v>
      </c>
      <c r="F63" s="93" t="n">
        <v>3.7</v>
      </c>
      <c r="G63" s="94" t="n"/>
      <c r="H63" s="94" t="n"/>
      <c r="I63" s="94" t="n"/>
      <c r="J63" s="94" t="n"/>
      <c r="K63" s="94" t="n"/>
      <c r="L63" s="93" t="n">
        <v>4</v>
      </c>
    </row>
    <row r="64">
      <c r="A64" s="89" t="n">
        <v>11</v>
      </c>
      <c r="B64" s="90" t="inlineStr">
        <is>
          <t>ฝาปิดเฟรมบน/ล่าง
ร่องมุ้ง</t>
        </is>
      </c>
      <c r="C64" s="91" t="inlineStr">
        <is>
          <t>-</t>
        </is>
      </c>
      <c r="D64" s="92" t="inlineStr">
        <is>
          <t>W-3.5-3.5</t>
        </is>
      </c>
      <c r="E64" s="93" t="n">
        <v>3.5</v>
      </c>
      <c r="F64" s="93" t="n">
        <v>3.5</v>
      </c>
      <c r="G64" s="94" t="n"/>
      <c r="H64" s="94" t="n"/>
      <c r="I64" s="94" t="n"/>
      <c r="J64" s="94" t="n"/>
      <c r="K64" s="94" t="n"/>
      <c r="L64" s="93" t="n">
        <v>2</v>
      </c>
    </row>
    <row r="65">
      <c r="A65" s="89" t="n">
        <v>12</v>
      </c>
      <c r="B65" s="90" t="inlineStr">
        <is>
          <t>ฝาปิดเฟรมบน/ล่าง
ร่องบานตาย</t>
        </is>
      </c>
      <c r="C65" s="91" t="inlineStr">
        <is>
          <t>-</t>
        </is>
      </c>
      <c r="D65" s="92" t="inlineStr">
        <is>
          <t>(ขวาง X 2 )+11.5</t>
        </is>
      </c>
      <c r="E65" s="93" t="n">
        <v>11.5</v>
      </c>
      <c r="F65" s="93" t="n">
        <v>2</v>
      </c>
      <c r="G65" s="94" t="n"/>
      <c r="H65" s="94" t="n"/>
      <c r="I65" s="94" t="n"/>
      <c r="J65" s="94" t="n"/>
      <c r="K65" s="94" t="n"/>
      <c r="L65" s="93" t="n">
        <v>2</v>
      </c>
    </row>
    <row r="67">
      <c r="A67" s="153" t="inlineStr">
        <is>
          <t>⑥ อุปกรณ์ ต่อ 1 บาน — คูณจำนวนบานที่ผลิต</t>
        </is>
      </c>
      <c r="F67" s="154" t="inlineStr">
        <is>
          <t>ต่อบาน</t>
        </is>
      </c>
    </row>
    <row r="68">
      <c r="A68" s="155" t="inlineStr">
        <is>
          <t>1. ล้อ 27</t>
        </is>
      </c>
      <c r="F68" s="156" t="n">
        <v>2</v>
      </c>
    </row>
    <row r="69">
      <c r="A69" s="155" t="inlineStr">
        <is>
          <t>2. มือจับ Align</t>
        </is>
      </c>
      <c r="F69" s="156" t="n">
        <v>2</v>
      </c>
    </row>
    <row r="70">
      <c r="A70" s="155" t="inlineStr">
        <is>
          <t>3. ชุดล็อค</t>
        </is>
      </c>
      <c r="F70" s="156" t="n">
        <v>1</v>
      </c>
    </row>
    <row r="71">
      <c r="A71" s="155" t="inlineStr">
        <is>
          <t>4. น็อตประกอบ</t>
        </is>
      </c>
      <c r="F71" s="156" t="n">
        <v>4</v>
      </c>
    </row>
    <row r="72">
      <c r="A72" s="157" t="inlineStr">
        <is>
          <t>+ สักหลาด/ยาง/ซิลิโคน = ตามขนาด (ดูชีทคิดทุน)</t>
        </is>
      </c>
    </row>
  </sheetData>
  <mergeCells count="64">
    <mergeCell ref="O7:P7"/>
    <mergeCell ref="Q7:R7"/>
    <mergeCell ref="U9:V9"/>
    <mergeCell ref="I6:J6"/>
    <mergeCell ref="O6:P6"/>
    <mergeCell ref="U6:V6"/>
    <mergeCell ref="K9:L9"/>
    <mergeCell ref="L30:N30"/>
    <mergeCell ref="W6:X6"/>
    <mergeCell ref="M9:N9"/>
    <mergeCell ref="O9:P9"/>
    <mergeCell ref="V30:X30"/>
    <mergeCell ref="G8:H8"/>
    <mergeCell ref="E8:F8"/>
    <mergeCell ref="Y9:Z9"/>
    <mergeCell ref="Q8:R8"/>
    <mergeCell ref="AA9:AB9"/>
    <mergeCell ref="AG9:AH9"/>
    <mergeCell ref="S8:T8"/>
    <mergeCell ref="Y7:AD7"/>
    <mergeCell ref="A69:E69"/>
    <mergeCell ref="A70:E70"/>
    <mergeCell ref="Y30:AC30"/>
    <mergeCell ref="G7:H7"/>
    <mergeCell ref="AA6:AB6"/>
    <mergeCell ref="S7:T7"/>
    <mergeCell ref="I7:J7"/>
    <mergeCell ref="AI6:AJ6"/>
    <mergeCell ref="A30:D30"/>
    <mergeCell ref="AE7:AH7"/>
    <mergeCell ref="G6:H6"/>
    <mergeCell ref="E9:F9"/>
    <mergeCell ref="A72:F72"/>
    <mergeCell ref="U7:V7"/>
    <mergeCell ref="M7:N7"/>
    <mergeCell ref="W7:X7"/>
    <mergeCell ref="E6:F6"/>
    <mergeCell ref="A8:A9"/>
    <mergeCell ref="A6:D6"/>
    <mergeCell ref="M6:N6"/>
    <mergeCell ref="Q6:R6"/>
    <mergeCell ref="A71:E71"/>
    <mergeCell ref="S6:T6"/>
    <mergeCell ref="Y6:Z6"/>
    <mergeCell ref="A7:D7"/>
    <mergeCell ref="D8:D9"/>
    <mergeCell ref="Q9:R9"/>
    <mergeCell ref="I8:J8"/>
    <mergeCell ref="S9:T9"/>
    <mergeCell ref="M8:N8"/>
    <mergeCell ref="W9:X9"/>
    <mergeCell ref="AC9:AD9"/>
    <mergeCell ref="O8:P8"/>
    <mergeCell ref="K7:L7"/>
    <mergeCell ref="B8:C9"/>
    <mergeCell ref="W8:X8"/>
    <mergeCell ref="AE8:AH8"/>
    <mergeCell ref="AC6:AD6"/>
    <mergeCell ref="E7:F7"/>
    <mergeCell ref="A68:E68"/>
    <mergeCell ref="K6:L6"/>
    <mergeCell ref="G9:H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12.75" customWidth="1" min="32" max="32"/>
    <col width="8.75" customWidth="1" min="33" max="33"/>
    <col width="11.25" customWidth="1" min="35" max="35"/>
    <col width="11.75" customWidth="1" min="36" max="36"/>
    <col width="8.75" customWidth="1" min="37" max="37"/>
  </cols>
  <sheetData>
    <row r="1" ht="40.15" customHeight="1">
      <c r="A1" s="4" t="inlineStr">
        <is>
          <t>รายการตัด SMS เปิดคู่กลาง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10" t="n"/>
      <c r="N1" s="10" t="n"/>
      <c r="O1" s="9" t="n"/>
      <c r="P1" s="9" t="n"/>
      <c r="Q1" s="100" t="n"/>
      <c r="R1" s="10" t="n"/>
      <c r="S1" s="9" t="n"/>
      <c r="T1" s="9" t="n"/>
      <c r="U1" s="10" t="n"/>
      <c r="V1" s="10" t="inlineStr">
        <is>
          <t>อัพเดท 5/1</t>
        </is>
      </c>
      <c r="W1" s="9" t="n"/>
      <c r="X1" s="10" t="n"/>
      <c r="Y1" s="10" t="n"/>
      <c r="Z1" s="10" t="n"/>
      <c r="AA1" s="10" t="n"/>
      <c r="AB1" s="10" t="n"/>
      <c r="AC1" s="10" t="n"/>
      <c r="AD1" s="10" t="n"/>
      <c r="AF1" s="10" t="n"/>
      <c r="AG1" s="10" t="n"/>
      <c r="AH1" s="10" t="n"/>
      <c r="AI1" s="10" t="n"/>
      <c r="AJ1" s="10" t="n"/>
    </row>
    <row r="2" ht="40.15" customHeight="1">
      <c r="A2" s="11" t="inlineStr">
        <is>
          <t>3รางเตี้ย 7 มม.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13" t="n"/>
      <c r="R2" s="13" t="n"/>
      <c r="S2" s="9" t="n"/>
      <c r="T2" s="9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F2" s="13" t="n"/>
      <c r="AG2" s="13" t="n"/>
      <c r="AH2" s="13" t="n"/>
      <c r="AI2" s="13" t="n"/>
      <c r="AJ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14" t="n"/>
      <c r="N3" s="14" t="n"/>
      <c r="P3" s="100" t="n"/>
      <c r="Q3" s="14" t="n"/>
      <c r="R3" s="14" t="n"/>
      <c r="S3" s="9" t="n"/>
      <c r="T3" s="9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S4" s="9" t="n"/>
      <c r="T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T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n"/>
      <c r="P6" s="3" t="n"/>
      <c r="Q6" s="18" t="n"/>
      <c r="R6" s="3" t="n"/>
      <c r="S6" s="18" t="inlineStr">
        <is>
          <t>(W-2.2-5.7-4.0-11.5-4.0-5.7-2.2)/4</t>
        </is>
      </c>
      <c r="T6" s="3" t="n"/>
      <c r="U6" s="18" t="n"/>
      <c r="V6" s="3" t="n"/>
      <c r="W6" s="18" t="inlineStr">
        <is>
          <t>H-1.3-0.8</t>
        </is>
      </c>
      <c r="X6" s="3" t="n"/>
      <c r="Y6" s="18" t="inlineStr">
        <is>
          <t>W-3.5-3.5</t>
        </is>
      </c>
      <c r="Z6" s="3" t="n"/>
      <c r="AA6" s="18" t="inlineStr">
        <is>
          <t>(ขวาง X 2 )+11.5 เผื่อ +2</t>
        </is>
      </c>
      <c r="AB6" s="3" t="n"/>
      <c r="AC6" s="18" t="inlineStr">
        <is>
          <t>W-2.2-2.2</t>
        </is>
      </c>
      <c r="AD6" s="3" t="n"/>
      <c r="AE6" s="19" t="n"/>
      <c r="AF6" s="19" t="n"/>
      <c r="AG6" s="19" t="n"/>
      <c r="AH6" s="124" t="n"/>
      <c r="AI6" s="125" t="inlineStr">
        <is>
          <t>หน่วยนิ้ว กระจก</t>
        </is>
      </c>
      <c r="AJ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B20046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B20051</t>
        </is>
      </c>
      <c r="N7" s="17" t="n"/>
      <c r="O7" s="26" t="inlineStr">
        <is>
          <t>B20009</t>
        </is>
      </c>
      <c r="P7" s="16" t="n"/>
      <c r="Q7" s="25" t="inlineStr">
        <is>
          <t>B20046</t>
        </is>
      </c>
      <c r="R7" s="17" t="n"/>
      <c r="S7" s="25" t="inlineStr">
        <is>
          <t>B20054</t>
        </is>
      </c>
      <c r="T7" s="17" t="n"/>
      <c r="U7" s="25" t="inlineStr">
        <is>
          <t>B20054</t>
        </is>
      </c>
      <c r="V7" s="17" t="n"/>
      <c r="W7" s="25" t="inlineStr">
        <is>
          <t>B20019</t>
        </is>
      </c>
      <c r="X7" s="16" t="n"/>
      <c r="Y7" s="16" t="n"/>
      <c r="Z7" s="16" t="n"/>
      <c r="AA7" s="16" t="n"/>
      <c r="AB7" s="17" t="n"/>
      <c r="AC7" s="24" t="inlineStr">
        <is>
          <t>B20050</t>
        </is>
      </c>
      <c r="AD7" s="17" t="n"/>
      <c r="AE7" s="126" t="inlineStr">
        <is>
          <t>ขนาดกระจก</t>
        </is>
      </c>
      <c r="AF7" s="29" t="n"/>
      <c r="AG7" s="29" t="n"/>
      <c r="AH7" s="29" t="n"/>
      <c r="AI7" s="127" t="n"/>
      <c r="AJ7" s="128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8" t="n"/>
      <c r="N8" s="37" t="n"/>
      <c r="O8" s="39" t="n"/>
      <c r="P8" s="40" t="n"/>
      <c r="Q8" s="38" t="n"/>
      <c r="R8" s="37" t="n"/>
      <c r="S8" s="39" t="n"/>
      <c r="T8" s="41" t="n"/>
      <c r="U8" s="38" t="n"/>
      <c r="V8" s="37" t="n"/>
      <c r="W8" s="95" t="n"/>
      <c r="X8" s="96" t="n"/>
      <c r="Y8" s="96" t="n"/>
      <c r="Z8" s="96" t="n"/>
      <c r="AA8" s="96" t="n"/>
      <c r="AB8" s="41" t="n"/>
      <c r="AC8" s="36" t="n"/>
      <c r="AD8" s="37" t="n"/>
      <c r="AE8" s="129" t="inlineStr">
        <is>
          <t>ใส่ความหนากระจก ↓</t>
        </is>
      </c>
      <c r="AF8" s="22" t="n"/>
      <c r="AG8" s="22" t="n"/>
      <c r="AH8" s="22" t="n"/>
      <c r="AI8" s="127" t="n"/>
      <c r="AJ8" s="128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เสากุจแจบานตาย</t>
        </is>
      </c>
      <c r="N9" s="43" t="n"/>
      <c r="O9" s="48" t="inlineStr">
        <is>
          <t>เสาเกี่ยว</t>
        </is>
      </c>
      <c r="P9" s="43" t="n"/>
      <c r="Q9" s="48" t="inlineStr">
        <is>
          <t>ชนกลาง</t>
        </is>
      </c>
      <c r="R9" s="43" t="n"/>
      <c r="S9" s="48" t="inlineStr">
        <is>
          <t>ขวางบน</t>
        </is>
      </c>
      <c r="T9" s="43" t="n"/>
      <c r="U9" s="48" t="inlineStr">
        <is>
          <t>ขวางล่าง</t>
        </is>
      </c>
      <c r="V9" s="43" t="n"/>
      <c r="W9" s="49" t="inlineStr">
        <is>
          <t>ฝาปิดเฟรมข้าง</t>
        </is>
      </c>
      <c r="X9" s="43" t="n"/>
      <c r="Y9" s="49" t="inlineStr">
        <is>
          <t>ฝาปิดเฟรมบน 
ร่องมุ้ง</t>
        </is>
      </c>
      <c r="Z9" s="43" t="n"/>
      <c r="AA9" s="49" t="inlineStr">
        <is>
          <t>ฝาปิดเฟรมบน 
ร่องบานตาย</t>
        </is>
      </c>
      <c r="AB9" s="43" t="n"/>
      <c r="AC9" s="48" t="inlineStr">
        <is>
          <t>เบรคบาน ธรณี</t>
        </is>
      </c>
      <c r="AD9" s="43" t="n"/>
      <c r="AE9" s="50" t="inlineStr">
        <is>
          <t>เสา-5.8-5.8-1.2</t>
        </is>
      </c>
      <c r="AF9" s="51" t="inlineStr">
        <is>
          <t>ขวาง+1.2</t>
        </is>
      </c>
      <c r="AG9" s="130" t="n">
        <v>6</v>
      </c>
      <c r="AH9" s="22" t="n"/>
      <c r="AI9" s="131" t="n"/>
      <c r="AJ9" s="132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59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58" t="inlineStr">
        <is>
          <t>L</t>
        </is>
      </c>
      <c r="X10" s="60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58" t="inlineStr">
        <is>
          <t>L</t>
        </is>
      </c>
      <c r="AB10" s="59" t="inlineStr">
        <is>
          <t>Qty.</t>
        </is>
      </c>
      <c r="AC10" s="58" t="inlineStr">
        <is>
          <t>L</t>
        </is>
      </c>
      <c r="AD10" s="59" t="inlineStr">
        <is>
          <t>Qty.</t>
        </is>
      </c>
      <c r="AE10" s="61" t="inlineStr">
        <is>
          <t>H</t>
        </is>
      </c>
      <c r="AF10" s="62" t="inlineStr">
        <is>
          <t>W</t>
        </is>
      </c>
      <c r="AG10" s="63" t="inlineStr">
        <is>
          <t>ความ
หนา</t>
        </is>
      </c>
      <c r="AH10" s="133" t="inlineStr">
        <is>
          <t>จำนวน</t>
        </is>
      </c>
      <c r="AI10" s="65" t="inlineStr">
        <is>
          <t>สูง</t>
        </is>
      </c>
      <c r="AJ10" s="66" t="inlineStr">
        <is>
          <t>กว้าง</t>
        </is>
      </c>
    </row>
    <row r="11" ht="40.15" customHeight="1">
      <c r="A11" s="67" t="inlineStr">
        <is>
          <t>ด้าน A</t>
        </is>
      </c>
      <c r="B11" s="68" t="n">
        <v>240</v>
      </c>
      <c r="C11" s="69" t="n">
        <v>400</v>
      </c>
      <c r="D11" s="70" t="n">
        <v>1</v>
      </c>
      <c r="E11" s="71">
        <f>IF($A11="","",($C11-$E$54-$F$54))</f>
        <v/>
      </c>
      <c r="F11" s="69">
        <f>IF($A11="","",$L$54*$D11)</f>
        <v/>
      </c>
      <c r="G11" s="71">
        <f>IF($A11="","",($C11-$E$55-$F$55))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IF($A11="","",$K11)</f>
        <v/>
      </c>
      <c r="R11" s="69">
        <f>IF($A11="","",$L$60*$D11)</f>
        <v/>
      </c>
      <c r="S11" s="71">
        <f>IF($A11="","",(($C11-$E$61-$F$61-$G$61-$H$61-$I$61-$J$61-$K$61)/4))</f>
        <v/>
      </c>
      <c r="T11" s="69">
        <f>IF($A11="","",$L$61*$D11)</f>
        <v/>
      </c>
      <c r="U11" s="71">
        <f>$S11</f>
        <v/>
      </c>
      <c r="V11" s="69">
        <f>$T11</f>
        <v/>
      </c>
      <c r="W11" s="71">
        <f>IF($A11="","",($B11-$E$62-$F$62))</f>
        <v/>
      </c>
      <c r="X11" s="69">
        <f>IF($A11="","",$L$62*$D11)</f>
        <v/>
      </c>
      <c r="Y11" s="71">
        <f>IF($A11="","",($C11-$E$63-$F$63))</f>
        <v/>
      </c>
      <c r="Z11" s="69">
        <f>IF($A11="","",$L$63*$D11)</f>
        <v/>
      </c>
      <c r="AA11" s="71">
        <f>IF($A11="","",(($S11*2)+$E$64+$F$64))</f>
        <v/>
      </c>
      <c r="AB11" s="69">
        <f>IF($A11="","",$L$64*$D11)</f>
        <v/>
      </c>
      <c r="AC11" s="71">
        <f>IF($A11="","",$C11 - 2.2 - 2.2 )</f>
        <v/>
      </c>
      <c r="AD11" s="69">
        <f>IF($A11="","",$L$65*$D11)</f>
        <v/>
      </c>
      <c r="AE11" s="134">
        <f>IF($A11="","",$K11-5.8-5.8-1.2)</f>
        <v/>
      </c>
      <c r="AF11" s="135">
        <f>IF($A11="","",$S11+1.2)</f>
        <v/>
      </c>
      <c r="AG11" s="74">
        <f>IF($A11="","",$AG$9)</f>
        <v/>
      </c>
      <c r="AH11" s="136">
        <f>IF($A11="","",4*$D11)</f>
        <v/>
      </c>
      <c r="AI11" s="76">
        <f>IF($A11="","",($AE11 * 0.393701) )</f>
        <v/>
      </c>
      <c r="AJ11" s="77">
        <f>IF($A11="","",($AF11* 0.393701) )</f>
        <v/>
      </c>
    </row>
    <row r="12" ht="40.15" customHeight="1">
      <c r="A12" s="67" t="inlineStr">
        <is>
          <t>ศํฏดิชัย</t>
        </is>
      </c>
      <c r="B12" s="68" t="n">
        <v>239.6</v>
      </c>
      <c r="C12" s="69" t="n">
        <v>421</v>
      </c>
      <c r="D12" s="70" t="n">
        <v>1</v>
      </c>
      <c r="E12" s="71">
        <f>IF($A12="","",($C12-$E$54-$F$54))</f>
        <v/>
      </c>
      <c r="F12" s="69">
        <f>IF($A12="","",$L$54*$D12)</f>
        <v/>
      </c>
      <c r="G12" s="71">
        <f>IF($A12="","",($C12-$E$55-$F$55))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IF($A12="","",$K12)</f>
        <v/>
      </c>
      <c r="R12" s="69">
        <f>IF($A12="","",$L$60*$D12)</f>
        <v/>
      </c>
      <c r="S12" s="71">
        <f>IF($A12="","",(($C12-$E$61-$F$61-$G$61-$H$61-$I$61-$J$61-$K$61)/4))</f>
        <v/>
      </c>
      <c r="T12" s="69">
        <f>IF($A12="","",$L$61*$D12)</f>
        <v/>
      </c>
      <c r="U12" s="71">
        <f>$S12</f>
        <v/>
      </c>
      <c r="V12" s="69">
        <f>$T12</f>
        <v/>
      </c>
      <c r="W12" s="71">
        <f>IF($A12="","",($B12-$E$62-$F$62))</f>
        <v/>
      </c>
      <c r="X12" s="69">
        <f>IF($A12="","",$L$62*$D12)</f>
        <v/>
      </c>
      <c r="Y12" s="71">
        <f>IF($A12="","",($C12-$E$63-$F$63))</f>
        <v/>
      </c>
      <c r="Z12" s="69">
        <f>IF($A12="","",$L$63*$D12)</f>
        <v/>
      </c>
      <c r="AA12" s="71">
        <f>IF($A12="","",(($S12*2)+$E$64+$F$64))</f>
        <v/>
      </c>
      <c r="AB12" s="69">
        <f>IF($A12="","",$L$64*$D12)</f>
        <v/>
      </c>
      <c r="AC12" s="71">
        <f>IF($A12="","",$C12 - 2.2 - 2.2 )</f>
        <v/>
      </c>
      <c r="AD12" s="69">
        <f>IF($A12="","",$L$65*$D12)</f>
        <v/>
      </c>
      <c r="AE12" s="134">
        <f>IF($A12="","",$K12-5.8-5.8-1.2)</f>
        <v/>
      </c>
      <c r="AF12" s="135">
        <f>IF($A12="","",$S12+1.2)</f>
        <v/>
      </c>
      <c r="AG12" s="74">
        <f>IF($A12="","",$AG$9)</f>
        <v/>
      </c>
      <c r="AH12" s="136">
        <f>IF($A12="","",4*$D12)</f>
        <v/>
      </c>
      <c r="AI12" s="78">
        <f>IF($A12="","",($AE12 * 0.393701) )</f>
        <v/>
      </c>
      <c r="AJ12" s="77">
        <f>IF($A12="","",($AF12* 0.393701) )</f>
        <v/>
      </c>
    </row>
    <row r="13" ht="40.15" customHeight="1">
      <c r="A13" s="67" t="n"/>
      <c r="B13" s="68" t="n"/>
      <c r="C13" s="69" t="n"/>
      <c r="D13" s="70" t="n"/>
      <c r="E13" s="71">
        <f>IF($A13="","",($C13-$E$54-$F$54))</f>
        <v/>
      </c>
      <c r="F13" s="69">
        <f>IF($A13="","",$L$54*$D13)</f>
        <v/>
      </c>
      <c r="G13" s="71">
        <f>IF($A13="","",($C13-$E$55-$F$55))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IF($A13="","",$K13)</f>
        <v/>
      </c>
      <c r="R13" s="69">
        <f>IF($A13="","",$L$60*$D13)</f>
        <v/>
      </c>
      <c r="S13" s="71">
        <f>IF($A13="","",(($C13-$E$61-$F$61-$G$61-$H$61-$I$61-$J$61-$K$61)/4))</f>
        <v/>
      </c>
      <c r="T13" s="69">
        <f>IF($A13="","",$L$61*$D13)</f>
        <v/>
      </c>
      <c r="U13" s="71">
        <f>$S13</f>
        <v/>
      </c>
      <c r="V13" s="69">
        <f>$T13</f>
        <v/>
      </c>
      <c r="W13" s="71">
        <f>IF($A13="","",($B13-$E$62-$F$62))</f>
        <v/>
      </c>
      <c r="X13" s="69">
        <f>IF($A13="","",$L$62*$D13)</f>
        <v/>
      </c>
      <c r="Y13" s="71">
        <f>IF($A13="","",($C13-$E$63-$F$63))</f>
        <v/>
      </c>
      <c r="Z13" s="69">
        <f>IF($A13="","",$L$63*$D13)</f>
        <v/>
      </c>
      <c r="AA13" s="71">
        <f>IF($A13="","",(($S13*2)+$E$64+$F$64))</f>
        <v/>
      </c>
      <c r="AB13" s="69">
        <f>IF($A13="","",$L$64*$D13)</f>
        <v/>
      </c>
      <c r="AC13" s="71">
        <f>IF($A13="","",$C13 - 2.2 - 2.2 )</f>
        <v/>
      </c>
      <c r="AD13" s="69">
        <f>IF($A13="","",$L$65*$D13)</f>
        <v/>
      </c>
      <c r="AE13" s="134">
        <f>IF($A13="","",$K13-5.8-5.8-1.2)</f>
        <v/>
      </c>
      <c r="AF13" s="135">
        <f>IF($A13="","",$S13+1.2)</f>
        <v/>
      </c>
      <c r="AG13" s="74">
        <f>IF($A13="","",$AG$9)</f>
        <v/>
      </c>
      <c r="AH13" s="136">
        <f>IF($A13="","",4*$D13)</f>
        <v/>
      </c>
      <c r="AI13" s="72">
        <f>IF($A13="","",($AE13 * 0.393701) )</f>
        <v/>
      </c>
      <c r="AJ13" s="77">
        <f>IF($A13="","",($AF13* 0.393701) )</f>
        <v/>
      </c>
    </row>
    <row r="14" ht="40.15" customHeight="1">
      <c r="A14" s="67" t="n"/>
      <c r="B14" s="68" t="n"/>
      <c r="C14" s="69" t="n"/>
      <c r="D14" s="70" t="n"/>
      <c r="E14" s="71">
        <f>IF($A14="","",($C14-$E$54-$F$54))</f>
        <v/>
      </c>
      <c r="F14" s="69">
        <f>IF($A14="","",$L$54*$D14)</f>
        <v/>
      </c>
      <c r="G14" s="71">
        <f>IF($A14="","",($C14-$E$55-$F$55))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IF($A14="","",$K14)</f>
        <v/>
      </c>
      <c r="R14" s="69">
        <f>IF($A14="","",$L$60*$D14)</f>
        <v/>
      </c>
      <c r="S14" s="71">
        <f>IF($A14="","",(($C14-$E$61-$F$61-$G$61-$H$61-$I$61-$J$61-$K$61)/4))</f>
        <v/>
      </c>
      <c r="T14" s="69">
        <f>IF($A14="","",$L$61*$D14)</f>
        <v/>
      </c>
      <c r="U14" s="71">
        <f>$S14</f>
        <v/>
      </c>
      <c r="V14" s="69">
        <f>$T14</f>
        <v/>
      </c>
      <c r="W14" s="71">
        <f>IF($A14="","",($B14-$E$62-$F$62))</f>
        <v/>
      </c>
      <c r="X14" s="69">
        <f>IF($A14="","",$L$62*$D14)</f>
        <v/>
      </c>
      <c r="Y14" s="71">
        <f>IF($A14="","",($C14-$E$63-$F$63))</f>
        <v/>
      </c>
      <c r="Z14" s="69">
        <f>IF($A14="","",$L$63*$D14)</f>
        <v/>
      </c>
      <c r="AA14" s="71">
        <f>IF($A14="","",(($S14*2)+$E$64+$F$64))</f>
        <v/>
      </c>
      <c r="AB14" s="69">
        <f>IF($A14="","",$L$64*$D14)</f>
        <v/>
      </c>
      <c r="AC14" s="71">
        <f>IF($A14="","",$C14 - 2.2 - 2.2 )</f>
        <v/>
      </c>
      <c r="AD14" s="69">
        <f>IF($A14="","",$L$65*$D14)</f>
        <v/>
      </c>
      <c r="AE14" s="134">
        <f>IF($A14="","",$K14-5.8-5.8-1.2)</f>
        <v/>
      </c>
      <c r="AF14" s="135">
        <f>IF($A14="","",$S14+1.2)</f>
        <v/>
      </c>
      <c r="AG14" s="74">
        <f>IF($A14="","",$AG$9)</f>
        <v/>
      </c>
      <c r="AH14" s="136">
        <f>IF($A14="","",4*$D14)</f>
        <v/>
      </c>
      <c r="AI14" s="72">
        <f>IF($A14="","",($AE14 * 0.393701) )</f>
        <v/>
      </c>
      <c r="AJ14" s="77">
        <f>IF($A14="","",($AF14* 0.393701) )</f>
        <v/>
      </c>
    </row>
    <row r="15" ht="40.15" customHeight="1">
      <c r="A15" s="67" t="n"/>
      <c r="B15" s="68" t="n"/>
      <c r="C15" s="69" t="n"/>
      <c r="D15" s="70" t="n"/>
      <c r="E15" s="71">
        <f>IF($A15="","",($C15-$E$54-$F$54))</f>
        <v/>
      </c>
      <c r="F15" s="69">
        <f>IF($A15="","",$L$54*$D15)</f>
        <v/>
      </c>
      <c r="G15" s="71">
        <f>IF($A15="","",($C15-$E$55-$F$55))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IF($A15="","",$K15)</f>
        <v/>
      </c>
      <c r="R15" s="69">
        <f>IF($A15="","",$L$60*$D15)</f>
        <v/>
      </c>
      <c r="S15" s="71">
        <f>IF($A15="","",(($C15-$E$61-$F$61-$G$61-$H$61-$I$61-$J$61-$K$61)/4))</f>
        <v/>
      </c>
      <c r="T15" s="69">
        <f>IF($A15="","",$L$61*$D15)</f>
        <v/>
      </c>
      <c r="U15" s="71">
        <f>$S15</f>
        <v/>
      </c>
      <c r="V15" s="69">
        <f>$T15</f>
        <v/>
      </c>
      <c r="W15" s="71">
        <f>IF($A15="","",($B15-$E$62-$F$62))</f>
        <v/>
      </c>
      <c r="X15" s="69">
        <f>IF($A15="","",$L$62*$D15)</f>
        <v/>
      </c>
      <c r="Y15" s="71">
        <f>IF($A15="","",($C15-$E$63-$F$63))</f>
        <v/>
      </c>
      <c r="Z15" s="69">
        <f>IF($A15="","",$L$63*$D15)</f>
        <v/>
      </c>
      <c r="AA15" s="71">
        <f>IF($A15="","",(($S15*2)+$E$64+$F$64))</f>
        <v/>
      </c>
      <c r="AB15" s="69">
        <f>IF($A15="","",$L$64*$D15)</f>
        <v/>
      </c>
      <c r="AC15" s="71">
        <f>IF($A15="","",$C15 - 2.2 - 2.2 )</f>
        <v/>
      </c>
      <c r="AD15" s="69">
        <f>IF($A15="","",$L$65*$D15)</f>
        <v/>
      </c>
      <c r="AE15" s="137">
        <f>IF($A15="","",$K15-5.8-5.8-1.2)</f>
        <v/>
      </c>
      <c r="AF15" s="135">
        <f>IF($A15="","",$S15+1.2)</f>
        <v/>
      </c>
      <c r="AG15" s="74">
        <f>IF($A15="","",$AG$9)</f>
        <v/>
      </c>
      <c r="AH15" s="136">
        <f>IF($A15="","",4*$D15)</f>
        <v/>
      </c>
      <c r="AI15" s="78">
        <f>IF($A15="","",($AE15 * 0.393701) )</f>
        <v/>
      </c>
      <c r="AJ15" s="77">
        <f>IF($A15="","",($AF15* 0.393701) )</f>
        <v/>
      </c>
    </row>
    <row r="16" ht="40.15" customHeight="1">
      <c r="A16" s="67" t="n"/>
      <c r="B16" s="68" t="n"/>
      <c r="C16" s="69" t="n"/>
      <c r="D16" s="70" t="n"/>
      <c r="E16" s="71">
        <f>IF($A16="","",($C16-$E$54-$F$54))</f>
        <v/>
      </c>
      <c r="F16" s="69">
        <f>IF($A16="","",$L$54*$D16)</f>
        <v/>
      </c>
      <c r="G16" s="71">
        <f>IF($A16="","",($C16-$E$55-$F$55))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IF($A16="","",$K16)</f>
        <v/>
      </c>
      <c r="R16" s="69">
        <f>IF($A16="","",$L$60*$D16)</f>
        <v/>
      </c>
      <c r="S16" s="71">
        <f>IF($A16="","",(($C16-$E$61-$F$61-$G$61-$H$61-$I$61-$J$61-$K$61)/4))</f>
        <v/>
      </c>
      <c r="T16" s="69">
        <f>IF($A16="","",$L$61*$D16)</f>
        <v/>
      </c>
      <c r="U16" s="71">
        <f>$S16</f>
        <v/>
      </c>
      <c r="V16" s="69">
        <f>$T16</f>
        <v/>
      </c>
      <c r="W16" s="71">
        <f>IF($A16="","",($B16-$E$62-$F$62))</f>
        <v/>
      </c>
      <c r="X16" s="69">
        <f>IF($A16="","",$L$62*$D16)</f>
        <v/>
      </c>
      <c r="Y16" s="71">
        <f>IF($A16="","",($C16-$E$63-$F$63))</f>
        <v/>
      </c>
      <c r="Z16" s="69">
        <f>IF($A16="","",$L$63*$D16)</f>
        <v/>
      </c>
      <c r="AA16" s="71">
        <f>IF($A16="","",(($S16*2)+$E$64+$F$64))</f>
        <v/>
      </c>
      <c r="AB16" s="69">
        <f>IF($A16="","",$L$64*$D16)</f>
        <v/>
      </c>
      <c r="AC16" s="71">
        <f>IF($A16="","",$C16 - 2.2 - 2.2 )</f>
        <v/>
      </c>
      <c r="AD16" s="69">
        <f>IF($A16="","",$L$65*$D16)</f>
        <v/>
      </c>
      <c r="AE16" s="137">
        <f>IF($A16="","",$K16-5.8-5.8-1.2)</f>
        <v/>
      </c>
      <c r="AF16" s="135">
        <f>IF($A16="","",$S16+1.2)</f>
        <v/>
      </c>
      <c r="AG16" s="74">
        <f>IF($A16="","",$AG$9)</f>
        <v/>
      </c>
      <c r="AH16" s="136">
        <f>IF($A16="","",4*$D16)</f>
        <v/>
      </c>
      <c r="AI16" s="72">
        <f>IF($A16="","",($AE16 * 0.393701) )</f>
        <v/>
      </c>
      <c r="AJ16" s="77">
        <f>IF($A16="","",($AF16* 0.393701) )</f>
        <v/>
      </c>
    </row>
    <row r="17" ht="40.15" customHeight="1">
      <c r="A17" s="67" t="n"/>
      <c r="B17" s="68" t="n"/>
      <c r="C17" s="69" t="n"/>
      <c r="D17" s="70" t="n"/>
      <c r="E17" s="71">
        <f>IF($A17="","",($C17-$E$54-$F$54))</f>
        <v/>
      </c>
      <c r="F17" s="69">
        <f>IF($A17="","",$L$54*$D17)</f>
        <v/>
      </c>
      <c r="G17" s="71">
        <f>IF($A17="","",($C17-$E$55-$F$55))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IF($A17="","",$K17)</f>
        <v/>
      </c>
      <c r="R17" s="69">
        <f>IF($A17="","",$L$60*$D17)</f>
        <v/>
      </c>
      <c r="S17" s="71">
        <f>IF($A17="","",(($C17-$E$61-$F$61-$G$61-$H$61-$I$61-$J$61-$K$61)/4))</f>
        <v/>
      </c>
      <c r="T17" s="69">
        <f>IF($A17="","",$L$61*$D17)</f>
        <v/>
      </c>
      <c r="U17" s="71">
        <f>$S17</f>
        <v/>
      </c>
      <c r="V17" s="69">
        <f>$T17</f>
        <v/>
      </c>
      <c r="W17" s="71">
        <f>IF($A17="","",($B17-$E$62-$F$62))</f>
        <v/>
      </c>
      <c r="X17" s="69">
        <f>IF($A17="","",$L$62*$D17)</f>
        <v/>
      </c>
      <c r="Y17" s="71">
        <f>IF($A17="","",($C17-$E$63-$F$63))</f>
        <v/>
      </c>
      <c r="Z17" s="69">
        <f>IF($A17="","",$L$63*$D17)</f>
        <v/>
      </c>
      <c r="AA17" s="71">
        <f>IF($A17="","",(($S17*2)+$E$64+$F$64))</f>
        <v/>
      </c>
      <c r="AB17" s="69">
        <f>IF($A17="","",$L$64*$D17)</f>
        <v/>
      </c>
      <c r="AC17" s="71">
        <f>IF($A17="","",$C17 - 2.2 - 2.2 )</f>
        <v/>
      </c>
      <c r="AD17" s="69">
        <f>IF($A17="","",$L$65*$D17)</f>
        <v/>
      </c>
      <c r="AE17" s="137">
        <f>IF($A17="","",$K17-5.8-5.8-1.2)</f>
        <v/>
      </c>
      <c r="AF17" s="135">
        <f>IF($A17="","",$S17+1.2)</f>
        <v/>
      </c>
      <c r="AG17" s="74">
        <f>IF($A17="","",$AG$9)</f>
        <v/>
      </c>
      <c r="AH17" s="136">
        <f>IF($A17="","",4*$D17)</f>
        <v/>
      </c>
      <c r="AI17" s="76">
        <f>IF($A17="","",($AE17 * 0.393701) )</f>
        <v/>
      </c>
      <c r="AJ17" s="77">
        <f>IF($A17="","",($AF17* 0.393701) )</f>
        <v/>
      </c>
    </row>
    <row r="18" ht="40.15" customHeight="1">
      <c r="A18" s="67" t="n"/>
      <c r="B18" s="68" t="n"/>
      <c r="C18" s="69" t="n"/>
      <c r="D18" s="70" t="n"/>
      <c r="E18" s="71">
        <f>IF($A18="","",($C18-$E$54-$F$54))</f>
        <v/>
      </c>
      <c r="F18" s="69">
        <f>IF($A18="","",$L$54*$D18)</f>
        <v/>
      </c>
      <c r="G18" s="71">
        <f>IF($A18="","",($C18-$E$55-$F$55))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IF($A18="","",$K18)</f>
        <v/>
      </c>
      <c r="R18" s="69">
        <f>IF($A18="","",$L$60*$D18)</f>
        <v/>
      </c>
      <c r="S18" s="71">
        <f>IF($A18="","",(($C18-$E$61-$F$61-$G$61-$H$61-$I$61-$J$61-$K$61)/4))</f>
        <v/>
      </c>
      <c r="T18" s="69">
        <f>IF($A18="","",$L$61*$D18)</f>
        <v/>
      </c>
      <c r="U18" s="71">
        <f>$S18</f>
        <v/>
      </c>
      <c r="V18" s="69">
        <f>$T18</f>
        <v/>
      </c>
      <c r="W18" s="71">
        <f>IF($A18="","",($B18-$E$62-$F$62))</f>
        <v/>
      </c>
      <c r="X18" s="69">
        <f>IF($A18="","",$L$62*$D18)</f>
        <v/>
      </c>
      <c r="Y18" s="71">
        <f>IF($A18="","",($C18-$E$63-$F$63))</f>
        <v/>
      </c>
      <c r="Z18" s="69">
        <f>IF($A18="","",$L$63*$D18)</f>
        <v/>
      </c>
      <c r="AA18" s="71">
        <f>IF($A18="","",(($S18*2)+$E$64+$F$64))</f>
        <v/>
      </c>
      <c r="AB18" s="69">
        <f>IF($A18="","",$L$64*$D18)</f>
        <v/>
      </c>
      <c r="AC18" s="71">
        <f>IF($A18="","",$C18 - 2.2 - 2.2 )</f>
        <v/>
      </c>
      <c r="AD18" s="69">
        <f>IF($A18="","",$L$65*$D18)</f>
        <v/>
      </c>
      <c r="AE18" s="137">
        <f>IF($A18="","",$K18-5.8-5.8-1.2)</f>
        <v/>
      </c>
      <c r="AF18" s="135">
        <f>IF($A18="","",$S18+1.2)</f>
        <v/>
      </c>
      <c r="AG18" s="74">
        <f>IF($A18="","",$AG$9)</f>
        <v/>
      </c>
      <c r="AH18" s="136">
        <f>IF($A18="","",4*$D18)</f>
        <v/>
      </c>
      <c r="AI18" s="78">
        <f>IF($A18="","",($AE18 * 0.393701) )</f>
        <v/>
      </c>
      <c r="AJ18" s="77">
        <f>IF($A18="","",($AF18* 0.393701) )</f>
        <v/>
      </c>
    </row>
    <row r="19" ht="40.15" customHeight="1">
      <c r="A19" s="67" t="n"/>
      <c r="B19" s="68" t="n"/>
      <c r="C19" s="69" t="n"/>
      <c r="D19" s="70" t="n"/>
      <c r="E19" s="71">
        <f>IF($A19="","",($C19-$E$54-$F$54))</f>
        <v/>
      </c>
      <c r="F19" s="69">
        <f>IF($A19="","",$L$54*$D19)</f>
        <v/>
      </c>
      <c r="G19" s="71">
        <f>IF($A19="","",($C19-$E$55-$F$55))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IF($A19="","",$K19)</f>
        <v/>
      </c>
      <c r="R19" s="69">
        <f>IF($A19="","",$L$60*$D19)</f>
        <v/>
      </c>
      <c r="S19" s="71">
        <f>IF($A19="","",(($C19-$E$61-$F$61-$G$61-$H$61-$I$61-$J$61-$K$61)/4))</f>
        <v/>
      </c>
      <c r="T19" s="69">
        <f>IF($A19="","",$L$61*$D19)</f>
        <v/>
      </c>
      <c r="U19" s="71">
        <f>$S19</f>
        <v/>
      </c>
      <c r="V19" s="69">
        <f>$T19</f>
        <v/>
      </c>
      <c r="W19" s="71">
        <f>IF($A19="","",($B19-$E$62-$F$62))</f>
        <v/>
      </c>
      <c r="X19" s="69">
        <f>IF($A19="","",$L$62*$D19)</f>
        <v/>
      </c>
      <c r="Y19" s="71">
        <f>IF($A19="","",($C19-$E$63-$F$63))</f>
        <v/>
      </c>
      <c r="Z19" s="69">
        <f>IF($A19="","",$L$63*$D19)</f>
        <v/>
      </c>
      <c r="AA19" s="71">
        <f>IF($A19="","",(($S19*2)+$E$64+$F$64))</f>
        <v/>
      </c>
      <c r="AB19" s="69">
        <f>IF($A19="","",$L$64*$D19)</f>
        <v/>
      </c>
      <c r="AC19" s="71">
        <f>IF($A19="","",$C19 - 2.2 - 2.2 )</f>
        <v/>
      </c>
      <c r="AD19" s="69">
        <f>IF($A19="","",$L$65*$D19)</f>
        <v/>
      </c>
      <c r="AE19" s="137">
        <f>IF($A19="","",$K19-5.8-5.8-1.2)</f>
        <v/>
      </c>
      <c r="AF19" s="135">
        <f>IF($A19="","",$S19+1.2)</f>
        <v/>
      </c>
      <c r="AG19" s="74">
        <f>IF($A19="","",$AG$9)</f>
        <v/>
      </c>
      <c r="AH19" s="136">
        <f>IF($A19="","",4*$D19)</f>
        <v/>
      </c>
      <c r="AI19" s="78">
        <f>IF($A19="","",($AE19 * 0.393701) )</f>
        <v/>
      </c>
      <c r="AJ19" s="77">
        <f>IF($A19="","",($AF19* 0.393701) )</f>
        <v/>
      </c>
    </row>
    <row r="20" ht="40.15" customHeight="1">
      <c r="A20" s="67" t="n"/>
      <c r="B20" s="68" t="n"/>
      <c r="C20" s="69" t="n"/>
      <c r="D20" s="70" t="n"/>
      <c r="E20" s="71">
        <f>IF($A20="","",($C20-$E$54-$F$54))</f>
        <v/>
      </c>
      <c r="F20" s="69">
        <f>IF($A20="","",$L$54*$D20)</f>
        <v/>
      </c>
      <c r="G20" s="71">
        <f>IF($A20="","",($C20-$E$55-$F$55))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IF($A20="","",$K20)</f>
        <v/>
      </c>
      <c r="R20" s="69">
        <f>IF($A20="","",$L$60*$D20)</f>
        <v/>
      </c>
      <c r="S20" s="71">
        <f>IF($A20="","",(($C20-$E$61-$F$61-$G$61-$H$61-$I$61-$J$61-$K$61)/4))</f>
        <v/>
      </c>
      <c r="T20" s="69">
        <f>IF($A20="","",$L$61*$D20)</f>
        <v/>
      </c>
      <c r="U20" s="71">
        <f>$S20</f>
        <v/>
      </c>
      <c r="V20" s="69">
        <f>$T20</f>
        <v/>
      </c>
      <c r="W20" s="71">
        <f>IF($A20="","",($B20-$E$62-$F$62))</f>
        <v/>
      </c>
      <c r="X20" s="69">
        <f>IF($A20="","",$L$62*$D20)</f>
        <v/>
      </c>
      <c r="Y20" s="71">
        <f>IF($A20="","",($C20-$E$63-$F$63))</f>
        <v/>
      </c>
      <c r="Z20" s="69">
        <f>IF($A20="","",$L$63*$D20)</f>
        <v/>
      </c>
      <c r="AA20" s="71">
        <f>IF($A20="","",(($S20*2)+$E$64+$F$64))</f>
        <v/>
      </c>
      <c r="AB20" s="69">
        <f>IF($A20="","",$L$64*$D20)</f>
        <v/>
      </c>
      <c r="AC20" s="71">
        <f>IF($A20="","",$C20 - 2.2 - 2.2 )</f>
        <v/>
      </c>
      <c r="AD20" s="69">
        <f>IF($A20="","",$L$65*$D20)</f>
        <v/>
      </c>
      <c r="AE20" s="137">
        <f>IF($A20="","",$K20-5.8-5.8-1.2)</f>
        <v/>
      </c>
      <c r="AF20" s="135">
        <f>IF($A20="","",$S20+1.2)</f>
        <v/>
      </c>
      <c r="AG20" s="74">
        <f>IF($A20="","",$AG$9)</f>
        <v/>
      </c>
      <c r="AH20" s="136">
        <f>IF($A20="","",4*$D20)</f>
        <v/>
      </c>
      <c r="AI20" s="78">
        <f>IF($A20="","",($AE20 * 0.393701) )</f>
        <v/>
      </c>
      <c r="AJ20" s="77">
        <f>IF($A20="","",($AF20* 0.393701) )</f>
        <v/>
      </c>
    </row>
    <row r="21" ht="40.15" customHeight="1">
      <c r="A21" s="67" t="n"/>
      <c r="B21" s="68" t="n"/>
      <c r="C21" s="69" t="n"/>
      <c r="D21" s="70" t="n"/>
      <c r="E21" s="71">
        <f>IF($A21="","",($C21-$E$54-$F$54))</f>
        <v/>
      </c>
      <c r="F21" s="69">
        <f>IF($A21="","",$L$54*$D21)</f>
        <v/>
      </c>
      <c r="G21" s="71">
        <f>IF($A21="","",($C21-$E$55-$F$55))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IF($A21="","",$K21)</f>
        <v/>
      </c>
      <c r="R21" s="69">
        <f>IF($A21="","",$L$60*$D21)</f>
        <v/>
      </c>
      <c r="S21" s="71">
        <f>IF($A21="","",(($C21-$E$61-$F$61-$G$61-$H$61-$I$61-$J$61-$K$61)/4))</f>
        <v/>
      </c>
      <c r="T21" s="69">
        <f>IF($A21="","",$L$61*$D21)</f>
        <v/>
      </c>
      <c r="U21" s="71">
        <f>$S21</f>
        <v/>
      </c>
      <c r="V21" s="69">
        <f>$T21</f>
        <v/>
      </c>
      <c r="W21" s="71">
        <f>IF($A21="","",($B21-$E$62-$F$62))</f>
        <v/>
      </c>
      <c r="X21" s="69">
        <f>IF($A21="","",$L$62*$D21)</f>
        <v/>
      </c>
      <c r="Y21" s="71">
        <f>IF($A21="","",($C21-$E$63-$F$63))</f>
        <v/>
      </c>
      <c r="Z21" s="69">
        <f>IF($A21="","",$L$63*$D21)</f>
        <v/>
      </c>
      <c r="AA21" s="71">
        <f>IF($A21="","",(($S21*2)+$E$64+$F$64))</f>
        <v/>
      </c>
      <c r="AB21" s="69">
        <f>IF($A21="","",$L$64*$D21)</f>
        <v/>
      </c>
      <c r="AC21" s="71">
        <f>IF($A21="","",$C21 - 2.2 - 2.2 )</f>
        <v/>
      </c>
      <c r="AD21" s="69">
        <f>IF($A21="","",$L$65*$D21)</f>
        <v/>
      </c>
      <c r="AE21" s="137">
        <f>IF($A21="","",$K21-5.8-5.8-1.2)</f>
        <v/>
      </c>
      <c r="AF21" s="135">
        <f>IF($A21="","",$S21+1.2)</f>
        <v/>
      </c>
      <c r="AG21" s="74">
        <f>IF($A21="","",$AG$9)</f>
        <v/>
      </c>
      <c r="AH21" s="136">
        <f>IF($A21="","",4*$D21)</f>
        <v/>
      </c>
      <c r="AI21" s="78">
        <f>IF($A21="","",($AE21 * 0.393701) )</f>
        <v/>
      </c>
      <c r="AJ21" s="77">
        <f>IF($A21="","",($AF21* 0.393701) )</f>
        <v/>
      </c>
    </row>
    <row r="22" ht="40.15" customHeight="1">
      <c r="A22" s="67" t="n"/>
      <c r="B22" s="68" t="n"/>
      <c r="C22" s="69" t="n"/>
      <c r="D22" s="70" t="n"/>
      <c r="E22" s="71">
        <f>IF($A22="","",($C22-$E$54-$F$54))</f>
        <v/>
      </c>
      <c r="F22" s="69">
        <f>IF($A22="","",$L$54*$D22)</f>
        <v/>
      </c>
      <c r="G22" s="71">
        <f>IF($A22="","",($C22-$E$55-$F$55))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IF($A22="","",$K22)</f>
        <v/>
      </c>
      <c r="R22" s="69">
        <f>IF($A22="","",$L$60*$D22)</f>
        <v/>
      </c>
      <c r="S22" s="71">
        <f>IF($A22="","",(($C22-$E$61-$F$61-$G$61-$H$61-$I$61-$J$61-$K$61)/4))</f>
        <v/>
      </c>
      <c r="T22" s="69">
        <f>IF($A22="","",$L$61*$D22)</f>
        <v/>
      </c>
      <c r="U22" s="71">
        <f>$S22</f>
        <v/>
      </c>
      <c r="V22" s="69">
        <f>$T22</f>
        <v/>
      </c>
      <c r="W22" s="71">
        <f>IF($A22="","",($B22-$E$62-$F$62))</f>
        <v/>
      </c>
      <c r="X22" s="69">
        <f>IF($A22="","",$L$62*$D22)</f>
        <v/>
      </c>
      <c r="Y22" s="71">
        <f>IF($A22="","",($C22-$E$63-$F$63))</f>
        <v/>
      </c>
      <c r="Z22" s="69">
        <f>IF($A22="","",$L$63*$D22)</f>
        <v/>
      </c>
      <c r="AA22" s="71">
        <f>IF($A22="","",(($S22*2)+$E$64+$F$64))</f>
        <v/>
      </c>
      <c r="AB22" s="69">
        <f>IF($A22="","",$L$64*$D22)</f>
        <v/>
      </c>
      <c r="AC22" s="71">
        <f>IF($A22="","",$C22 - 2.2 - 2.2 )</f>
        <v/>
      </c>
      <c r="AD22" s="69">
        <f>IF($A22="","",$L$65*$D22)</f>
        <v/>
      </c>
      <c r="AE22" s="137">
        <f>IF($A22="","",$K22-5.8-5.8-1.2)</f>
        <v/>
      </c>
      <c r="AF22" s="135">
        <f>IF($A22="","",$S22+1.2)</f>
        <v/>
      </c>
      <c r="AG22" s="74">
        <f>IF($A22="","",$AG$9)</f>
        <v/>
      </c>
      <c r="AH22" s="136">
        <f>IF($A22="","",4*$D22)</f>
        <v/>
      </c>
      <c r="AI22" s="78">
        <f>IF($A22="","",($AE22 * 0.393701) )</f>
        <v/>
      </c>
      <c r="AJ22" s="77">
        <f>IF($A22="","",($AF22* 0.393701) )</f>
        <v/>
      </c>
    </row>
    <row r="23" ht="40.15" customHeight="1">
      <c r="A23" s="67" t="n"/>
      <c r="B23" s="68" t="n"/>
      <c r="C23" s="69" t="n"/>
      <c r="D23" s="70" t="n"/>
      <c r="E23" s="71">
        <f>IF($A23="","",($C23-$E$54-$F$54))</f>
        <v/>
      </c>
      <c r="F23" s="69">
        <f>IF($A23="","",$L$54*$D23)</f>
        <v/>
      </c>
      <c r="G23" s="71">
        <f>IF($A23="","",($C23-$E$55-$F$55))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IF($A23="","",$K23)</f>
        <v/>
      </c>
      <c r="R23" s="69">
        <f>IF($A23="","",$L$60*$D23)</f>
        <v/>
      </c>
      <c r="S23" s="71">
        <f>IF($A23="","",(($C23-$E$61-$F$61-$G$61-$H$61-$I$61-$J$61-$K$61)/4))</f>
        <v/>
      </c>
      <c r="T23" s="69">
        <f>IF($A23="","",$L$61*$D23)</f>
        <v/>
      </c>
      <c r="U23" s="71">
        <f>$S23</f>
        <v/>
      </c>
      <c r="V23" s="69">
        <f>$T23</f>
        <v/>
      </c>
      <c r="W23" s="71">
        <f>IF($A23="","",($B23-$E$62-$F$62))</f>
        <v/>
      </c>
      <c r="X23" s="69">
        <f>IF($A23="","",$L$62*$D23)</f>
        <v/>
      </c>
      <c r="Y23" s="71">
        <f>IF($A23="","",($C23-$E$63-$F$63))</f>
        <v/>
      </c>
      <c r="Z23" s="69">
        <f>IF($A23="","",$L$63*$D23)</f>
        <v/>
      </c>
      <c r="AA23" s="71">
        <f>IF($A23="","",(($S23*2)+$E$64+$F$64))</f>
        <v/>
      </c>
      <c r="AB23" s="69">
        <f>IF($A23="","",$L$64*$D23)</f>
        <v/>
      </c>
      <c r="AC23" s="71">
        <f>IF($A23="","",$C23 - 2.2 - 2.2 )</f>
        <v/>
      </c>
      <c r="AD23" s="69">
        <f>IF($A23="","",$L$65*$D23)</f>
        <v/>
      </c>
      <c r="AE23" s="137">
        <f>IF($A23="","",$K23-5.8-5.8-1.2)</f>
        <v/>
      </c>
      <c r="AF23" s="135">
        <f>IF($A23="","",$S23+1.2)</f>
        <v/>
      </c>
      <c r="AG23" s="74">
        <f>IF($A23="","",$AG$9)</f>
        <v/>
      </c>
      <c r="AH23" s="136">
        <f>IF($A23="","",4*$D23)</f>
        <v/>
      </c>
      <c r="AI23" s="72">
        <f>IF($A23="","",($AE23 * 0.393701) )</f>
        <v/>
      </c>
      <c r="AJ23" s="77">
        <f>IF($A23="","",($AF23* 0.393701) )</f>
        <v/>
      </c>
    </row>
    <row r="24" ht="40.15" customHeight="1">
      <c r="A24" s="67" t="n"/>
      <c r="B24" s="68" t="n"/>
      <c r="C24" s="69" t="n"/>
      <c r="D24" s="70" t="n"/>
      <c r="E24" s="71">
        <f>IF($A24="","",($C24-$E$54-$F$54))</f>
        <v/>
      </c>
      <c r="F24" s="69">
        <f>IF($A24="","",$L$54*$D24)</f>
        <v/>
      </c>
      <c r="G24" s="71">
        <f>IF($A24="","",($C24-$E$55-$F$55))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IF($A24="","",$K24)</f>
        <v/>
      </c>
      <c r="R24" s="69">
        <f>IF($A24="","",$L$60*$D24)</f>
        <v/>
      </c>
      <c r="S24" s="71">
        <f>IF($A24="","",(($C24-$E$61-$F$61-$G$61-$H$61-$I$61-$J$61-$K$61)/4))</f>
        <v/>
      </c>
      <c r="T24" s="69">
        <f>IF($A24="","",$L$61*$D24)</f>
        <v/>
      </c>
      <c r="U24" s="71">
        <f>$S24</f>
        <v/>
      </c>
      <c r="V24" s="69">
        <f>$T24</f>
        <v/>
      </c>
      <c r="W24" s="71">
        <f>IF($A24="","",($B24-$E$62-$F$62))</f>
        <v/>
      </c>
      <c r="X24" s="69">
        <f>IF($A24="","",$L$62*$D24)</f>
        <v/>
      </c>
      <c r="Y24" s="71">
        <f>IF($A24="","",($C24-$E$63-$F$63))</f>
        <v/>
      </c>
      <c r="Z24" s="69">
        <f>IF($A24="","",$L$63*$D24)</f>
        <v/>
      </c>
      <c r="AA24" s="71">
        <f>IF($A24="","",(($S24*2)+$E$64+$F$64))</f>
        <v/>
      </c>
      <c r="AB24" s="69">
        <f>IF($A24="","",$L$64*$D24)</f>
        <v/>
      </c>
      <c r="AC24" s="71">
        <f>IF($A24="","",$C24 - 2.2 - 2.2 )</f>
        <v/>
      </c>
      <c r="AD24" s="69">
        <f>IF($A24="","",$L$65*$D24)</f>
        <v/>
      </c>
      <c r="AE24" s="137">
        <f>IF($A24="","",$K24-5.8-5.8-1.2)</f>
        <v/>
      </c>
      <c r="AF24" s="135">
        <f>IF($A24="","",$S24+1.2)</f>
        <v/>
      </c>
      <c r="AG24" s="74">
        <f>IF($A24="","",$AG$9)</f>
        <v/>
      </c>
      <c r="AH24" s="136">
        <f>IF($A24="","",4*$D24)</f>
        <v/>
      </c>
      <c r="AI24" s="72">
        <f>IF($A24="","",($AE24 * 0.393701) )</f>
        <v/>
      </c>
      <c r="AJ24" s="77">
        <f>IF($A24="","",($AF24* 0.393701) )</f>
        <v/>
      </c>
    </row>
    <row r="25" ht="40.15" customHeight="1">
      <c r="A25" s="67" t="n"/>
      <c r="B25" s="68" t="n"/>
      <c r="C25" s="69" t="n"/>
      <c r="D25" s="70" t="n"/>
      <c r="E25" s="71">
        <f>IF($A25="","",($C25-$E$54-$F$54))</f>
        <v/>
      </c>
      <c r="F25" s="69">
        <f>IF($A25="","",$L$54*$D25)</f>
        <v/>
      </c>
      <c r="G25" s="71">
        <f>IF($A25="","",($C25-$E$55-$F$55))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IF($A25="","",$K25)</f>
        <v/>
      </c>
      <c r="R25" s="69">
        <f>IF($A25="","",$L$60*$D25)</f>
        <v/>
      </c>
      <c r="S25" s="71">
        <f>IF($A25="","",(($C25-$E$61-$F$61-$G$61-$H$61-$I$61-$J$61-$K$61)/4))</f>
        <v/>
      </c>
      <c r="T25" s="69">
        <f>IF($A25="","",$L$61*$D25)</f>
        <v/>
      </c>
      <c r="U25" s="71">
        <f>$S25</f>
        <v/>
      </c>
      <c r="V25" s="69">
        <f>$T25</f>
        <v/>
      </c>
      <c r="W25" s="71">
        <f>IF($A25="","",($B25-$E$62-$F$62))</f>
        <v/>
      </c>
      <c r="X25" s="69">
        <f>IF($A25="","",$L$62*$D25)</f>
        <v/>
      </c>
      <c r="Y25" s="71">
        <f>IF($A25="","",($C25-$E$63-$F$63))</f>
        <v/>
      </c>
      <c r="Z25" s="69">
        <f>IF($A25="","",$L$63*$D25)</f>
        <v/>
      </c>
      <c r="AA25" s="71">
        <f>IF($A25="","",(($S25*2)+$E$64+$F$64))</f>
        <v/>
      </c>
      <c r="AB25" s="69">
        <f>IF($A25="","",$L$64*$D25)</f>
        <v/>
      </c>
      <c r="AC25" s="71">
        <f>IF($A25="","",$C25 - 2.2 - 2.2 )</f>
        <v/>
      </c>
      <c r="AD25" s="69">
        <f>IF($A25="","",$L$65*$D25)</f>
        <v/>
      </c>
      <c r="AE25" s="137">
        <f>IF($A25="","",$K25-5.8-5.8-1.2)</f>
        <v/>
      </c>
      <c r="AF25" s="135">
        <f>IF($A25="","",$S25+1.2)</f>
        <v/>
      </c>
      <c r="AG25" s="74">
        <f>IF($A25="","",$AG$9)</f>
        <v/>
      </c>
      <c r="AH25" s="136">
        <f>IF($A25="","",4*$D25)</f>
        <v/>
      </c>
      <c r="AI25" s="76">
        <f>IF($A25="","",($AE25 * 0.393701) )</f>
        <v/>
      </c>
      <c r="AJ25" s="77">
        <f>IF($A25="","",($AF25* 0.393701) )</f>
        <v/>
      </c>
    </row>
    <row r="26" ht="40.15" customHeight="1">
      <c r="A26" s="67" t="n"/>
      <c r="B26" s="68" t="n"/>
      <c r="C26" s="69" t="n"/>
      <c r="D26" s="70" t="n"/>
      <c r="E26" s="71">
        <f>IF($A26="","",($C26-$E$54-$F$54))</f>
        <v/>
      </c>
      <c r="F26" s="69">
        <f>IF($A26="","",$L$54*$D26)</f>
        <v/>
      </c>
      <c r="G26" s="71">
        <f>IF($A26="","",($C26-$E$55-$F$55))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IF($A26="","",$K26)</f>
        <v/>
      </c>
      <c r="R26" s="69">
        <f>IF($A26="","",$L$60*$D26)</f>
        <v/>
      </c>
      <c r="S26" s="71">
        <f>IF($A26="","",(($C26-$E$61-$F$61-$G$61-$H$61-$I$61-$J$61-$K$61)/4))</f>
        <v/>
      </c>
      <c r="T26" s="69">
        <f>IF($A26="","",$L$61*$D26)</f>
        <v/>
      </c>
      <c r="U26" s="71">
        <f>$S26</f>
        <v/>
      </c>
      <c r="V26" s="69">
        <f>$T26</f>
        <v/>
      </c>
      <c r="W26" s="71">
        <f>IF($A26="","",($B26-$E$62-$F$62))</f>
        <v/>
      </c>
      <c r="X26" s="69">
        <f>IF($A26="","",$L$62*$D26)</f>
        <v/>
      </c>
      <c r="Y26" s="71">
        <f>IF($A26="","",($C26-$E$63-$F$63))</f>
        <v/>
      </c>
      <c r="Z26" s="69">
        <f>IF($A26="","",$L$63*$D26)</f>
        <v/>
      </c>
      <c r="AA26" s="71">
        <f>IF($A26="","",(($S26*2)+$E$64+$F$64))</f>
        <v/>
      </c>
      <c r="AB26" s="69">
        <f>IF($A26="","",$L$64*$D26)</f>
        <v/>
      </c>
      <c r="AC26" s="71">
        <f>IF($A26="","",$C26 - 2.2 - 2.2 )</f>
        <v/>
      </c>
      <c r="AD26" s="69">
        <f>IF($A26="","",$L$65*$D26)</f>
        <v/>
      </c>
      <c r="AE26" s="137">
        <f>IF($A26="","",$K26-5.8-5.8-1.2)</f>
        <v/>
      </c>
      <c r="AF26" s="135">
        <f>IF($A26="","",$S26+1.2)</f>
        <v/>
      </c>
      <c r="AG26" s="74">
        <f>IF($A26="","",$AG$9)</f>
        <v/>
      </c>
      <c r="AH26" s="136">
        <f>IF($A26="","",4*$D26)</f>
        <v/>
      </c>
      <c r="AI26" s="72">
        <f>IF($A26="","",($AE26 * 0.393701) )</f>
        <v/>
      </c>
      <c r="AJ26" s="77">
        <f>IF($A26="","",($AF26* 0.393701) )</f>
        <v/>
      </c>
    </row>
    <row r="27" ht="40.15" customHeight="1">
      <c r="A27" s="67" t="n"/>
      <c r="B27" s="68" t="n"/>
      <c r="C27" s="69" t="n"/>
      <c r="D27" s="70" t="n"/>
      <c r="E27" s="71">
        <f>IF($A27="","",($C27-$E$54-$F$54))</f>
        <v/>
      </c>
      <c r="F27" s="69">
        <f>IF($A27="","",$L$54*$D27)</f>
        <v/>
      </c>
      <c r="G27" s="71">
        <f>IF($A27="","",($C27-$E$55-$F$55))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IF($A27="","",$K27)</f>
        <v/>
      </c>
      <c r="R27" s="69">
        <f>IF($A27="","",$L$60*$D27)</f>
        <v/>
      </c>
      <c r="S27" s="71">
        <f>IF($A27="","",(($C27-$E$61-$F$61-$G$61-$H$61-$I$61-$J$61-$K$61)/4))</f>
        <v/>
      </c>
      <c r="T27" s="69">
        <f>IF($A27="","",$L$61*$D27)</f>
        <v/>
      </c>
      <c r="U27" s="71">
        <f>$S27</f>
        <v/>
      </c>
      <c r="V27" s="69">
        <f>$T27</f>
        <v/>
      </c>
      <c r="W27" s="71">
        <f>IF($A27="","",($B27-$E$62-$F$62))</f>
        <v/>
      </c>
      <c r="X27" s="69">
        <f>IF($A27="","",$L$62*$D27)</f>
        <v/>
      </c>
      <c r="Y27" s="71">
        <f>IF($A27="","",($C27-$E$63-$F$63))</f>
        <v/>
      </c>
      <c r="Z27" s="69">
        <f>IF($A27="","",$L$63*$D27)</f>
        <v/>
      </c>
      <c r="AA27" s="71">
        <f>IF($A27="","",(($S27*2)+$E$64+$F$64))</f>
        <v/>
      </c>
      <c r="AB27" s="69">
        <f>IF($A27="","",$L$64*$D27)</f>
        <v/>
      </c>
      <c r="AC27" s="71">
        <f>IF($A27="","",$C27 - 2.2 - 2.2 )</f>
        <v/>
      </c>
      <c r="AD27" s="69">
        <f>IF($A27="","",$L$65*$D27)</f>
        <v/>
      </c>
      <c r="AE27" s="137">
        <f>IF($A27="","",$K27-5.8-5.8-1.2)</f>
        <v/>
      </c>
      <c r="AF27" s="135">
        <f>IF($A27="","",$S27+1.2)</f>
        <v/>
      </c>
      <c r="AG27" s="74">
        <f>IF($A27="","",$AG$9)</f>
        <v/>
      </c>
      <c r="AH27" s="136">
        <f>IF($A27="","",4*$D27)</f>
        <v/>
      </c>
      <c r="AI27" s="72">
        <f>IF($A27="","",($AE27 * 0.393701) )</f>
        <v/>
      </c>
      <c r="AJ27" s="77">
        <f>IF($A27="","",($AF27* 0.393701) )</f>
        <v/>
      </c>
    </row>
    <row r="28" ht="40.15" customHeight="1">
      <c r="A28" s="67" t="n"/>
      <c r="B28" s="68" t="n"/>
      <c r="C28" s="69" t="n"/>
      <c r="D28" s="70" t="n"/>
      <c r="E28" s="71">
        <f>IF($A28="","",($C28-$E$54-$F$54))</f>
        <v/>
      </c>
      <c r="F28" s="69">
        <f>IF($A28="","",$L$54*$D28)</f>
        <v/>
      </c>
      <c r="G28" s="71">
        <f>IF($A28="","",($C28-$E$55-$F$55))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IF($A28="","",$K28)</f>
        <v/>
      </c>
      <c r="R28" s="69">
        <f>IF($A28="","",$L$60*$D28)</f>
        <v/>
      </c>
      <c r="S28" s="71">
        <f>IF($A28="","",(($C28-$E$61-$F$61-$G$61-$H$61-$I$61-$J$61-$K$61)/4))</f>
        <v/>
      </c>
      <c r="T28" s="69">
        <f>IF($A28="","",$L$61*$D28)</f>
        <v/>
      </c>
      <c r="U28" s="71">
        <f>$S28</f>
        <v/>
      </c>
      <c r="V28" s="69">
        <f>$T28</f>
        <v/>
      </c>
      <c r="W28" s="71">
        <f>IF($A28="","",($B28-$E$62-$F$62))</f>
        <v/>
      </c>
      <c r="X28" s="69">
        <f>IF($A28="","",$L$62*$D28)</f>
        <v/>
      </c>
      <c r="Y28" s="71">
        <f>IF($A28="","",($C28-$E$63-$F$63))</f>
        <v/>
      </c>
      <c r="Z28" s="69">
        <f>IF($A28="","",$L$63*$D28)</f>
        <v/>
      </c>
      <c r="AA28" s="71">
        <f>IF($A28="","",(($S28*2)+$E$64+$F$64))</f>
        <v/>
      </c>
      <c r="AB28" s="69">
        <f>IF($A28="","",$L$64*$D28)</f>
        <v/>
      </c>
      <c r="AC28" s="71">
        <f>IF($A28="","",$C28 - 2.2 - 2.2 )</f>
        <v/>
      </c>
      <c r="AD28" s="69">
        <f>IF($A28="","",$L$65*$D28)</f>
        <v/>
      </c>
      <c r="AE28" s="137">
        <f>IF($A28="","",$K28-5.8-5.8-1.2)</f>
        <v/>
      </c>
      <c r="AF28" s="135">
        <f>IF($A28="","",$S28+1.2)</f>
        <v/>
      </c>
      <c r="AG28" s="74">
        <f>IF($A28="","",$AG$9)</f>
        <v/>
      </c>
      <c r="AH28" s="136">
        <f>IF($A28="","",4*$D28)</f>
        <v/>
      </c>
      <c r="AI28" s="72">
        <f>IF($A28="","",($AE28 * 0.393701) )</f>
        <v/>
      </c>
      <c r="AJ28" s="77">
        <f>IF($A28="","",($AF28* 0.393701) 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80" t="n"/>
      <c r="AI29" s="138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1">
        <f>(ROUNDUP((L49+N49)/640,0))</f>
        <v/>
      </c>
      <c r="M30" s="22" t="n"/>
      <c r="N30" s="23" t="n"/>
      <c r="O30" s="81">
        <f>O$7</f>
        <v/>
      </c>
      <c r="P30" s="81">
        <f>(ROUNDUP(P49/640,0))</f>
        <v/>
      </c>
      <c r="Q30" s="81">
        <f>Q$7</f>
        <v/>
      </c>
      <c r="R30" s="81">
        <f>(ROUNDUP(R49/640,0))</f>
        <v/>
      </c>
      <c r="S30" s="81">
        <f>S$7</f>
        <v/>
      </c>
      <c r="T30" s="81">
        <f>(ROUNDUP((T49+V49)/640,0))</f>
        <v/>
      </c>
      <c r="U30" s="22" t="n"/>
      <c r="V30" s="23" t="n"/>
      <c r="W30" s="81">
        <f>W$7</f>
        <v/>
      </c>
      <c r="X30" s="22" t="n"/>
      <c r="Y30" s="22" t="n"/>
      <c r="Z30" s="22" t="n"/>
      <c r="AA30" s="23" t="n"/>
      <c r="AB30" s="81">
        <f>(ROUNDUP(SUM(X49:AB49)/640,0))</f>
        <v/>
      </c>
      <c r="AC30" s="81">
        <f>AC$7</f>
        <v/>
      </c>
      <c r="AD30" s="81">
        <f>(ROUNDUP(AD49/640,0))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5" t="n"/>
      <c r="V31" s="84">
        <f>V11*U11</f>
        <v/>
      </c>
      <c r="W31" s="84" t="n"/>
      <c r="X31" s="84">
        <f>X11*W11</f>
        <v/>
      </c>
      <c r="Y31" s="84" t="n"/>
      <c r="Z31" s="84">
        <f>Z11*Y11</f>
        <v/>
      </c>
      <c r="AA31" s="85" t="n"/>
      <c r="AB31" s="84">
        <f>AB11*AA11</f>
        <v/>
      </c>
      <c r="AC31" s="85" t="n"/>
      <c r="AD31" s="84">
        <f>AD11*AC11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5" t="n"/>
      <c r="V32" s="84">
        <f>V12*U12</f>
        <v/>
      </c>
      <c r="W32" s="84" t="n"/>
      <c r="X32" s="84">
        <f>X12*W12</f>
        <v/>
      </c>
      <c r="Y32" s="84" t="n"/>
      <c r="Z32" s="84">
        <f>Z12*Y12</f>
        <v/>
      </c>
      <c r="AA32" s="85" t="n"/>
      <c r="AB32" s="84">
        <f>AB12*AA12</f>
        <v/>
      </c>
      <c r="AC32" s="85" t="n"/>
      <c r="AD32" s="84">
        <f>AD12*AC12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5" t="n"/>
      <c r="V33" s="84">
        <f>V13*U13</f>
        <v/>
      </c>
      <c r="W33" s="84" t="n"/>
      <c r="X33" s="84">
        <f>X13*W13</f>
        <v/>
      </c>
      <c r="Y33" s="84" t="n"/>
      <c r="Z33" s="84">
        <f>Z13*Y13</f>
        <v/>
      </c>
      <c r="AA33" s="85" t="n"/>
      <c r="AB33" s="84">
        <f>AB13*AA13</f>
        <v/>
      </c>
      <c r="AC33" s="85" t="n"/>
      <c r="AD33" s="84">
        <f>AD13*AC13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5" t="n"/>
      <c r="V34" s="84">
        <f>V14*U14</f>
        <v/>
      </c>
      <c r="W34" s="84" t="n"/>
      <c r="X34" s="84">
        <f>X14*W14</f>
        <v/>
      </c>
      <c r="Y34" s="84" t="n"/>
      <c r="Z34" s="84">
        <f>Z14*Y14</f>
        <v/>
      </c>
      <c r="AA34" s="85" t="n"/>
      <c r="AB34" s="84">
        <f>AB14*AA14</f>
        <v/>
      </c>
      <c r="AC34" s="85" t="n"/>
      <c r="AD34" s="84">
        <f>AD14*AC14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5" t="n"/>
      <c r="V35" s="84">
        <f>V15*U15</f>
        <v/>
      </c>
      <c r="W35" s="84" t="n"/>
      <c r="X35" s="84">
        <f>X15*W15</f>
        <v/>
      </c>
      <c r="Y35" s="84" t="n"/>
      <c r="Z35" s="84">
        <f>Z15*Y15</f>
        <v/>
      </c>
      <c r="AA35" s="85" t="n"/>
      <c r="AB35" s="84">
        <f>AB15*AA15</f>
        <v/>
      </c>
      <c r="AC35" s="85" t="n"/>
      <c r="AD35" s="84">
        <f>AD15*AC15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5" t="n"/>
      <c r="V36" s="84">
        <f>V16*U16</f>
        <v/>
      </c>
      <c r="W36" s="84" t="n"/>
      <c r="X36" s="84">
        <f>X16*W16</f>
        <v/>
      </c>
      <c r="Y36" s="84" t="n"/>
      <c r="Z36" s="84">
        <f>Z16*Y16</f>
        <v/>
      </c>
      <c r="AA36" s="85" t="n"/>
      <c r="AB36" s="84">
        <f>AB16*AA16</f>
        <v/>
      </c>
      <c r="AC36" s="85" t="n"/>
      <c r="AD36" s="84">
        <f>AD16*AC16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5" t="n"/>
      <c r="V37" s="84">
        <f>V17*U17</f>
        <v/>
      </c>
      <c r="W37" s="84" t="n"/>
      <c r="X37" s="84">
        <f>X17*W17</f>
        <v/>
      </c>
      <c r="Y37" s="84" t="n"/>
      <c r="Z37" s="84">
        <f>Z17*Y17</f>
        <v/>
      </c>
      <c r="AA37" s="85" t="n"/>
      <c r="AB37" s="84">
        <f>AB17*AA17</f>
        <v/>
      </c>
      <c r="AC37" s="85" t="n"/>
      <c r="AD37" s="84">
        <f>AD17*AC17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5" t="n"/>
      <c r="V38" s="84">
        <f>V18*U18</f>
        <v/>
      </c>
      <c r="W38" s="84" t="n"/>
      <c r="X38" s="84">
        <f>X18*W18</f>
        <v/>
      </c>
      <c r="Y38" s="84" t="n"/>
      <c r="Z38" s="84">
        <f>Z18*Y18</f>
        <v/>
      </c>
      <c r="AA38" s="85" t="n"/>
      <c r="AB38" s="84">
        <f>AB18*AA18</f>
        <v/>
      </c>
      <c r="AC38" s="85" t="n"/>
      <c r="AD38" s="84">
        <f>AD18*AC18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5" t="n"/>
      <c r="V39" s="84">
        <f>V19*U19</f>
        <v/>
      </c>
      <c r="W39" s="84" t="n"/>
      <c r="X39" s="84">
        <f>X19*W19</f>
        <v/>
      </c>
      <c r="Y39" s="84" t="n"/>
      <c r="Z39" s="84">
        <f>Z19*Y19</f>
        <v/>
      </c>
      <c r="AA39" s="85" t="n"/>
      <c r="AB39" s="84">
        <f>AB19*AA19</f>
        <v/>
      </c>
      <c r="AC39" s="85" t="n"/>
      <c r="AD39" s="84">
        <f>AD19*AC19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5" t="n"/>
      <c r="V40" s="84">
        <f>V20*U20</f>
        <v/>
      </c>
      <c r="W40" s="84" t="n"/>
      <c r="X40" s="84">
        <f>X20*W20</f>
        <v/>
      </c>
      <c r="Y40" s="84" t="n"/>
      <c r="Z40" s="84">
        <f>Z20*Y20</f>
        <v/>
      </c>
      <c r="AA40" s="85" t="n"/>
      <c r="AB40" s="84">
        <f>AB20*AA20</f>
        <v/>
      </c>
      <c r="AC40" s="85" t="n"/>
      <c r="AD40" s="84">
        <f>AD20*AC20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5" t="n"/>
      <c r="V41" s="84">
        <f>V21*U21</f>
        <v/>
      </c>
      <c r="W41" s="84" t="n"/>
      <c r="X41" s="84">
        <f>X21*W21</f>
        <v/>
      </c>
      <c r="Y41" s="84" t="n"/>
      <c r="Z41" s="84">
        <f>Z21*Y21</f>
        <v/>
      </c>
      <c r="AA41" s="85" t="n"/>
      <c r="AB41" s="84">
        <f>AB21*AA21</f>
        <v/>
      </c>
      <c r="AC41" s="85" t="n"/>
      <c r="AD41" s="84">
        <f>AD21*AC21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5" t="n"/>
      <c r="V42" s="84">
        <f>V22*U22</f>
        <v/>
      </c>
      <c r="W42" s="84" t="n"/>
      <c r="X42" s="84">
        <f>X22*W22</f>
        <v/>
      </c>
      <c r="Y42" s="84" t="n"/>
      <c r="Z42" s="84">
        <f>Z22*Y22</f>
        <v/>
      </c>
      <c r="AA42" s="85" t="n"/>
      <c r="AB42" s="84">
        <f>AB22*AA22</f>
        <v/>
      </c>
      <c r="AC42" s="85" t="n"/>
      <c r="AD42" s="84">
        <f>AD22*AC22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5" t="n"/>
      <c r="V43" s="84">
        <f>V23*U23</f>
        <v/>
      </c>
      <c r="W43" s="84" t="n"/>
      <c r="X43" s="84">
        <f>X23*W23</f>
        <v/>
      </c>
      <c r="Y43" s="84" t="n"/>
      <c r="Z43" s="84">
        <f>Z23*Y23</f>
        <v/>
      </c>
      <c r="AA43" s="85" t="n"/>
      <c r="AB43" s="84">
        <f>AB23*AA23</f>
        <v/>
      </c>
      <c r="AC43" s="85" t="n"/>
      <c r="AD43" s="84">
        <f>AD23*AC23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5" t="n"/>
      <c r="V44" s="84">
        <f>V24*U24</f>
        <v/>
      </c>
      <c r="W44" s="84" t="n"/>
      <c r="X44" s="84">
        <f>X24*W24</f>
        <v/>
      </c>
      <c r="Y44" s="84" t="n"/>
      <c r="Z44" s="84">
        <f>Z24*Y24</f>
        <v/>
      </c>
      <c r="AA44" s="85" t="n"/>
      <c r="AB44" s="84">
        <f>AB24*AA24</f>
        <v/>
      </c>
      <c r="AC44" s="85" t="n"/>
      <c r="AD44" s="84">
        <f>AD24*AC24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5" t="n"/>
      <c r="V45" s="84">
        <f>V25*U25</f>
        <v/>
      </c>
      <c r="W45" s="84" t="n"/>
      <c r="X45" s="84">
        <f>X25*W25</f>
        <v/>
      </c>
      <c r="Y45" s="84" t="n"/>
      <c r="Z45" s="84">
        <f>Z25*Y25</f>
        <v/>
      </c>
      <c r="AA45" s="85" t="n"/>
      <c r="AB45" s="84">
        <f>AB25*AA25</f>
        <v/>
      </c>
      <c r="AC45" s="85" t="n"/>
      <c r="AD45" s="84">
        <f>AD25*AC25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5" t="n"/>
      <c r="V46" s="84">
        <f>V26*U26</f>
        <v/>
      </c>
      <c r="W46" s="84" t="n"/>
      <c r="X46" s="84">
        <f>X26*W26</f>
        <v/>
      </c>
      <c r="Y46" s="84" t="n"/>
      <c r="Z46" s="84">
        <f>Z26*Y26</f>
        <v/>
      </c>
      <c r="AA46" s="85" t="n"/>
      <c r="AB46" s="84">
        <f>AB26*AA26</f>
        <v/>
      </c>
      <c r="AC46" s="85" t="n"/>
      <c r="AD46" s="84">
        <f>AD26*AC26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5" t="n"/>
      <c r="V47" s="84">
        <f>V27*U27</f>
        <v/>
      </c>
      <c r="W47" s="84" t="n"/>
      <c r="X47" s="84">
        <f>X27*W27</f>
        <v/>
      </c>
      <c r="Y47" s="84" t="n"/>
      <c r="Z47" s="84">
        <f>Z27*Y27</f>
        <v/>
      </c>
      <c r="AA47" s="85" t="n"/>
      <c r="AB47" s="84">
        <f>AB27*AA27</f>
        <v/>
      </c>
      <c r="AC47" s="85" t="n"/>
      <c r="AD47" s="84">
        <f>AD27*AC27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5" t="n"/>
      <c r="V48" s="84">
        <f>V28*U28</f>
        <v/>
      </c>
      <c r="W48" s="84" t="n"/>
      <c r="X48" s="84">
        <f>X28*W28</f>
        <v/>
      </c>
      <c r="Y48" s="84" t="n"/>
      <c r="Z48" s="84">
        <f>Z28*Y28</f>
        <v/>
      </c>
      <c r="AA48" s="85" t="n"/>
      <c r="AB48" s="84">
        <f>AB28*AA28</f>
        <v/>
      </c>
      <c r="AC48" s="85" t="n"/>
      <c r="AD48" s="84">
        <f>AD28*AC28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  <c r="AA49" s="85" t="n"/>
      <c r="AB49" s="85">
        <f>SUMIF(AB31:AB48,"&gt;0")</f>
        <v/>
      </c>
      <c r="AC49" s="85" t="n"/>
      <c r="AD49" s="85">
        <f>SUMIF(AD31:AD48,"&gt;0")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B20046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H-3</t>
        </is>
      </c>
      <c r="E57" s="93" t="n">
        <v>3.2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เสากุจแจบานตาย</t>
        </is>
      </c>
      <c r="C58" s="91" t="inlineStr">
        <is>
          <t>B20051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4</v>
      </c>
    </row>
    <row r="60">
      <c r="A60" s="89" t="n">
        <v>7</v>
      </c>
      <c r="B60" s="90" t="inlineStr">
        <is>
          <t>ชนกลาง</t>
        </is>
      </c>
      <c r="C60" s="91" t="inlineStr">
        <is>
          <t>B20046</t>
        </is>
      </c>
      <c r="D60" s="92" t="inlineStr"/>
      <c r="E60" s="94" t="n"/>
      <c r="F60" s="94" t="n"/>
      <c r="G60" s="94" t="n"/>
      <c r="H60" s="94" t="n"/>
      <c r="I60" s="94" t="n"/>
      <c r="J60" s="94" t="n"/>
      <c r="K60" s="94" t="n"/>
      <c r="L60" s="93" t="n">
        <v>1</v>
      </c>
    </row>
    <row r="61">
      <c r="A61" s="89" t="n">
        <v>8</v>
      </c>
      <c r="B61" s="90" t="inlineStr">
        <is>
          <t>ขวางบน</t>
        </is>
      </c>
      <c r="C61" s="91" t="inlineStr">
        <is>
          <t>B20054</t>
        </is>
      </c>
      <c r="D61" s="92" t="inlineStr">
        <is>
          <t>(W-2.2-5.7-4.0-11.5-4.0-5.7-2.2)/4</t>
        </is>
      </c>
      <c r="E61" s="93" t="n">
        <v>2.2</v>
      </c>
      <c r="F61" s="93" t="n">
        <v>5.7</v>
      </c>
      <c r="G61" s="93" t="n">
        <v>4</v>
      </c>
      <c r="H61" s="93" t="n">
        <v>11.5</v>
      </c>
      <c r="I61" s="93" t="n">
        <v>4</v>
      </c>
      <c r="J61" s="93" t="n">
        <v>5.7</v>
      </c>
      <c r="K61" s="93" t="n">
        <v>2.2</v>
      </c>
      <c r="L61" s="93" t="n">
        <v>4</v>
      </c>
    </row>
    <row r="62">
      <c r="A62" s="89" t="n">
        <v>9</v>
      </c>
      <c r="B62" s="90" t="inlineStr">
        <is>
          <t>ฝาปิดเฟรมข้าง</t>
        </is>
      </c>
      <c r="C62" s="91" t="inlineStr">
        <is>
          <t>B20019</t>
        </is>
      </c>
      <c r="D62" s="92" t="inlineStr">
        <is>
          <t>H-1.3-0.8</t>
        </is>
      </c>
      <c r="E62" s="93" t="n">
        <v>1.3</v>
      </c>
      <c r="F62" s="93" t="n">
        <v>1.3</v>
      </c>
      <c r="G62" s="94" t="n"/>
      <c r="H62" s="94" t="n"/>
      <c r="I62" s="94" t="n"/>
      <c r="J62" s="94" t="n"/>
      <c r="K62" s="94" t="n"/>
      <c r="L62" s="93" t="n">
        <v>4</v>
      </c>
    </row>
    <row r="63">
      <c r="A63" s="89" t="n">
        <v>10</v>
      </c>
      <c r="B63" s="90" t="inlineStr">
        <is>
          <t>ฝาปิดเฟรมบน 
ร่องมุ้ง</t>
        </is>
      </c>
      <c r="C63" s="91" t="inlineStr">
        <is>
          <t>-</t>
        </is>
      </c>
      <c r="D63" s="92" t="inlineStr">
        <is>
          <t>W-3.5-3.5</t>
        </is>
      </c>
      <c r="E63" s="93" t="n">
        <v>3.5</v>
      </c>
      <c r="F63" s="93" t="n">
        <v>3.5</v>
      </c>
      <c r="G63" s="94" t="n"/>
      <c r="H63" s="94" t="n"/>
      <c r="I63" s="94" t="n"/>
      <c r="J63" s="94" t="n"/>
      <c r="K63" s="94" t="n"/>
      <c r="L63" s="93" t="n">
        <v>1</v>
      </c>
    </row>
    <row r="64">
      <c r="A64" s="89" t="n">
        <v>11</v>
      </c>
      <c r="B64" s="90" t="inlineStr">
        <is>
          <t>ฝาปิดเฟรมบน 
ร่องบานตาย</t>
        </is>
      </c>
      <c r="C64" s="91" t="inlineStr">
        <is>
          <t>-</t>
        </is>
      </c>
      <c r="D64" s="92" t="inlineStr">
        <is>
          <t>(ขวาง X 2 )+11.5 เผื่อ +2</t>
        </is>
      </c>
      <c r="E64" s="93" t="n">
        <v>11.5</v>
      </c>
      <c r="F64" s="93" t="n">
        <v>2</v>
      </c>
      <c r="G64" s="94" t="n"/>
      <c r="H64" s="94" t="n"/>
      <c r="I64" s="94" t="n"/>
      <c r="J64" s="94" t="n"/>
      <c r="K64" s="94" t="n"/>
      <c r="L64" s="93" t="n">
        <v>1</v>
      </c>
    </row>
    <row r="65">
      <c r="A65" s="89" t="n">
        <v>12</v>
      </c>
      <c r="B65" s="90" t="inlineStr">
        <is>
          <t>เบรคบาน ธรณี</t>
        </is>
      </c>
      <c r="C65" s="91" t="inlineStr">
        <is>
          <t>B20050</t>
        </is>
      </c>
      <c r="D65" s="92" t="inlineStr">
        <is>
          <t>W-2.2-2.2</t>
        </is>
      </c>
      <c r="E65" s="94" t="n"/>
      <c r="F65" s="94" t="n"/>
      <c r="G65" s="94" t="n"/>
      <c r="H65" s="94" t="n"/>
      <c r="I65" s="94" t="n"/>
      <c r="J65" s="94" t="n"/>
      <c r="K65" s="94" t="n"/>
      <c r="L65" s="93" t="n">
        <v>2</v>
      </c>
    </row>
    <row r="67">
      <c r="A67" s="153" t="inlineStr">
        <is>
          <t>⑥ อุปกรณ์ ต่อ 1 บาน — คูณจำนวนบานที่ผลิต</t>
        </is>
      </c>
      <c r="F67" s="154" t="inlineStr">
        <is>
          <t>ต่อบาน</t>
        </is>
      </c>
    </row>
    <row r="68">
      <c r="A68" s="155" t="inlineStr">
        <is>
          <t>1. ล้อ 27</t>
        </is>
      </c>
      <c r="F68" s="156" t="n">
        <v>2</v>
      </c>
    </row>
    <row r="69">
      <c r="A69" s="155" t="inlineStr">
        <is>
          <t>2. มือจับ Align</t>
        </is>
      </c>
      <c r="F69" s="156" t="n">
        <v>2</v>
      </c>
    </row>
    <row r="70">
      <c r="A70" s="155" t="inlineStr">
        <is>
          <t>3. ชุดล็อค</t>
        </is>
      </c>
      <c r="F70" s="156" t="n">
        <v>1</v>
      </c>
    </row>
    <row r="71">
      <c r="A71" s="155" t="inlineStr">
        <is>
          <t>4. น็อตประกอบ</t>
        </is>
      </c>
      <c r="F71" s="156" t="n">
        <v>4</v>
      </c>
    </row>
    <row r="72">
      <c r="A72" s="157" t="inlineStr">
        <is>
          <t>+ สักหลาด/ยาง/ซิลิโคน = ตามขนาด (ดูชีทคิดทุน)</t>
        </is>
      </c>
    </row>
  </sheetData>
  <mergeCells count="64">
    <mergeCell ref="O7:P7"/>
    <mergeCell ref="Q7:R7"/>
    <mergeCell ref="U9:V9"/>
    <mergeCell ref="AC7:AD7"/>
    <mergeCell ref="I6:J6"/>
    <mergeCell ref="O6:P6"/>
    <mergeCell ref="U6:V6"/>
    <mergeCell ref="K9:L9"/>
    <mergeCell ref="L30:N30"/>
    <mergeCell ref="W6:X6"/>
    <mergeCell ref="M9:N9"/>
    <mergeCell ref="O9:P9"/>
    <mergeCell ref="G8:H8"/>
    <mergeCell ref="Y9:Z9"/>
    <mergeCell ref="E8:F8"/>
    <mergeCell ref="Q8:R8"/>
    <mergeCell ref="AA9:AB9"/>
    <mergeCell ref="AG9:AH9"/>
    <mergeCell ref="W7:AB7"/>
    <mergeCell ref="W30:AA30"/>
    <mergeCell ref="A69:E69"/>
    <mergeCell ref="A70:E70"/>
    <mergeCell ref="G7:H7"/>
    <mergeCell ref="AA6:AB6"/>
    <mergeCell ref="S7:T7"/>
    <mergeCell ref="I7:J7"/>
    <mergeCell ref="AI6:AJ6"/>
    <mergeCell ref="A30:D30"/>
    <mergeCell ref="AE7:AH7"/>
    <mergeCell ref="G6:H6"/>
    <mergeCell ref="AC8:AD8"/>
    <mergeCell ref="E9:F9"/>
    <mergeCell ref="A72:F72"/>
    <mergeCell ref="U7:V7"/>
    <mergeCell ref="M7:N7"/>
    <mergeCell ref="A8:A9"/>
    <mergeCell ref="E6:F6"/>
    <mergeCell ref="A6:D6"/>
    <mergeCell ref="M6:N6"/>
    <mergeCell ref="Q6:R6"/>
    <mergeCell ref="A71:E71"/>
    <mergeCell ref="S6:T6"/>
    <mergeCell ref="D8:D9"/>
    <mergeCell ref="A7:D7"/>
    <mergeCell ref="Y6:Z6"/>
    <mergeCell ref="Q9:R9"/>
    <mergeCell ref="I8:J8"/>
    <mergeCell ref="S9:T9"/>
    <mergeCell ref="T30:V30"/>
    <mergeCell ref="M8:N8"/>
    <mergeCell ref="W9:X9"/>
    <mergeCell ref="AC9:AD9"/>
    <mergeCell ref="O8:P8"/>
    <mergeCell ref="U8:V8"/>
    <mergeCell ref="K7:L7"/>
    <mergeCell ref="B8:C9"/>
    <mergeCell ref="AE8:AH8"/>
    <mergeCell ref="AC6:AD6"/>
    <mergeCell ref="E7:F7"/>
    <mergeCell ref="A68:E68"/>
    <mergeCell ref="K6:L6"/>
    <mergeCell ref="G9:H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73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11.25" customWidth="1" min="37" max="37"/>
    <col width="11.75" customWidth="1" min="38" max="38"/>
    <col width="8.75" customWidth="1" min="39" max="39"/>
  </cols>
  <sheetData>
    <row r="1" ht="40.15" customHeight="1">
      <c r="A1" s="4" t="inlineStr">
        <is>
          <t>รายการตัด SMS เปิดคู่กลาง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10" t="n"/>
      <c r="N1" s="10" t="n"/>
      <c r="O1" s="9" t="n"/>
      <c r="P1" s="9" t="n"/>
      <c r="Q1" s="9" t="n"/>
      <c r="R1" s="9" t="n"/>
      <c r="S1" s="100" t="n"/>
      <c r="T1" s="10" t="n"/>
      <c r="U1" s="9" t="n"/>
      <c r="V1" s="9" t="n"/>
      <c r="W1" s="10" t="inlineStr">
        <is>
          <t>อัพเดท 2/1</t>
        </is>
      </c>
      <c r="X1" s="10" t="n"/>
      <c r="Y1" s="9" t="n"/>
      <c r="Z1" s="10" t="n"/>
      <c r="AA1" s="10" t="n"/>
      <c r="AB1" s="10" t="n"/>
      <c r="AC1" s="10" t="n"/>
      <c r="AD1" s="10" t="n"/>
      <c r="AF1" s="10" t="n"/>
      <c r="AG1" s="10" t="n"/>
      <c r="AH1" s="10" t="n"/>
      <c r="AI1" s="10" t="n"/>
      <c r="AJ1" s="10" t="n"/>
      <c r="AK1" s="10" t="n"/>
      <c r="AL1" s="10" t="n"/>
    </row>
    <row r="2" ht="40.15" customHeight="1">
      <c r="A2" s="11" t="inlineStr">
        <is>
          <t>3รางเตี้ย 7 มม.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13" t="n"/>
      <c r="R2" s="13" t="n"/>
      <c r="S2" s="13" t="n"/>
      <c r="T2" s="13" t="n"/>
      <c r="U2" s="9" t="n"/>
      <c r="V2" s="9" t="n"/>
      <c r="W2" s="13" t="n"/>
      <c r="X2" s="13" t="n"/>
      <c r="Y2" s="13" t="n"/>
      <c r="Z2" s="13" t="n"/>
      <c r="AA2" s="13" t="n"/>
      <c r="AB2" s="13" t="n"/>
      <c r="AC2" s="13" t="n"/>
      <c r="AD2" s="13" t="n"/>
      <c r="AF2" s="13" t="n"/>
      <c r="AG2" s="13" t="n"/>
      <c r="AH2" s="13" t="n"/>
      <c r="AI2" s="13" t="n"/>
      <c r="AJ2" s="13" t="n"/>
      <c r="AK2" s="13" t="n"/>
      <c r="AL2" s="13" t="n"/>
    </row>
    <row r="3" ht="40.15" customHeight="1">
      <c r="A3" s="11" t="inlineStr">
        <is>
          <t>เสา 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M3" s="14" t="n"/>
      <c r="N3" s="14" t="n"/>
      <c r="P3" s="100" t="n"/>
      <c r="R3" s="100" t="n"/>
      <c r="S3" s="14" t="n"/>
      <c r="T3" s="14" t="n"/>
      <c r="U3" s="9" t="n"/>
      <c r="V3" s="9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U4" s="9" t="n"/>
      <c r="V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V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n"/>
      <c r="P6" s="3" t="n"/>
      <c r="Q6" s="18" t="n"/>
      <c r="R6" s="3" t="n"/>
      <c r="S6" s="18" t="n"/>
      <c r="T6" s="3" t="n"/>
      <c r="U6" s="18" t="inlineStr">
        <is>
          <t>(W-2.2-5.7-4.0-11.5-4.0-5.7-2.2)/4</t>
        </is>
      </c>
      <c r="V6" s="3" t="n"/>
      <c r="W6" s="18" t="n"/>
      <c r="X6" s="3" t="n"/>
      <c r="Y6" s="18" t="inlineStr">
        <is>
          <t>H-1.3-0.8</t>
        </is>
      </c>
      <c r="Z6" s="3" t="n"/>
      <c r="AA6" s="18" t="inlineStr">
        <is>
          <t>W-3.5-3.5</t>
        </is>
      </c>
      <c r="AB6" s="3" t="n"/>
      <c r="AC6" s="18" t="inlineStr">
        <is>
          <t>(ขวาง X 2 )+11.5 เผื่อ +2</t>
        </is>
      </c>
      <c r="AD6" s="3" t="n"/>
      <c r="AE6" s="18" t="inlineStr">
        <is>
          <t>W-2.2-2.2</t>
        </is>
      </c>
      <c r="AF6" s="3" t="n"/>
      <c r="AG6" s="28" t="inlineStr">
        <is>
          <t>ขนาดกระจก</t>
        </is>
      </c>
      <c r="AH6" s="16" t="n"/>
      <c r="AI6" s="16" t="n"/>
      <c r="AJ6" s="17" t="n"/>
      <c r="AK6" s="125" t="inlineStr">
        <is>
          <t>หน่วยนิ้ว กระจก</t>
        </is>
      </c>
      <c r="AL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B20046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B20051</t>
        </is>
      </c>
      <c r="L7" s="17" t="n"/>
      <c r="M7" s="25" t="inlineStr">
        <is>
          <t>B20051</t>
        </is>
      </c>
      <c r="N7" s="17" t="n"/>
      <c r="O7" s="26" t="inlineStr">
        <is>
          <t>B20009</t>
        </is>
      </c>
      <c r="P7" s="16" t="n"/>
      <c r="Q7" s="26" t="inlineStr">
        <is>
          <t>B20010</t>
        </is>
      </c>
      <c r="R7" s="16" t="n"/>
      <c r="S7" s="25" t="inlineStr">
        <is>
          <t>B20046</t>
        </is>
      </c>
      <c r="T7" s="17" t="n"/>
      <c r="U7" s="25" t="inlineStr">
        <is>
          <t>B20054</t>
        </is>
      </c>
      <c r="V7" s="17" t="n"/>
      <c r="W7" s="25" t="inlineStr">
        <is>
          <t>B20054</t>
        </is>
      </c>
      <c r="X7" s="17" t="n"/>
      <c r="Y7" s="25" t="inlineStr">
        <is>
          <t>B20019</t>
        </is>
      </c>
      <c r="Z7" s="16" t="n"/>
      <c r="AA7" s="16" t="n"/>
      <c r="AB7" s="16" t="n"/>
      <c r="AC7" s="16" t="n"/>
      <c r="AD7" s="17" t="n"/>
      <c r="AE7" s="24" t="inlineStr">
        <is>
          <t>B20050</t>
        </is>
      </c>
      <c r="AF7" s="17" t="n"/>
      <c r="AG7" s="53" t="n"/>
      <c r="AH7" s="40" t="n"/>
      <c r="AI7" s="40" t="n"/>
      <c r="AJ7" s="37" t="n"/>
      <c r="AK7" s="127" t="n"/>
      <c r="AL7" s="128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8" t="n"/>
      <c r="N8" s="37" t="n"/>
      <c r="O8" s="39" t="n"/>
      <c r="P8" s="40" t="n"/>
      <c r="Q8" s="39" t="n"/>
      <c r="R8" s="40" t="n"/>
      <c r="S8" s="38" t="n"/>
      <c r="T8" s="37" t="n"/>
      <c r="U8" s="39" t="n"/>
      <c r="V8" s="41" t="n"/>
      <c r="W8" s="38" t="n"/>
      <c r="X8" s="37" t="n"/>
      <c r="Y8" s="95" t="n"/>
      <c r="Z8" s="96" t="n"/>
      <c r="AA8" s="96" t="n"/>
      <c r="AB8" s="96" t="n"/>
      <c r="AC8" s="96" t="n"/>
      <c r="AD8" s="41" t="n"/>
      <c r="AE8" s="36" t="n"/>
      <c r="AF8" s="37" t="n"/>
      <c r="AG8" s="129" t="inlineStr">
        <is>
          <t>ใส่ความหนากระจก ↓</t>
        </is>
      </c>
      <c r="AH8" s="22" t="n"/>
      <c r="AI8" s="22" t="n"/>
      <c r="AJ8" s="22" t="n"/>
      <c r="AK8" s="127" t="n"/>
      <c r="AL8" s="128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เสากุจแจมัลติพ้อย</t>
        </is>
      </c>
      <c r="L9" s="43" t="n"/>
      <c r="M9" s="48" t="inlineStr">
        <is>
          <t>เสากุจแจบานตาย</t>
        </is>
      </c>
      <c r="N9" s="43" t="n"/>
      <c r="O9" s="48" t="inlineStr">
        <is>
          <t>เสาเกี่ยว</t>
        </is>
      </c>
      <c r="P9" s="43" t="n"/>
      <c r="Q9" s="48" t="inlineStr">
        <is>
          <t>เสาเกี่ยวโหนก</t>
        </is>
      </c>
      <c r="R9" s="43" t="n"/>
      <c r="S9" s="48" t="inlineStr">
        <is>
          <t>ชนกลาง</t>
        </is>
      </c>
      <c r="T9" s="43" t="n"/>
      <c r="U9" s="48" t="inlineStr">
        <is>
          <t>ขวางบน</t>
        </is>
      </c>
      <c r="V9" s="43" t="n"/>
      <c r="W9" s="48" t="inlineStr">
        <is>
          <t>ขวางล่าง</t>
        </is>
      </c>
      <c r="X9" s="43" t="n"/>
      <c r="Y9" s="49" t="inlineStr">
        <is>
          <t>ฝาปิดเฟรมข้าง</t>
        </is>
      </c>
      <c r="Z9" s="43" t="n"/>
      <c r="AA9" s="49" t="inlineStr">
        <is>
          <t>ฝาปิดเฟรมบน 
ร่องมุ้ง</t>
        </is>
      </c>
      <c r="AB9" s="43" t="n"/>
      <c r="AC9" s="49" t="inlineStr">
        <is>
          <t>ฝาปิดเฟรมบน 
ร่องบานตาย</t>
        </is>
      </c>
      <c r="AD9" s="43" t="n"/>
      <c r="AE9" s="48" t="inlineStr">
        <is>
          <t>เบรคบาน ธรณี</t>
        </is>
      </c>
      <c r="AF9" s="43" t="n"/>
      <c r="AG9" s="50" t="inlineStr">
        <is>
          <t>เสา-5.8-5.8-1.2</t>
        </is>
      </c>
      <c r="AH9" s="51" t="inlineStr">
        <is>
          <t>ขวาง+1.2</t>
        </is>
      </c>
      <c r="AI9" s="130" t="n">
        <v>6</v>
      </c>
      <c r="AJ9" s="22" t="n"/>
      <c r="AK9" s="131" t="n"/>
      <c r="AL9" s="132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59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60" t="inlineStr">
        <is>
          <t>Qty.</t>
        </is>
      </c>
      <c r="AA10" s="58" t="inlineStr">
        <is>
          <t>L</t>
        </is>
      </c>
      <c r="AB10" s="59" t="inlineStr">
        <is>
          <t>Qty.</t>
        </is>
      </c>
      <c r="AC10" s="58" t="inlineStr">
        <is>
          <t>L</t>
        </is>
      </c>
      <c r="AD10" s="59" t="inlineStr">
        <is>
          <t>Qty.</t>
        </is>
      </c>
      <c r="AE10" s="58" t="inlineStr">
        <is>
          <t>L</t>
        </is>
      </c>
      <c r="AF10" s="59" t="inlineStr">
        <is>
          <t>Qty.</t>
        </is>
      </c>
      <c r="AG10" s="61" t="inlineStr">
        <is>
          <t>H</t>
        </is>
      </c>
      <c r="AH10" s="62" t="inlineStr">
        <is>
          <t>W</t>
        </is>
      </c>
      <c r="AI10" s="63" t="inlineStr">
        <is>
          <t>ความ
หนา</t>
        </is>
      </c>
      <c r="AJ10" s="133" t="inlineStr">
        <is>
          <t>จำนวน</t>
        </is>
      </c>
      <c r="AK10" s="65" t="inlineStr">
        <is>
          <t>สูง</t>
        </is>
      </c>
      <c r="AL10" s="66" t="inlineStr">
        <is>
          <t>กว้าง</t>
        </is>
      </c>
    </row>
    <row r="11" ht="40.15" customHeight="1">
      <c r="A11" s="67" t="inlineStr">
        <is>
          <t>ด้าน A</t>
        </is>
      </c>
      <c r="B11" s="68" t="n">
        <v>239.6</v>
      </c>
      <c r="C11" s="69" t="n">
        <v>421</v>
      </c>
      <c r="D11" s="70" t="n">
        <v>1</v>
      </c>
      <c r="E11" s="71">
        <f>IF($A11="","",($C11-$E$54-$F$54))</f>
        <v/>
      </c>
      <c r="F11" s="69">
        <f>IF($A11="","",$L$54*$D11)</f>
        <v/>
      </c>
      <c r="G11" s="71">
        <f>IF($A11="","",($C11-$E$55-$F$55))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IF($A11="","",$K11)</f>
        <v/>
      </c>
      <c r="R11" s="69">
        <f>IF($A11="","",$L$60*$D11)</f>
        <v/>
      </c>
      <c r="S11" s="71">
        <f>IF($A11="","",$K11)</f>
        <v/>
      </c>
      <c r="T11" s="69">
        <f>IF($A11="","",$L$61*$D11)</f>
        <v/>
      </c>
      <c r="U11" s="71">
        <f>IF($A11="","",(($C11-$E$62-$F$62-$G$62-$H$62-$I$62-$J$62-$K$62)/4))</f>
        <v/>
      </c>
      <c r="V11" s="69">
        <f>IF($A11="","",$L$62*$D11)</f>
        <v/>
      </c>
      <c r="W11" s="71">
        <f>$U11</f>
        <v/>
      </c>
      <c r="X11" s="69">
        <f>$V11</f>
        <v/>
      </c>
      <c r="Y11" s="71">
        <f>IF($A11="","",($B11-$E$63-$F$63))</f>
        <v/>
      </c>
      <c r="Z11" s="69">
        <f>IF($A11="","",$L$63*$D11)</f>
        <v/>
      </c>
      <c r="AA11" s="71">
        <f>IF($A11="","",($C11-$E$64-$F$64))</f>
        <v/>
      </c>
      <c r="AB11" s="69">
        <f>IF($A11="","",$L$64*$D11)</f>
        <v/>
      </c>
      <c r="AC11" s="71">
        <f>IF($A11="","",(($U11*2)+$E$65))</f>
        <v/>
      </c>
      <c r="AD11" s="69">
        <f>IF($A11="","",$L$65*$D11)</f>
        <v/>
      </c>
      <c r="AE11" s="71">
        <f>IF($A11="","",$C11 - 2.2 - 2.2 )</f>
        <v/>
      </c>
      <c r="AF11" s="69">
        <f>IF($A11="","",$L$66*$D11)</f>
        <v/>
      </c>
      <c r="AG11" s="134">
        <f>IF($A11="","",$K11-5.8-5.8-1.2)</f>
        <v/>
      </c>
      <c r="AH11" s="135">
        <f>IF($A11="","",$U11+1.2)</f>
        <v/>
      </c>
      <c r="AI11" s="74">
        <f>IF($A11="","",$AI$9)</f>
        <v/>
      </c>
      <c r="AJ11" s="136">
        <f>IF($A11="","",4*$D11)</f>
        <v/>
      </c>
      <c r="AK11" s="76">
        <f>IF($A11="","",($AG11 * 0.393701) )</f>
        <v/>
      </c>
      <c r="AL11" s="77">
        <f>IF($A11="","",($AH11* 0.393701) )</f>
        <v/>
      </c>
    </row>
    <row r="12" ht="40.15" customHeight="1">
      <c r="A12" s="67" t="n"/>
      <c r="B12" s="68" t="n"/>
      <c r="C12" s="69" t="n"/>
      <c r="D12" s="70" t="n"/>
      <c r="E12" s="71">
        <f>IF($A12="","",($C12-$E$54-$F$54))</f>
        <v/>
      </c>
      <c r="F12" s="69">
        <f>IF($A12="","",$L$54*$D12)</f>
        <v/>
      </c>
      <c r="G12" s="71">
        <f>IF($A12="","",($C12-$E$55-$F$55))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IF($A12="","",$K12)</f>
        <v/>
      </c>
      <c r="R12" s="69">
        <f>IF($A12="","",$L$60*$D12)</f>
        <v/>
      </c>
      <c r="S12" s="71">
        <f>IF($A12="","",$K12)</f>
        <v/>
      </c>
      <c r="T12" s="69">
        <f>IF($A12="","",$L$61*$D12)</f>
        <v/>
      </c>
      <c r="U12" s="71">
        <f>IF($A12="","",(($C12-$E$62-$F$62-$G$62-$H$62-$I$62-$J$62-$K$62)/4))</f>
        <v/>
      </c>
      <c r="V12" s="69">
        <f>IF($A12="","",$L$62*$D12)</f>
        <v/>
      </c>
      <c r="W12" s="71">
        <f>$U12</f>
        <v/>
      </c>
      <c r="X12" s="69">
        <f>$V12</f>
        <v/>
      </c>
      <c r="Y12" s="71">
        <f>IF($A12="","",($B12-$E$63-$F$63))</f>
        <v/>
      </c>
      <c r="Z12" s="69">
        <f>IF($A12="","",$L$63*$D12)</f>
        <v/>
      </c>
      <c r="AA12" s="71">
        <f>IF($A12="","",($C12-$E$64-$F$64))</f>
        <v/>
      </c>
      <c r="AB12" s="69">
        <f>IF($A12="","",$L$64*$D12)</f>
        <v/>
      </c>
      <c r="AC12" s="71">
        <f>IF($A12="","",(($U12*2)+11.5+2))</f>
        <v/>
      </c>
      <c r="AD12" s="69">
        <f>IF($A12="","",$L$65*$D12)</f>
        <v/>
      </c>
      <c r="AE12" s="71">
        <f>IF($A12="","",$C12 - 2.2 - 2.2 )</f>
        <v/>
      </c>
      <c r="AF12" s="69">
        <f>IF($A12="","",$L$66*$D12)</f>
        <v/>
      </c>
      <c r="AG12" s="134">
        <f>IF($A12="","",$K12-5.8-5.8-1.2)</f>
        <v/>
      </c>
      <c r="AH12" s="135">
        <f>IF($A12="","",$U12+1.2)</f>
        <v/>
      </c>
      <c r="AI12" s="74">
        <f>IF($A12="","",$AI$9)</f>
        <v/>
      </c>
      <c r="AJ12" s="136">
        <f>IF($A12="","",4*$D12)</f>
        <v/>
      </c>
      <c r="AK12" s="78">
        <f>IF($A12="","",($AG12 * 0.393701) )</f>
        <v/>
      </c>
      <c r="AL12" s="77">
        <f>IF($A12="","",($AH12* 0.393701) )</f>
        <v/>
      </c>
    </row>
    <row r="13" ht="40.15" customHeight="1">
      <c r="A13" s="67" t="n"/>
      <c r="B13" s="68" t="n"/>
      <c r="C13" s="69" t="n"/>
      <c r="D13" s="70" t="n"/>
      <c r="E13" s="71">
        <f>IF($A13="","",($C13-$E$54-$F$54))</f>
        <v/>
      </c>
      <c r="F13" s="69">
        <f>IF($A13="","",$L$54*$D13)</f>
        <v/>
      </c>
      <c r="G13" s="71">
        <f>IF($A13="","",($C13-$E$55-$F$55))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IF($A13="","",$K13)</f>
        <v/>
      </c>
      <c r="R13" s="69">
        <f>IF($A13="","",$L$60*$D13)</f>
        <v/>
      </c>
      <c r="S13" s="71">
        <f>IF($A13="","",$K13)</f>
        <v/>
      </c>
      <c r="T13" s="69">
        <f>IF($A13="","",$L$61*$D13)</f>
        <v/>
      </c>
      <c r="U13" s="71">
        <f>IF($A13="","",(($C13-$E$62-$F$62-$G$62-$H$62-$I$62-$J$62-$K$62)/4))</f>
        <v/>
      </c>
      <c r="V13" s="69">
        <f>IF($A13="","",$L$62*$D13)</f>
        <v/>
      </c>
      <c r="W13" s="71">
        <f>$U13</f>
        <v/>
      </c>
      <c r="X13" s="69">
        <f>$V13</f>
        <v/>
      </c>
      <c r="Y13" s="71">
        <f>IF($A13="","",($B13-$E$63-$F$63))</f>
        <v/>
      </c>
      <c r="Z13" s="69">
        <f>IF($A13="","",$L$63*$D13)</f>
        <v/>
      </c>
      <c r="AA13" s="71">
        <f>IF($A13="","",($C13-$E$64-$F$64))</f>
        <v/>
      </c>
      <c r="AB13" s="69">
        <f>IF($A13="","",$L$64*$D13)</f>
        <v/>
      </c>
      <c r="AC13" s="71">
        <f>IF($A13="","",(($U13*2)+11.5+2))</f>
        <v/>
      </c>
      <c r="AD13" s="69">
        <f>IF($A13="","",$L$65*$D13)</f>
        <v/>
      </c>
      <c r="AE13" s="71">
        <f>IF($A13="","",$C13 - 2.2 - 2.2 )</f>
        <v/>
      </c>
      <c r="AF13" s="69">
        <f>IF($A13="","",$L$66*$D13)</f>
        <v/>
      </c>
      <c r="AG13" s="134">
        <f>IF($A13="","",$K13-5.8-5.8-1.2)</f>
        <v/>
      </c>
      <c r="AH13" s="135">
        <f>IF($A13="","",$U13+1.2)</f>
        <v/>
      </c>
      <c r="AI13" s="74">
        <f>IF($A13="","",$AI$9)</f>
        <v/>
      </c>
      <c r="AJ13" s="136">
        <f>IF($A13="","",4*$D13)</f>
        <v/>
      </c>
      <c r="AK13" s="72">
        <f>IF($A13="","",($AG13 * 0.393701) )</f>
        <v/>
      </c>
      <c r="AL13" s="77">
        <f>IF($A13="","",($AH13* 0.393701) )</f>
        <v/>
      </c>
    </row>
    <row r="14" ht="40.15" customHeight="1">
      <c r="A14" s="67" t="n"/>
      <c r="B14" s="68" t="n"/>
      <c r="C14" s="69" t="n"/>
      <c r="D14" s="70" t="n"/>
      <c r="E14" s="71">
        <f>IF($A14="","",($C14-$E$54-$F$54))</f>
        <v/>
      </c>
      <c r="F14" s="69">
        <f>IF($A14="","",$L$54*$D14)</f>
        <v/>
      </c>
      <c r="G14" s="71">
        <f>IF($A14="","",($C14-$E$55-$F$55))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IF($A14="","",$K14)</f>
        <v/>
      </c>
      <c r="R14" s="69">
        <f>IF($A14="","",$L$60*$D14)</f>
        <v/>
      </c>
      <c r="S14" s="71">
        <f>IF($A14="","",$K14)</f>
        <v/>
      </c>
      <c r="T14" s="69">
        <f>IF($A14="","",$L$61*$D14)</f>
        <v/>
      </c>
      <c r="U14" s="71">
        <f>IF($A14="","",(($C14-$E$62-$F$62-$G$62-$H$62-$I$62-$J$62-$K$62)/4))</f>
        <v/>
      </c>
      <c r="V14" s="69">
        <f>IF($A14="","",$L$62*$D14)</f>
        <v/>
      </c>
      <c r="W14" s="71">
        <f>$U14</f>
        <v/>
      </c>
      <c r="X14" s="69">
        <f>$V14</f>
        <v/>
      </c>
      <c r="Y14" s="71">
        <f>IF($A14="","",($B14-$E$63-$F$63))</f>
        <v/>
      </c>
      <c r="Z14" s="69">
        <f>IF($A14="","",$L$63*$D14)</f>
        <v/>
      </c>
      <c r="AA14" s="71">
        <f>IF($A14="","",($C14-$E$64-$F$64))</f>
        <v/>
      </c>
      <c r="AB14" s="69">
        <f>IF($A14="","",$L$64*$D14)</f>
        <v/>
      </c>
      <c r="AC14" s="71">
        <f>IF($A14="","",(($U14*2)+11.5+2))</f>
        <v/>
      </c>
      <c r="AD14" s="69">
        <f>IF($A14="","",$L$65*$D14)</f>
        <v/>
      </c>
      <c r="AE14" s="71">
        <f>IF($A14="","",$C14 - 2.2 - 2.2 )</f>
        <v/>
      </c>
      <c r="AF14" s="69">
        <f>IF($A14="","",$L$66*$D14)</f>
        <v/>
      </c>
      <c r="AG14" s="134">
        <f>IF($A14="","",$K14-5.8-5.8-1.2)</f>
        <v/>
      </c>
      <c r="AH14" s="135">
        <f>IF($A14="","",$U14+1.2)</f>
        <v/>
      </c>
      <c r="AI14" s="74">
        <f>IF($A14="","",$AI$9)</f>
        <v/>
      </c>
      <c r="AJ14" s="136">
        <f>IF($A14="","",4*$D14)</f>
        <v/>
      </c>
      <c r="AK14" s="72">
        <f>IF($A14="","",($AG14 * 0.393701) )</f>
        <v/>
      </c>
      <c r="AL14" s="77">
        <f>IF($A14="","",($AH14* 0.393701) )</f>
        <v/>
      </c>
    </row>
    <row r="15" ht="40.15" customHeight="1">
      <c r="A15" s="67" t="n"/>
      <c r="B15" s="68" t="n"/>
      <c r="C15" s="69" t="n"/>
      <c r="D15" s="70" t="n"/>
      <c r="E15" s="71">
        <f>IF($A15="","",($C15-$E$54-$F$54))</f>
        <v/>
      </c>
      <c r="F15" s="69">
        <f>IF($A15="","",$L$54*$D15)</f>
        <v/>
      </c>
      <c r="G15" s="71">
        <f>IF($A15="","",($C15-$E$55-$F$55))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IF($A15="","",$K15)</f>
        <v/>
      </c>
      <c r="R15" s="69">
        <f>IF($A15="","",$L$60*$D15)</f>
        <v/>
      </c>
      <c r="S15" s="71">
        <f>IF($A15="","",$K15)</f>
        <v/>
      </c>
      <c r="T15" s="69">
        <f>IF($A15="","",$L$61*$D15)</f>
        <v/>
      </c>
      <c r="U15" s="71">
        <f>IF($A15="","",(($C15-$E$62-$F$62-$G$62-$H$62-$I$62-$J$62-$K$62)/4))</f>
        <v/>
      </c>
      <c r="V15" s="69">
        <f>IF($A15="","",$L$62*$D15)</f>
        <v/>
      </c>
      <c r="W15" s="71">
        <f>$U15</f>
        <v/>
      </c>
      <c r="X15" s="69">
        <f>$V15</f>
        <v/>
      </c>
      <c r="Y15" s="71">
        <f>IF($A15="","",($B15-$E$63-$F$63))</f>
        <v/>
      </c>
      <c r="Z15" s="69">
        <f>IF($A15="","",$L$63*$D15)</f>
        <v/>
      </c>
      <c r="AA15" s="71">
        <f>IF($A15="","",($C15-$E$64-$F$64))</f>
        <v/>
      </c>
      <c r="AB15" s="69">
        <f>IF($A15="","",$L$64*$D15)</f>
        <v/>
      </c>
      <c r="AC15" s="71">
        <f>IF($A15="","",(($U15*2)+11.5+2))</f>
        <v/>
      </c>
      <c r="AD15" s="69">
        <f>IF($A15="","",$L$65*$D15)</f>
        <v/>
      </c>
      <c r="AE15" s="71">
        <f>IF($A15="","",$C15 - 2.2 - 2.2 )</f>
        <v/>
      </c>
      <c r="AF15" s="69">
        <f>IF($A15="","",$L$66*$D15)</f>
        <v/>
      </c>
      <c r="AG15" s="137">
        <f>IF($A15="","",$K15-5.8-5.8-1.2)</f>
        <v/>
      </c>
      <c r="AH15" s="135">
        <f>IF($A15="","",$U15+1.2)</f>
        <v/>
      </c>
      <c r="AI15" s="74">
        <f>IF($A15="","",$AI$9)</f>
        <v/>
      </c>
      <c r="AJ15" s="136">
        <f>IF($A15="","",4*$D15)</f>
        <v/>
      </c>
      <c r="AK15" s="78">
        <f>IF($A15="","",($AG15 * 0.393701) )</f>
        <v/>
      </c>
      <c r="AL15" s="77">
        <f>IF($A15="","",($AH15* 0.393701) )</f>
        <v/>
      </c>
    </row>
    <row r="16" ht="40.15" customHeight="1">
      <c r="A16" s="67" t="n"/>
      <c r="B16" s="68" t="n"/>
      <c r="C16" s="69" t="n"/>
      <c r="D16" s="70" t="n"/>
      <c r="E16" s="71">
        <f>IF($A16="","",($C16-$E$54-$F$54))</f>
        <v/>
      </c>
      <c r="F16" s="69">
        <f>IF($A16="","",$L$54*$D16)</f>
        <v/>
      </c>
      <c r="G16" s="71">
        <f>IF($A16="","",($C16-$E$55-$F$55))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IF($A16="","",$K16)</f>
        <v/>
      </c>
      <c r="R16" s="69">
        <f>IF($A16="","",$L$60*$D16)</f>
        <v/>
      </c>
      <c r="S16" s="71">
        <f>IF($A16="","",$K16)</f>
        <v/>
      </c>
      <c r="T16" s="69">
        <f>IF($A16="","",$L$61*$D16)</f>
        <v/>
      </c>
      <c r="U16" s="71">
        <f>IF($A16="","",(($C16-$E$62-$F$62-$G$62-$H$62-$I$62-$J$62-$K$62)/4))</f>
        <v/>
      </c>
      <c r="V16" s="69">
        <f>IF($A16="","",$L$62*$D16)</f>
        <v/>
      </c>
      <c r="W16" s="71">
        <f>$U16</f>
        <v/>
      </c>
      <c r="X16" s="69">
        <f>$V16</f>
        <v/>
      </c>
      <c r="Y16" s="71">
        <f>IF($A16="","",($B16-$E$63-$F$63))</f>
        <v/>
      </c>
      <c r="Z16" s="69">
        <f>IF($A16="","",$L$63*$D16)</f>
        <v/>
      </c>
      <c r="AA16" s="71">
        <f>IF($A16="","",($C16-$E$64-$F$64))</f>
        <v/>
      </c>
      <c r="AB16" s="69">
        <f>IF($A16="","",$L$64*$D16)</f>
        <v/>
      </c>
      <c r="AC16" s="71">
        <f>IF($A16="","",(($U16*2)+11.5+2))</f>
        <v/>
      </c>
      <c r="AD16" s="69">
        <f>IF($A16="","",$L$65*$D16)</f>
        <v/>
      </c>
      <c r="AE16" s="71">
        <f>IF($A16="","",$C16 - 2.2 - 2.2 )</f>
        <v/>
      </c>
      <c r="AF16" s="69">
        <f>IF($A16="","",$L$66*$D16)</f>
        <v/>
      </c>
      <c r="AG16" s="137">
        <f>IF($A16="","",$K16-5.8-5.8-1.2)</f>
        <v/>
      </c>
      <c r="AH16" s="135">
        <f>IF($A16="","",$U16+1.2)</f>
        <v/>
      </c>
      <c r="AI16" s="74">
        <f>IF($A16="","",$AI$9)</f>
        <v/>
      </c>
      <c r="AJ16" s="136">
        <f>IF($A16="","",4*$D16)</f>
        <v/>
      </c>
      <c r="AK16" s="72">
        <f>IF($A16="","",($AG16 * 0.393701) )</f>
        <v/>
      </c>
      <c r="AL16" s="77">
        <f>IF($A16="","",($AH16* 0.393701) )</f>
        <v/>
      </c>
    </row>
    <row r="17" ht="40.15" customHeight="1">
      <c r="A17" s="67" t="n"/>
      <c r="B17" s="68" t="n"/>
      <c r="C17" s="69" t="n"/>
      <c r="D17" s="70" t="n"/>
      <c r="E17" s="71">
        <f>IF($A17="","",($C17-$E$54-$F$54))</f>
        <v/>
      </c>
      <c r="F17" s="69">
        <f>IF($A17="","",$L$54*$D17)</f>
        <v/>
      </c>
      <c r="G17" s="71">
        <f>IF($A17="","",($C17-$E$55-$F$55))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IF($A17="","",$K17)</f>
        <v/>
      </c>
      <c r="R17" s="69">
        <f>IF($A17="","",$L$60*$D17)</f>
        <v/>
      </c>
      <c r="S17" s="71">
        <f>IF($A17="","",$K17)</f>
        <v/>
      </c>
      <c r="T17" s="69">
        <f>IF($A17="","",$L$61*$D17)</f>
        <v/>
      </c>
      <c r="U17" s="71">
        <f>IF($A17="","",(($C17-$E$62-$F$62-$G$62-$H$62-$I$62-$J$62-$K$62)/4))</f>
        <v/>
      </c>
      <c r="V17" s="69">
        <f>IF($A17="","",$L$62*$D17)</f>
        <v/>
      </c>
      <c r="W17" s="71">
        <f>$U17</f>
        <v/>
      </c>
      <c r="X17" s="69">
        <f>$V17</f>
        <v/>
      </c>
      <c r="Y17" s="71">
        <f>IF($A17="","",($B17-$E$63-$F$63))</f>
        <v/>
      </c>
      <c r="Z17" s="69">
        <f>IF($A17="","",$L$63*$D17)</f>
        <v/>
      </c>
      <c r="AA17" s="71">
        <f>IF($A17="","",($C17-$E$64-$F$64))</f>
        <v/>
      </c>
      <c r="AB17" s="69">
        <f>IF($A17="","",$L$64*$D17)</f>
        <v/>
      </c>
      <c r="AC17" s="71">
        <f>IF($A17="","",(($U17*2)+11.5+2))</f>
        <v/>
      </c>
      <c r="AD17" s="69">
        <f>IF($A17="","",$L$65*$D17)</f>
        <v/>
      </c>
      <c r="AE17" s="71">
        <f>IF($A17="","",$C17 - 2.2 - 2.2 )</f>
        <v/>
      </c>
      <c r="AF17" s="69">
        <f>IF($A17="","",$L$66*$D17)</f>
        <v/>
      </c>
      <c r="AG17" s="137">
        <f>IF($A17="","",$K17-5.8-5.8-1.2)</f>
        <v/>
      </c>
      <c r="AH17" s="135">
        <f>IF($A17="","",$U17+1.2)</f>
        <v/>
      </c>
      <c r="AI17" s="74">
        <f>IF($A17="","",$AI$9)</f>
        <v/>
      </c>
      <c r="AJ17" s="136">
        <f>IF($A17="","",4*$D17)</f>
        <v/>
      </c>
      <c r="AK17" s="76">
        <f>IF($A17="","",($AG17 * 0.393701) )</f>
        <v/>
      </c>
      <c r="AL17" s="77">
        <f>IF($A17="","",($AH17* 0.393701) )</f>
        <v/>
      </c>
    </row>
    <row r="18" ht="40.15" customHeight="1">
      <c r="A18" s="67" t="n"/>
      <c r="B18" s="68" t="n"/>
      <c r="C18" s="69" t="n"/>
      <c r="D18" s="70" t="n"/>
      <c r="E18" s="71">
        <f>IF($A18="","",($C18-$E$54-$F$54))</f>
        <v/>
      </c>
      <c r="F18" s="69">
        <f>IF($A18="","",$L$54*$D18)</f>
        <v/>
      </c>
      <c r="G18" s="71">
        <f>IF($A18="","",($C18-$E$55-$F$55))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IF($A18="","",$K18)</f>
        <v/>
      </c>
      <c r="R18" s="69">
        <f>IF($A18="","",$L$60*$D18)</f>
        <v/>
      </c>
      <c r="S18" s="71">
        <f>IF($A18="","",$K18)</f>
        <v/>
      </c>
      <c r="T18" s="69">
        <f>IF($A18="","",$L$61*$D18)</f>
        <v/>
      </c>
      <c r="U18" s="71">
        <f>IF($A18="","",(($C18-$E$62-$F$62-$G$62-$H$62-$I$62-$J$62-$K$62)/4))</f>
        <v/>
      </c>
      <c r="V18" s="69">
        <f>IF($A18="","",$L$62*$D18)</f>
        <v/>
      </c>
      <c r="W18" s="71">
        <f>$U18</f>
        <v/>
      </c>
      <c r="X18" s="69">
        <f>$V18</f>
        <v/>
      </c>
      <c r="Y18" s="71">
        <f>IF($A18="","",($B18-$E$63-$F$63))</f>
        <v/>
      </c>
      <c r="Z18" s="69">
        <f>IF($A18="","",$L$63*$D18)</f>
        <v/>
      </c>
      <c r="AA18" s="71">
        <f>IF($A18="","",($C18-$E$64-$F$64))</f>
        <v/>
      </c>
      <c r="AB18" s="69">
        <f>IF($A18="","",$L$64*$D18)</f>
        <v/>
      </c>
      <c r="AC18" s="71">
        <f>IF($A18="","",(($U18*2)+11.5+2))</f>
        <v/>
      </c>
      <c r="AD18" s="69">
        <f>IF($A18="","",$L$65*$D18)</f>
        <v/>
      </c>
      <c r="AE18" s="71">
        <f>IF($A18="","",$C18 - 2.2 - 2.2 )</f>
        <v/>
      </c>
      <c r="AF18" s="69">
        <f>IF($A18="","",$L$66*$D18)</f>
        <v/>
      </c>
      <c r="AG18" s="137">
        <f>IF($A18="","",$K18-5.8-5.8-1.2)</f>
        <v/>
      </c>
      <c r="AH18" s="135">
        <f>IF($A18="","",$U18+1.2)</f>
        <v/>
      </c>
      <c r="AI18" s="74">
        <f>IF($A18="","",$AI$9)</f>
        <v/>
      </c>
      <c r="AJ18" s="136">
        <f>IF($A18="","",4*$D18)</f>
        <v/>
      </c>
      <c r="AK18" s="78">
        <f>IF($A18="","",($AG18 * 0.393701) )</f>
        <v/>
      </c>
      <c r="AL18" s="77">
        <f>IF($A18="","",($AH18* 0.393701) )</f>
        <v/>
      </c>
    </row>
    <row r="19" ht="40.15" customHeight="1">
      <c r="A19" s="67" t="n"/>
      <c r="B19" s="68" t="n"/>
      <c r="C19" s="69" t="n"/>
      <c r="D19" s="70" t="n"/>
      <c r="E19" s="71">
        <f>IF($A19="","",($C19-$E$54-$F$54))</f>
        <v/>
      </c>
      <c r="F19" s="69">
        <f>IF($A19="","",$L$54*$D19)</f>
        <v/>
      </c>
      <c r="G19" s="71">
        <f>IF($A19="","",($C19-$E$55-$F$55))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IF($A19="","",$K19)</f>
        <v/>
      </c>
      <c r="R19" s="69">
        <f>IF($A19="","",$L$60*$D19)</f>
        <v/>
      </c>
      <c r="S19" s="71">
        <f>IF($A19="","",$K19)</f>
        <v/>
      </c>
      <c r="T19" s="69">
        <f>IF($A19="","",$L$61*$D19)</f>
        <v/>
      </c>
      <c r="U19" s="71">
        <f>IF($A19="","",(($C19-$E$62-$F$62-$G$62-$H$62-$I$62-$J$62-$K$62)/4))</f>
        <v/>
      </c>
      <c r="V19" s="69">
        <f>IF($A19="","",$L$62*$D19)</f>
        <v/>
      </c>
      <c r="W19" s="71">
        <f>$U19</f>
        <v/>
      </c>
      <c r="X19" s="69">
        <f>$V19</f>
        <v/>
      </c>
      <c r="Y19" s="71">
        <f>IF($A19="","",($B19-$E$63-$F$63))</f>
        <v/>
      </c>
      <c r="Z19" s="69">
        <f>IF($A19="","",$L$63*$D19)</f>
        <v/>
      </c>
      <c r="AA19" s="71">
        <f>IF($A19="","",($C19-$E$64-$F$64))</f>
        <v/>
      </c>
      <c r="AB19" s="69">
        <f>IF($A19="","",$L$64*$D19)</f>
        <v/>
      </c>
      <c r="AC19" s="71">
        <f>IF($A19="","",(($U19*2)+11.5+2))</f>
        <v/>
      </c>
      <c r="AD19" s="69">
        <f>IF($A19="","",$L$65*$D19)</f>
        <v/>
      </c>
      <c r="AE19" s="71">
        <f>IF($A19="","",$C19 - 2.2 - 2.2 )</f>
        <v/>
      </c>
      <c r="AF19" s="69">
        <f>IF($A19="","",$L$66*$D19)</f>
        <v/>
      </c>
      <c r="AG19" s="137">
        <f>IF($A19="","",$K19-5.8-5.8-1.2)</f>
        <v/>
      </c>
      <c r="AH19" s="135">
        <f>IF($A19="","",$U19+1.2)</f>
        <v/>
      </c>
      <c r="AI19" s="74">
        <f>IF($A19="","",$AI$9)</f>
        <v/>
      </c>
      <c r="AJ19" s="136">
        <f>IF($A19="","",4*$D19)</f>
        <v/>
      </c>
      <c r="AK19" s="78">
        <f>IF($A19="","",($AG19 * 0.393701) )</f>
        <v/>
      </c>
      <c r="AL19" s="77">
        <f>IF($A19="","",($AH19* 0.393701) )</f>
        <v/>
      </c>
    </row>
    <row r="20" ht="40.15" customHeight="1">
      <c r="A20" s="67" t="n"/>
      <c r="B20" s="68" t="n"/>
      <c r="C20" s="69" t="n"/>
      <c r="D20" s="70" t="n"/>
      <c r="E20" s="71">
        <f>IF($A20="","",($C20-$E$54-$F$54))</f>
        <v/>
      </c>
      <c r="F20" s="69">
        <f>IF($A20="","",$L$54*$D20)</f>
        <v/>
      </c>
      <c r="G20" s="71">
        <f>IF($A20="","",($C20-$E$55-$F$55))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IF($A20="","",$K20)</f>
        <v/>
      </c>
      <c r="R20" s="69">
        <f>IF($A20="","",$L$60*$D20)</f>
        <v/>
      </c>
      <c r="S20" s="71">
        <f>IF($A20="","",$K20)</f>
        <v/>
      </c>
      <c r="T20" s="69">
        <f>IF($A20="","",$L$61*$D20)</f>
        <v/>
      </c>
      <c r="U20" s="71">
        <f>IF($A20="","",(($C20-$E$62-$F$62-$G$62-$H$62-$I$62-$J$62-$K$62)/4))</f>
        <v/>
      </c>
      <c r="V20" s="69">
        <f>IF($A20="","",$L$62*$D20)</f>
        <v/>
      </c>
      <c r="W20" s="71">
        <f>$U20</f>
        <v/>
      </c>
      <c r="X20" s="69">
        <f>$V20</f>
        <v/>
      </c>
      <c r="Y20" s="71">
        <f>IF($A20="","",($B20-$E$63-$F$63))</f>
        <v/>
      </c>
      <c r="Z20" s="69">
        <f>IF($A20="","",$L$63*$D20)</f>
        <v/>
      </c>
      <c r="AA20" s="71">
        <f>IF($A20="","",($C20-$E$64-$F$64))</f>
        <v/>
      </c>
      <c r="AB20" s="69">
        <f>IF($A20="","",$L$64*$D20)</f>
        <v/>
      </c>
      <c r="AC20" s="71">
        <f>IF($A20="","",(($U20*2)+11.5+2))</f>
        <v/>
      </c>
      <c r="AD20" s="69">
        <f>IF($A20="","",$L$65*$D20)</f>
        <v/>
      </c>
      <c r="AE20" s="71">
        <f>IF($A20="","",$C20 - 2.2 - 2.2 )</f>
        <v/>
      </c>
      <c r="AF20" s="69">
        <f>IF($A20="","",$L$66*$D20)</f>
        <v/>
      </c>
      <c r="AG20" s="137">
        <f>IF($A20="","",$K20-5.8-5.8-1.2)</f>
        <v/>
      </c>
      <c r="AH20" s="135">
        <f>IF($A20="","",$U20+1.2)</f>
        <v/>
      </c>
      <c r="AI20" s="74">
        <f>IF($A20="","",$AI$9)</f>
        <v/>
      </c>
      <c r="AJ20" s="136">
        <f>IF($A20="","",4*$D20)</f>
        <v/>
      </c>
      <c r="AK20" s="78">
        <f>IF($A20="","",($AG20 * 0.393701) )</f>
        <v/>
      </c>
      <c r="AL20" s="77">
        <f>IF($A20="","",($AH20* 0.393701) )</f>
        <v/>
      </c>
    </row>
    <row r="21" ht="40.15" customHeight="1">
      <c r="A21" s="67" t="n"/>
      <c r="B21" s="68" t="n"/>
      <c r="C21" s="69" t="n"/>
      <c r="D21" s="70" t="n"/>
      <c r="E21" s="71">
        <f>IF($A21="","",($C21-$E$54-$F$54))</f>
        <v/>
      </c>
      <c r="F21" s="69">
        <f>IF($A21="","",$L$54*$D21)</f>
        <v/>
      </c>
      <c r="G21" s="71">
        <f>IF($A21="","",($C21-$E$55-$F$55))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IF($A21="","",$K21)</f>
        <v/>
      </c>
      <c r="R21" s="69">
        <f>IF($A21="","",$L$60*$D21)</f>
        <v/>
      </c>
      <c r="S21" s="71">
        <f>IF($A21="","",$K21)</f>
        <v/>
      </c>
      <c r="T21" s="69">
        <f>IF($A21="","",$L$61*$D21)</f>
        <v/>
      </c>
      <c r="U21" s="71">
        <f>IF($A21="","",(($C21-$E$62-$F$62-$G$62-$H$62-$I$62-$J$62-$K$62)/4))</f>
        <v/>
      </c>
      <c r="V21" s="69">
        <f>IF($A21="","",$L$62*$D21)</f>
        <v/>
      </c>
      <c r="W21" s="71">
        <f>$U21</f>
        <v/>
      </c>
      <c r="X21" s="69">
        <f>$V21</f>
        <v/>
      </c>
      <c r="Y21" s="71">
        <f>IF($A21="","",($B21-$E$63-$F$63))</f>
        <v/>
      </c>
      <c r="Z21" s="69">
        <f>IF($A21="","",$L$63*$D21)</f>
        <v/>
      </c>
      <c r="AA21" s="71">
        <f>IF($A21="","",($C21-$E$64-$F$64))</f>
        <v/>
      </c>
      <c r="AB21" s="69">
        <f>IF($A21="","",$L$64*$D21)</f>
        <v/>
      </c>
      <c r="AC21" s="71">
        <f>IF($A21="","",(($U21*2)+11.5+2))</f>
        <v/>
      </c>
      <c r="AD21" s="69">
        <f>IF($A21="","",$L$65*$D21)</f>
        <v/>
      </c>
      <c r="AE21" s="71">
        <f>IF($A21="","",$C21 - 2.2 - 2.2 )</f>
        <v/>
      </c>
      <c r="AF21" s="69">
        <f>IF($A21="","",$L$66*$D21)</f>
        <v/>
      </c>
      <c r="AG21" s="137">
        <f>IF($A21="","",$K21-5.8-5.8-1.2)</f>
        <v/>
      </c>
      <c r="AH21" s="135">
        <f>IF($A21="","",$U21+1.2)</f>
        <v/>
      </c>
      <c r="AI21" s="74">
        <f>IF($A21="","",$AI$9)</f>
        <v/>
      </c>
      <c r="AJ21" s="136">
        <f>IF($A21="","",4*$D21)</f>
        <v/>
      </c>
      <c r="AK21" s="78">
        <f>IF($A21="","",($AG21 * 0.393701) )</f>
        <v/>
      </c>
      <c r="AL21" s="77">
        <f>IF($A21="","",($AH21* 0.393701) )</f>
        <v/>
      </c>
    </row>
    <row r="22" ht="40.15" customHeight="1">
      <c r="A22" s="67" t="n"/>
      <c r="B22" s="68" t="n"/>
      <c r="C22" s="69" t="n"/>
      <c r="D22" s="70" t="n"/>
      <c r="E22" s="71">
        <f>IF($A22="","",($C22-$E$54-$F$54))</f>
        <v/>
      </c>
      <c r="F22" s="69">
        <f>IF($A22="","",$L$54*$D22)</f>
        <v/>
      </c>
      <c r="G22" s="71">
        <f>IF($A22="","",($C22-$E$55-$F$55))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IF($A22="","",$K22)</f>
        <v/>
      </c>
      <c r="R22" s="69">
        <f>IF($A22="","",$L$60*$D22)</f>
        <v/>
      </c>
      <c r="S22" s="71">
        <f>IF($A22="","",$K22)</f>
        <v/>
      </c>
      <c r="T22" s="69">
        <f>IF($A22="","",$L$61*$D22)</f>
        <v/>
      </c>
      <c r="U22" s="71">
        <f>IF($A22="","",(($C22-$E$62-$F$62-$G$62-$H$62-$I$62-$J$62-$K$62)/4))</f>
        <v/>
      </c>
      <c r="V22" s="69">
        <f>IF($A22="","",$L$62*$D22)</f>
        <v/>
      </c>
      <c r="W22" s="71">
        <f>$U22</f>
        <v/>
      </c>
      <c r="X22" s="69">
        <f>$V22</f>
        <v/>
      </c>
      <c r="Y22" s="71">
        <f>IF($A22="","",($B22-$E$63-$F$63))</f>
        <v/>
      </c>
      <c r="Z22" s="69">
        <f>IF($A22="","",$L$63*$D22)</f>
        <v/>
      </c>
      <c r="AA22" s="71">
        <f>IF($A22="","",($C22-$E$64-$F$64))</f>
        <v/>
      </c>
      <c r="AB22" s="69">
        <f>IF($A22="","",$L$64*$D22)</f>
        <v/>
      </c>
      <c r="AC22" s="71">
        <f>IF($A22="","",(($U22*2)+11.5+2))</f>
        <v/>
      </c>
      <c r="AD22" s="69">
        <f>IF($A22="","",$L$65*$D22)</f>
        <v/>
      </c>
      <c r="AE22" s="71">
        <f>IF($A22="","",$C22 - 2.2 - 2.2 )</f>
        <v/>
      </c>
      <c r="AF22" s="69">
        <f>IF($A22="","",$L$66*$D22)</f>
        <v/>
      </c>
      <c r="AG22" s="137">
        <f>IF($A22="","",$K22-5.8-5.8-1.2)</f>
        <v/>
      </c>
      <c r="AH22" s="135">
        <f>IF($A22="","",$U22+1.2)</f>
        <v/>
      </c>
      <c r="AI22" s="74">
        <f>IF($A22="","",$AI$9)</f>
        <v/>
      </c>
      <c r="AJ22" s="136">
        <f>IF($A22="","",4*$D22)</f>
        <v/>
      </c>
      <c r="AK22" s="78">
        <f>IF($A22="","",($AG22 * 0.393701) )</f>
        <v/>
      </c>
      <c r="AL22" s="77">
        <f>IF($A22="","",($AH22* 0.393701) )</f>
        <v/>
      </c>
    </row>
    <row r="23" ht="40.15" customHeight="1">
      <c r="A23" s="67" t="n"/>
      <c r="B23" s="68" t="n"/>
      <c r="C23" s="69" t="n"/>
      <c r="D23" s="70" t="n"/>
      <c r="E23" s="71">
        <f>IF($A23="","",($C23-$E$54-$F$54))</f>
        <v/>
      </c>
      <c r="F23" s="69">
        <f>IF($A23="","",$L$54*$D23)</f>
        <v/>
      </c>
      <c r="G23" s="71">
        <f>IF($A23="","",($C23-$E$55-$F$55))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IF($A23="","",$K23)</f>
        <v/>
      </c>
      <c r="R23" s="69">
        <f>IF($A23="","",$L$60*$D23)</f>
        <v/>
      </c>
      <c r="S23" s="71">
        <f>IF($A23="","",$K23)</f>
        <v/>
      </c>
      <c r="T23" s="69">
        <f>IF($A23="","",$L$61*$D23)</f>
        <v/>
      </c>
      <c r="U23" s="71">
        <f>IF($A23="","",(($C23-$E$62-$F$62-$G$62-$H$62-$I$62-$J$62-$K$62)/4))</f>
        <v/>
      </c>
      <c r="V23" s="69">
        <f>IF($A23="","",$L$62*$D23)</f>
        <v/>
      </c>
      <c r="W23" s="71">
        <f>$U23</f>
        <v/>
      </c>
      <c r="X23" s="69">
        <f>$V23</f>
        <v/>
      </c>
      <c r="Y23" s="71">
        <f>IF($A23="","",($B23-$E$63-$F$63))</f>
        <v/>
      </c>
      <c r="Z23" s="69">
        <f>IF($A23="","",$L$63*$D23)</f>
        <v/>
      </c>
      <c r="AA23" s="71">
        <f>IF($A23="","",($C23-$E$64-$F$64))</f>
        <v/>
      </c>
      <c r="AB23" s="69">
        <f>IF($A23="","",$L$64*$D23)</f>
        <v/>
      </c>
      <c r="AC23" s="71">
        <f>IF($A23="","",(($U23*2)+11.5+2))</f>
        <v/>
      </c>
      <c r="AD23" s="69">
        <f>IF($A23="","",$L$65*$D23)</f>
        <v/>
      </c>
      <c r="AE23" s="71">
        <f>IF($A23="","",$C23 - 2.2 - 2.2 )</f>
        <v/>
      </c>
      <c r="AF23" s="69">
        <f>IF($A23="","",$L$66*$D23)</f>
        <v/>
      </c>
      <c r="AG23" s="137">
        <f>IF($A23="","",$K23-5.8-5.8-1.2)</f>
        <v/>
      </c>
      <c r="AH23" s="135">
        <f>IF($A23="","",$U23+1.2)</f>
        <v/>
      </c>
      <c r="AI23" s="74">
        <f>IF($A23="","",$AI$9)</f>
        <v/>
      </c>
      <c r="AJ23" s="136">
        <f>IF($A23="","",4*$D23)</f>
        <v/>
      </c>
      <c r="AK23" s="72">
        <f>IF($A23="","",($AG23 * 0.393701) )</f>
        <v/>
      </c>
      <c r="AL23" s="77">
        <f>IF($A23="","",($AH23* 0.393701) )</f>
        <v/>
      </c>
    </row>
    <row r="24" ht="40.15" customHeight="1">
      <c r="A24" s="67" t="n"/>
      <c r="B24" s="68" t="n"/>
      <c r="C24" s="69" t="n"/>
      <c r="D24" s="70" t="n"/>
      <c r="E24" s="71">
        <f>IF($A24="","",($C24-$E$54-$F$54))</f>
        <v/>
      </c>
      <c r="F24" s="69">
        <f>IF($A24="","",$L$54*$D24)</f>
        <v/>
      </c>
      <c r="G24" s="71">
        <f>IF($A24="","",($C24-$E$55-$F$55))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IF($A24="","",$K24)</f>
        <v/>
      </c>
      <c r="R24" s="69">
        <f>IF($A24="","",$L$60*$D24)</f>
        <v/>
      </c>
      <c r="S24" s="71">
        <f>IF($A24="","",$K24)</f>
        <v/>
      </c>
      <c r="T24" s="69">
        <f>IF($A24="","",$L$61*$D24)</f>
        <v/>
      </c>
      <c r="U24" s="71">
        <f>IF($A24="","",(($C24-$E$62-$F$62-$G$62-$H$62-$I$62-$J$62-$K$62)/4))</f>
        <v/>
      </c>
      <c r="V24" s="69">
        <f>IF($A24="","",$L$62*$D24)</f>
        <v/>
      </c>
      <c r="W24" s="71">
        <f>$U24</f>
        <v/>
      </c>
      <c r="X24" s="69">
        <f>$V24</f>
        <v/>
      </c>
      <c r="Y24" s="71">
        <f>IF($A24="","",($B24-$E$63-$F$63))</f>
        <v/>
      </c>
      <c r="Z24" s="69">
        <f>IF($A24="","",$L$63*$D24)</f>
        <v/>
      </c>
      <c r="AA24" s="71">
        <f>IF($A24="","",($C24-$E$64-$F$64))</f>
        <v/>
      </c>
      <c r="AB24" s="69">
        <f>IF($A24="","",$L$64*$D24)</f>
        <v/>
      </c>
      <c r="AC24" s="71">
        <f>IF($A24="","",(($U24*2)+11.5+2))</f>
        <v/>
      </c>
      <c r="AD24" s="69">
        <f>IF($A24="","",$L$65*$D24)</f>
        <v/>
      </c>
      <c r="AE24" s="71">
        <f>IF($A24="","",$C24 - 2.2 - 2.2 )</f>
        <v/>
      </c>
      <c r="AF24" s="69">
        <f>IF($A24="","",$L$66*$D24)</f>
        <v/>
      </c>
      <c r="AG24" s="137">
        <f>IF($A24="","",$K24-5.8-5.8-1.2)</f>
        <v/>
      </c>
      <c r="AH24" s="135">
        <f>IF($A24="","",$U24+1.2)</f>
        <v/>
      </c>
      <c r="AI24" s="74">
        <f>IF($A24="","",$AI$9)</f>
        <v/>
      </c>
      <c r="AJ24" s="136">
        <f>IF($A24="","",4*$D24)</f>
        <v/>
      </c>
      <c r="AK24" s="72">
        <f>IF($A24="","",($AG24 * 0.393701) )</f>
        <v/>
      </c>
      <c r="AL24" s="77">
        <f>IF($A24="","",($AH24* 0.393701) )</f>
        <v/>
      </c>
    </row>
    <row r="25" ht="40.15" customHeight="1">
      <c r="A25" s="67" t="n"/>
      <c r="B25" s="68" t="n"/>
      <c r="C25" s="69" t="n"/>
      <c r="D25" s="70" t="n"/>
      <c r="E25" s="71">
        <f>IF($A25="","",($C25-$E$54-$F$54))</f>
        <v/>
      </c>
      <c r="F25" s="69">
        <f>IF($A25="","",$L$54*$D25)</f>
        <v/>
      </c>
      <c r="G25" s="71">
        <f>IF($A25="","",($C25-$E$55-$F$55))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IF($A25="","",$K25)</f>
        <v/>
      </c>
      <c r="R25" s="69">
        <f>IF($A25="","",$L$60*$D25)</f>
        <v/>
      </c>
      <c r="S25" s="71">
        <f>IF($A25="","",$K25)</f>
        <v/>
      </c>
      <c r="T25" s="69">
        <f>IF($A25="","",$L$61*$D25)</f>
        <v/>
      </c>
      <c r="U25" s="71">
        <f>IF($A25="","",(($C25-$E$62-$F$62-$G$62-$H$62-$I$62-$J$62-$K$62)/4))</f>
        <v/>
      </c>
      <c r="V25" s="69">
        <f>IF($A25="","",$L$62*$D25)</f>
        <v/>
      </c>
      <c r="W25" s="71">
        <f>$U25</f>
        <v/>
      </c>
      <c r="X25" s="69">
        <f>$V25</f>
        <v/>
      </c>
      <c r="Y25" s="71">
        <f>IF($A25="","",($B25-$E$63-$F$63))</f>
        <v/>
      </c>
      <c r="Z25" s="69">
        <f>IF($A25="","",$L$63*$D25)</f>
        <v/>
      </c>
      <c r="AA25" s="71">
        <f>IF($A25="","",($C25-$E$64-$F$64))</f>
        <v/>
      </c>
      <c r="AB25" s="69">
        <f>IF($A25="","",$L$64*$D25)</f>
        <v/>
      </c>
      <c r="AC25" s="71">
        <f>IF($A25="","",(($U25*2)+11.5+2))</f>
        <v/>
      </c>
      <c r="AD25" s="69">
        <f>IF($A25="","",$L$65*$D25)</f>
        <v/>
      </c>
      <c r="AE25" s="71">
        <f>IF($A25="","",$C25 - 2.2 - 2.2 )</f>
        <v/>
      </c>
      <c r="AF25" s="69">
        <f>IF($A25="","",$L$66*$D25)</f>
        <v/>
      </c>
      <c r="AG25" s="137">
        <f>IF($A25="","",$K25-5.8-5.8-1.2)</f>
        <v/>
      </c>
      <c r="AH25" s="135">
        <f>IF($A25="","",$U25+1.2)</f>
        <v/>
      </c>
      <c r="AI25" s="74">
        <f>IF($A25="","",$AI$9)</f>
        <v/>
      </c>
      <c r="AJ25" s="136">
        <f>IF($A25="","",4*$D25)</f>
        <v/>
      </c>
      <c r="AK25" s="76">
        <f>IF($A25="","",($AG25 * 0.393701) )</f>
        <v/>
      </c>
      <c r="AL25" s="77">
        <f>IF($A25="","",($AH25* 0.393701) )</f>
        <v/>
      </c>
    </row>
    <row r="26" ht="40.15" customHeight="1">
      <c r="A26" s="67" t="n"/>
      <c r="B26" s="68" t="n"/>
      <c r="C26" s="69" t="n"/>
      <c r="D26" s="70" t="n"/>
      <c r="E26" s="71">
        <f>IF($A26="","",($C26-$E$54-$F$54))</f>
        <v/>
      </c>
      <c r="F26" s="69">
        <f>IF($A26="","",$L$54*$D26)</f>
        <v/>
      </c>
      <c r="G26" s="71">
        <f>IF($A26="","",($C26-$E$55-$F$55))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IF($A26="","",$K26)</f>
        <v/>
      </c>
      <c r="R26" s="69">
        <f>IF($A26="","",$L$60*$D26)</f>
        <v/>
      </c>
      <c r="S26" s="71">
        <f>IF($A26="","",$K26)</f>
        <v/>
      </c>
      <c r="T26" s="69">
        <f>IF($A26="","",$L$61*$D26)</f>
        <v/>
      </c>
      <c r="U26" s="71">
        <f>IF($A26="","",(($C26-$E$62-$F$62-$G$62-$H$62-$I$62-$J$62-$K$62)/4))</f>
        <v/>
      </c>
      <c r="V26" s="69">
        <f>IF($A26="","",$L$62*$D26)</f>
        <v/>
      </c>
      <c r="W26" s="71">
        <f>$U26</f>
        <v/>
      </c>
      <c r="X26" s="69">
        <f>$V26</f>
        <v/>
      </c>
      <c r="Y26" s="71">
        <f>IF($A26="","",($B26-$E$63-$F$63))</f>
        <v/>
      </c>
      <c r="Z26" s="69">
        <f>IF($A26="","",$L$63*$D26)</f>
        <v/>
      </c>
      <c r="AA26" s="71">
        <f>IF($A26="","",($C26-$E$64-$F$64))</f>
        <v/>
      </c>
      <c r="AB26" s="69">
        <f>IF($A26="","",$L$64*$D26)</f>
        <v/>
      </c>
      <c r="AC26" s="71">
        <f>IF($A26="","",(($U26*2)+11.5+2))</f>
        <v/>
      </c>
      <c r="AD26" s="69">
        <f>IF($A26="","",$L$65*$D26)</f>
        <v/>
      </c>
      <c r="AE26" s="71">
        <f>IF($A26="","",$C26 - 2.2 - 2.2 )</f>
        <v/>
      </c>
      <c r="AF26" s="69">
        <f>IF($A26="","",$L$66*$D26)</f>
        <v/>
      </c>
      <c r="AG26" s="137">
        <f>IF($A26="","",$K26-5.8-5.8-1.2)</f>
        <v/>
      </c>
      <c r="AH26" s="135">
        <f>IF($A26="","",$U26+1.2)</f>
        <v/>
      </c>
      <c r="AI26" s="74">
        <f>IF($A26="","",$AI$9)</f>
        <v/>
      </c>
      <c r="AJ26" s="136">
        <f>IF($A26="","",4*$D26)</f>
        <v/>
      </c>
      <c r="AK26" s="72">
        <f>IF($A26="","",($AG26 * 0.393701) )</f>
        <v/>
      </c>
      <c r="AL26" s="77">
        <f>IF($A26="","",($AH26* 0.393701) )</f>
        <v/>
      </c>
    </row>
    <row r="27" ht="40.15" customHeight="1">
      <c r="A27" s="67" t="n"/>
      <c r="B27" s="68" t="n"/>
      <c r="C27" s="69" t="n"/>
      <c r="D27" s="70" t="n"/>
      <c r="E27" s="71">
        <f>IF($A27="","",($C27-$E$54-$F$54))</f>
        <v/>
      </c>
      <c r="F27" s="69">
        <f>IF($A27="","",$L$54*$D27)</f>
        <v/>
      </c>
      <c r="G27" s="71">
        <f>IF($A27="","",($C27-$E$55-$F$55))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IF($A27="","",$K27)</f>
        <v/>
      </c>
      <c r="R27" s="69">
        <f>IF($A27="","",$L$60*$D27)</f>
        <v/>
      </c>
      <c r="S27" s="71">
        <f>IF($A27="","",$K27)</f>
        <v/>
      </c>
      <c r="T27" s="69">
        <f>IF($A27="","",$L$61*$D27)</f>
        <v/>
      </c>
      <c r="U27" s="71">
        <f>IF($A27="","",(($C27-$E$62-$F$62-$G$62-$H$62-$I$62-$J$62-$K$62)/4))</f>
        <v/>
      </c>
      <c r="V27" s="69">
        <f>IF($A27="","",$L$62*$D27)</f>
        <v/>
      </c>
      <c r="W27" s="71">
        <f>$U27</f>
        <v/>
      </c>
      <c r="X27" s="69">
        <f>$V27</f>
        <v/>
      </c>
      <c r="Y27" s="71">
        <f>IF($A27="","",($B27-$E$63-$F$63))</f>
        <v/>
      </c>
      <c r="Z27" s="69">
        <f>IF($A27="","",$L$63*$D27)</f>
        <v/>
      </c>
      <c r="AA27" s="71">
        <f>IF($A27="","",($C27-$E$64-$F$64))</f>
        <v/>
      </c>
      <c r="AB27" s="69">
        <f>IF($A27="","",$L$64*$D27)</f>
        <v/>
      </c>
      <c r="AC27" s="71">
        <f>IF($A27="","",(($U27*2)+11.5+2))</f>
        <v/>
      </c>
      <c r="AD27" s="69">
        <f>IF($A27="","",$L$65*$D27)</f>
        <v/>
      </c>
      <c r="AE27" s="71">
        <f>IF($A27="","",$C27 - 2.2 - 2.2 )</f>
        <v/>
      </c>
      <c r="AF27" s="69">
        <f>IF($A27="","",$L$66*$D27)</f>
        <v/>
      </c>
      <c r="AG27" s="137">
        <f>IF($A27="","",$K27-5.8-5.8-1.2)</f>
        <v/>
      </c>
      <c r="AH27" s="135">
        <f>IF($A27="","",$U27+1.2)</f>
        <v/>
      </c>
      <c r="AI27" s="74">
        <f>IF($A27="","",$AI$9)</f>
        <v/>
      </c>
      <c r="AJ27" s="136">
        <f>IF($A27="","",4*$D27)</f>
        <v/>
      </c>
      <c r="AK27" s="72">
        <f>IF($A27="","",($AG27 * 0.393701) )</f>
        <v/>
      </c>
      <c r="AL27" s="77">
        <f>IF($A27="","",($AH27* 0.393701) )</f>
        <v/>
      </c>
    </row>
    <row r="28" ht="40.15" customHeight="1">
      <c r="A28" s="67" t="n"/>
      <c r="B28" s="68" t="n"/>
      <c r="C28" s="69" t="n"/>
      <c r="D28" s="70" t="n"/>
      <c r="E28" s="71">
        <f>IF($A28="","",($C28-$E$54-$F$54))</f>
        <v/>
      </c>
      <c r="F28" s="69">
        <f>IF($A28="","",$L$54*$D28)</f>
        <v/>
      </c>
      <c r="G28" s="71">
        <f>IF($A28="","",($C28-$E$55-$F$55))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IF($A28="","",$K28)</f>
        <v/>
      </c>
      <c r="R28" s="69">
        <f>IF($A28="","",$L$60*$D28)</f>
        <v/>
      </c>
      <c r="S28" s="71">
        <f>IF($A28="","",$K28)</f>
        <v/>
      </c>
      <c r="T28" s="69">
        <f>IF($A28="","",$L$61*$D28)</f>
        <v/>
      </c>
      <c r="U28" s="71">
        <f>IF($A28="","",(($C28-$E$62-$F$62-$G$62-$H$62-$I$62-$J$62-$K$62)/4))</f>
        <v/>
      </c>
      <c r="V28" s="69">
        <f>IF($A28="","",$L$62*$D28)</f>
        <v/>
      </c>
      <c r="W28" s="71">
        <f>$U28</f>
        <v/>
      </c>
      <c r="X28" s="69">
        <f>$V28</f>
        <v/>
      </c>
      <c r="Y28" s="71">
        <f>IF($A28="","",($B28-$E$63-$F$63))</f>
        <v/>
      </c>
      <c r="Z28" s="69">
        <f>IF($A28="","",$L$63*$D28)</f>
        <v/>
      </c>
      <c r="AA28" s="71">
        <f>IF($A28="","",($C28-$E$64-$F$64))</f>
        <v/>
      </c>
      <c r="AB28" s="69">
        <f>IF($A28="","",$L$64*$D28)</f>
        <v/>
      </c>
      <c r="AC28" s="71">
        <f>IF($A28="","",(($U28*2)+11.5+2))</f>
        <v/>
      </c>
      <c r="AD28" s="69">
        <f>IF($A28="","",$L$65*$D28)</f>
        <v/>
      </c>
      <c r="AE28" s="71">
        <f>IF($A28="","",$C28 - 2.2 - 2.2 )</f>
        <v/>
      </c>
      <c r="AF28" s="69">
        <f>IF($A28="","",$L$66*$D28)</f>
        <v/>
      </c>
      <c r="AG28" s="137">
        <f>IF($A28="","",$K28-5.8-5.8-1.2)</f>
        <v/>
      </c>
      <c r="AH28" s="135">
        <f>IF($A28="","",$U28+1.2)</f>
        <v/>
      </c>
      <c r="AI28" s="74">
        <f>IF($A28="","",$AI$9)</f>
        <v/>
      </c>
      <c r="AJ28" s="136">
        <f>IF($A28="","",4*$D28)</f>
        <v/>
      </c>
      <c r="AK28" s="72">
        <f>IF($A28="","",($AG28 * 0.393701) )</f>
        <v/>
      </c>
      <c r="AL28" s="77">
        <f>IF($A28="","",($AH28* 0.393701) 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79" t="n"/>
      <c r="AF29" s="79" t="n"/>
      <c r="AG29" s="80" t="n"/>
      <c r="AK29" s="138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1">
        <f>(ROUNDUP((L49+N49)/640,0))</f>
        <v/>
      </c>
      <c r="M30" s="22" t="n"/>
      <c r="N30" s="23" t="n"/>
      <c r="O30" s="81">
        <f>O$7</f>
        <v/>
      </c>
      <c r="P30" s="81">
        <f>(ROUNDUP(P49/640,0))</f>
        <v/>
      </c>
      <c r="Q30" s="81">
        <f>Q$7</f>
        <v/>
      </c>
      <c r="R30" s="81">
        <f>(ROUNDUP(R49/640,0))</f>
        <v/>
      </c>
      <c r="S30" s="81">
        <f>S$7</f>
        <v/>
      </c>
      <c r="T30" s="81">
        <f>(ROUNDUP(T49/640,0))</f>
        <v/>
      </c>
      <c r="U30" s="81">
        <f>U$7</f>
        <v/>
      </c>
      <c r="V30" s="81">
        <f>(ROUNDUP((V49+X49)/640,0))</f>
        <v/>
      </c>
      <c r="W30" s="22" t="n"/>
      <c r="X30" s="23" t="n"/>
      <c r="Y30" s="81">
        <f>Y$7</f>
        <v/>
      </c>
      <c r="Z30" s="22" t="n"/>
      <c r="AA30" s="22" t="n"/>
      <c r="AB30" s="22" t="n"/>
      <c r="AC30" s="23" t="n"/>
      <c r="AD30" s="81">
        <f>(ROUNDUP(SUM(Z49:AD49)/640,0))</f>
        <v/>
      </c>
      <c r="AE30" s="81">
        <f>AE$7</f>
        <v/>
      </c>
      <c r="AF30" s="81">
        <f>(ROUNDUP(AF49/640,0))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5" t="n"/>
      <c r="V31" s="84">
        <f>V11*U11</f>
        <v/>
      </c>
      <c r="W31" s="85" t="n"/>
      <c r="X31" s="84">
        <f>X11*W11</f>
        <v/>
      </c>
      <c r="Y31" s="84" t="n"/>
      <c r="Z31" s="84">
        <f>Z11*Y11</f>
        <v/>
      </c>
      <c r="AA31" s="84" t="n"/>
      <c r="AB31" s="84">
        <f>AB11*AA11</f>
        <v/>
      </c>
      <c r="AC31" s="85" t="n"/>
      <c r="AD31" s="84">
        <f>AD11*AC11</f>
        <v/>
      </c>
      <c r="AE31" s="85" t="n"/>
      <c r="AF31" s="84">
        <f>AF11*AE11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5" t="n"/>
      <c r="V32" s="84">
        <f>V12*U12</f>
        <v/>
      </c>
      <c r="W32" s="85" t="n"/>
      <c r="X32" s="84">
        <f>X12*W12</f>
        <v/>
      </c>
      <c r="Y32" s="84" t="n"/>
      <c r="Z32" s="84">
        <f>Z12*Y12</f>
        <v/>
      </c>
      <c r="AA32" s="84" t="n"/>
      <c r="AB32" s="84">
        <f>AB12*AA12</f>
        <v/>
      </c>
      <c r="AC32" s="85" t="n"/>
      <c r="AD32" s="84">
        <f>AD12*AC12</f>
        <v/>
      </c>
      <c r="AE32" s="85" t="n"/>
      <c r="AF32" s="84">
        <f>AF12*AE12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5" t="n"/>
      <c r="V33" s="84">
        <f>V13*U13</f>
        <v/>
      </c>
      <c r="W33" s="85" t="n"/>
      <c r="X33" s="84">
        <f>X13*W13</f>
        <v/>
      </c>
      <c r="Y33" s="84" t="n"/>
      <c r="Z33" s="84">
        <f>Z13*Y13</f>
        <v/>
      </c>
      <c r="AA33" s="84" t="n"/>
      <c r="AB33" s="84">
        <f>AB13*AA13</f>
        <v/>
      </c>
      <c r="AC33" s="85" t="n"/>
      <c r="AD33" s="84">
        <f>AD13*AC13</f>
        <v/>
      </c>
      <c r="AE33" s="85" t="n"/>
      <c r="AF33" s="84">
        <f>AF13*AE13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5" t="n"/>
      <c r="V34" s="84">
        <f>V14*U14</f>
        <v/>
      </c>
      <c r="W34" s="85" t="n"/>
      <c r="X34" s="84">
        <f>X14*W14</f>
        <v/>
      </c>
      <c r="Y34" s="84" t="n"/>
      <c r="Z34" s="84">
        <f>Z14*Y14</f>
        <v/>
      </c>
      <c r="AA34" s="84" t="n"/>
      <c r="AB34" s="84">
        <f>AB14*AA14</f>
        <v/>
      </c>
      <c r="AC34" s="85" t="n"/>
      <c r="AD34" s="84">
        <f>AD14*AC14</f>
        <v/>
      </c>
      <c r="AE34" s="85" t="n"/>
      <c r="AF34" s="84">
        <f>AF14*AE14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5" t="n"/>
      <c r="V35" s="84">
        <f>V15*U15</f>
        <v/>
      </c>
      <c r="W35" s="85" t="n"/>
      <c r="X35" s="84">
        <f>X15*W15</f>
        <v/>
      </c>
      <c r="Y35" s="84" t="n"/>
      <c r="Z35" s="84">
        <f>Z15*Y15</f>
        <v/>
      </c>
      <c r="AA35" s="84" t="n"/>
      <c r="AB35" s="84">
        <f>AB15*AA15</f>
        <v/>
      </c>
      <c r="AC35" s="85" t="n"/>
      <c r="AD35" s="84">
        <f>AD15*AC15</f>
        <v/>
      </c>
      <c r="AE35" s="85" t="n"/>
      <c r="AF35" s="84">
        <f>AF15*AE15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5" t="n"/>
      <c r="V36" s="84">
        <f>V16*U16</f>
        <v/>
      </c>
      <c r="W36" s="85" t="n"/>
      <c r="X36" s="84">
        <f>X16*W16</f>
        <v/>
      </c>
      <c r="Y36" s="84" t="n"/>
      <c r="Z36" s="84">
        <f>Z16*Y16</f>
        <v/>
      </c>
      <c r="AA36" s="84" t="n"/>
      <c r="AB36" s="84">
        <f>AB16*AA16</f>
        <v/>
      </c>
      <c r="AC36" s="85" t="n"/>
      <c r="AD36" s="84">
        <f>AD16*AC16</f>
        <v/>
      </c>
      <c r="AE36" s="85" t="n"/>
      <c r="AF36" s="84">
        <f>AF16*AE16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5" t="n"/>
      <c r="V37" s="84">
        <f>V17*U17</f>
        <v/>
      </c>
      <c r="W37" s="85" t="n"/>
      <c r="X37" s="84">
        <f>X17*W17</f>
        <v/>
      </c>
      <c r="Y37" s="84" t="n"/>
      <c r="Z37" s="84">
        <f>Z17*Y17</f>
        <v/>
      </c>
      <c r="AA37" s="84" t="n"/>
      <c r="AB37" s="84">
        <f>AB17*AA17</f>
        <v/>
      </c>
      <c r="AC37" s="85" t="n"/>
      <c r="AD37" s="84">
        <f>AD17*AC17</f>
        <v/>
      </c>
      <c r="AE37" s="85" t="n"/>
      <c r="AF37" s="84">
        <f>AF17*AE17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5" t="n"/>
      <c r="V38" s="84">
        <f>V18*U18</f>
        <v/>
      </c>
      <c r="W38" s="85" t="n"/>
      <c r="X38" s="84">
        <f>X18*W18</f>
        <v/>
      </c>
      <c r="Y38" s="84" t="n"/>
      <c r="Z38" s="84">
        <f>Z18*Y18</f>
        <v/>
      </c>
      <c r="AA38" s="84" t="n"/>
      <c r="AB38" s="84">
        <f>AB18*AA18</f>
        <v/>
      </c>
      <c r="AC38" s="85" t="n"/>
      <c r="AD38" s="84">
        <f>AD18*AC18</f>
        <v/>
      </c>
      <c r="AE38" s="85" t="n"/>
      <c r="AF38" s="84">
        <f>AF18*AE18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5" t="n"/>
      <c r="V39" s="84">
        <f>V19*U19</f>
        <v/>
      </c>
      <c r="W39" s="85" t="n"/>
      <c r="X39" s="84">
        <f>X19*W19</f>
        <v/>
      </c>
      <c r="Y39" s="84" t="n"/>
      <c r="Z39" s="84">
        <f>Z19*Y19</f>
        <v/>
      </c>
      <c r="AA39" s="84" t="n"/>
      <c r="AB39" s="84">
        <f>AB19*AA19</f>
        <v/>
      </c>
      <c r="AC39" s="85" t="n"/>
      <c r="AD39" s="84">
        <f>AD19*AC19</f>
        <v/>
      </c>
      <c r="AE39" s="85" t="n"/>
      <c r="AF39" s="84">
        <f>AF19*AE19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5" t="n"/>
      <c r="V40" s="84">
        <f>V20*U20</f>
        <v/>
      </c>
      <c r="W40" s="85" t="n"/>
      <c r="X40" s="84">
        <f>X20*W20</f>
        <v/>
      </c>
      <c r="Y40" s="84" t="n"/>
      <c r="Z40" s="84">
        <f>Z20*Y20</f>
        <v/>
      </c>
      <c r="AA40" s="84" t="n"/>
      <c r="AB40" s="84">
        <f>AB20*AA20</f>
        <v/>
      </c>
      <c r="AC40" s="85" t="n"/>
      <c r="AD40" s="84">
        <f>AD20*AC20</f>
        <v/>
      </c>
      <c r="AE40" s="85" t="n"/>
      <c r="AF40" s="84">
        <f>AF20*AE20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5" t="n"/>
      <c r="V41" s="84">
        <f>V21*U21</f>
        <v/>
      </c>
      <c r="W41" s="85" t="n"/>
      <c r="X41" s="84">
        <f>X21*W21</f>
        <v/>
      </c>
      <c r="Y41" s="84" t="n"/>
      <c r="Z41" s="84">
        <f>Z21*Y21</f>
        <v/>
      </c>
      <c r="AA41" s="84" t="n"/>
      <c r="AB41" s="84">
        <f>AB21*AA21</f>
        <v/>
      </c>
      <c r="AC41" s="85" t="n"/>
      <c r="AD41" s="84">
        <f>AD21*AC21</f>
        <v/>
      </c>
      <c r="AE41" s="85" t="n"/>
      <c r="AF41" s="84">
        <f>AF21*AE21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5" t="n"/>
      <c r="V42" s="84">
        <f>V22*U22</f>
        <v/>
      </c>
      <c r="W42" s="85" t="n"/>
      <c r="X42" s="84">
        <f>X22*W22</f>
        <v/>
      </c>
      <c r="Y42" s="84" t="n"/>
      <c r="Z42" s="84">
        <f>Z22*Y22</f>
        <v/>
      </c>
      <c r="AA42" s="84" t="n"/>
      <c r="AB42" s="84">
        <f>AB22*AA22</f>
        <v/>
      </c>
      <c r="AC42" s="85" t="n"/>
      <c r="AD42" s="84">
        <f>AD22*AC22</f>
        <v/>
      </c>
      <c r="AE42" s="85" t="n"/>
      <c r="AF42" s="84">
        <f>AF22*AE22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5" t="n"/>
      <c r="V43" s="84">
        <f>V23*U23</f>
        <v/>
      </c>
      <c r="W43" s="85" t="n"/>
      <c r="X43" s="84">
        <f>X23*W23</f>
        <v/>
      </c>
      <c r="Y43" s="84" t="n"/>
      <c r="Z43" s="84">
        <f>Z23*Y23</f>
        <v/>
      </c>
      <c r="AA43" s="84" t="n"/>
      <c r="AB43" s="84">
        <f>AB23*AA23</f>
        <v/>
      </c>
      <c r="AC43" s="85" t="n"/>
      <c r="AD43" s="84">
        <f>AD23*AC23</f>
        <v/>
      </c>
      <c r="AE43" s="85" t="n"/>
      <c r="AF43" s="84">
        <f>AF23*AE23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5" t="n"/>
      <c r="V44" s="84">
        <f>V24*U24</f>
        <v/>
      </c>
      <c r="W44" s="85" t="n"/>
      <c r="X44" s="84">
        <f>X24*W24</f>
        <v/>
      </c>
      <c r="Y44" s="84" t="n"/>
      <c r="Z44" s="84">
        <f>Z24*Y24</f>
        <v/>
      </c>
      <c r="AA44" s="84" t="n"/>
      <c r="AB44" s="84">
        <f>AB24*AA24</f>
        <v/>
      </c>
      <c r="AC44" s="85" t="n"/>
      <c r="AD44" s="84">
        <f>AD24*AC24</f>
        <v/>
      </c>
      <c r="AE44" s="85" t="n"/>
      <c r="AF44" s="84">
        <f>AF24*AE24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5" t="n"/>
      <c r="V45" s="84">
        <f>V25*U25</f>
        <v/>
      </c>
      <c r="W45" s="85" t="n"/>
      <c r="X45" s="84">
        <f>X25*W25</f>
        <v/>
      </c>
      <c r="Y45" s="84" t="n"/>
      <c r="Z45" s="84">
        <f>Z25*Y25</f>
        <v/>
      </c>
      <c r="AA45" s="84" t="n"/>
      <c r="AB45" s="84">
        <f>AB25*AA25</f>
        <v/>
      </c>
      <c r="AC45" s="85" t="n"/>
      <c r="AD45" s="84">
        <f>AD25*AC25</f>
        <v/>
      </c>
      <c r="AE45" s="85" t="n"/>
      <c r="AF45" s="84">
        <f>AF25*AE25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5" t="n"/>
      <c r="V46" s="84">
        <f>V26*U26</f>
        <v/>
      </c>
      <c r="W46" s="85" t="n"/>
      <c r="X46" s="84">
        <f>X26*W26</f>
        <v/>
      </c>
      <c r="Y46" s="84" t="n"/>
      <c r="Z46" s="84">
        <f>Z26*Y26</f>
        <v/>
      </c>
      <c r="AA46" s="84" t="n"/>
      <c r="AB46" s="84">
        <f>AB26*AA26</f>
        <v/>
      </c>
      <c r="AC46" s="85" t="n"/>
      <c r="AD46" s="84">
        <f>AD26*AC26</f>
        <v/>
      </c>
      <c r="AE46" s="85" t="n"/>
      <c r="AF46" s="84">
        <f>AF26*AE26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5" t="n"/>
      <c r="V47" s="84">
        <f>V27*U27</f>
        <v/>
      </c>
      <c r="W47" s="85" t="n"/>
      <c r="X47" s="84">
        <f>X27*W27</f>
        <v/>
      </c>
      <c r="Y47" s="84" t="n"/>
      <c r="Z47" s="84">
        <f>Z27*Y27</f>
        <v/>
      </c>
      <c r="AA47" s="84" t="n"/>
      <c r="AB47" s="84">
        <f>AB27*AA27</f>
        <v/>
      </c>
      <c r="AC47" s="85" t="n"/>
      <c r="AD47" s="84">
        <f>AD27*AC27</f>
        <v/>
      </c>
      <c r="AE47" s="85" t="n"/>
      <c r="AF47" s="84">
        <f>AF27*AE27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5" t="n"/>
      <c r="V48" s="84">
        <f>V28*U28</f>
        <v/>
      </c>
      <c r="W48" s="85" t="n"/>
      <c r="X48" s="84">
        <f>X28*W28</f>
        <v/>
      </c>
      <c r="Y48" s="84" t="n"/>
      <c r="Z48" s="84">
        <f>Z28*Y28</f>
        <v/>
      </c>
      <c r="AA48" s="84" t="n"/>
      <c r="AB48" s="84">
        <f>AB28*AA28</f>
        <v/>
      </c>
      <c r="AC48" s="85" t="n"/>
      <c r="AD48" s="84">
        <f>AD28*AC28</f>
        <v/>
      </c>
      <c r="AE48" s="85" t="n"/>
      <c r="AF48" s="84">
        <f>AF28*AE28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  <c r="AA49" s="85" t="n"/>
      <c r="AB49" s="85">
        <f>SUMIF(AB31:AB48,"&gt;0")</f>
        <v/>
      </c>
      <c r="AC49" s="85" t="n"/>
      <c r="AD49" s="85">
        <f>SUMIF(AD31:AD48,"&gt;0")</f>
        <v/>
      </c>
      <c r="AE49" s="85" t="n"/>
      <c r="AF49" s="85">
        <f>SUMIF(AF31:AF48,"&gt;0")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B20046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เสากุจแจมัลติพ้อย</t>
        </is>
      </c>
      <c r="C57" s="91" t="inlineStr">
        <is>
          <t>B20051</t>
        </is>
      </c>
      <c r="D57" s="92" t="inlineStr">
        <is>
          <t>H-3</t>
        </is>
      </c>
      <c r="E57" s="93" t="n">
        <v>3.2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เสากุจแจบานตาย</t>
        </is>
      </c>
      <c r="C58" s="91" t="inlineStr">
        <is>
          <t>B20051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</t>
        </is>
      </c>
      <c r="C59" s="91" t="inlineStr">
        <is>
          <t>B20009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เสาเกี่ยวโหนก</t>
        </is>
      </c>
      <c r="C60" s="91" t="inlineStr">
        <is>
          <t>B20010</t>
        </is>
      </c>
      <c r="D60" s="92" t="inlineStr"/>
      <c r="E60" s="94" t="n"/>
      <c r="F60" s="94" t="n"/>
      <c r="G60" s="94" t="n"/>
      <c r="H60" s="94" t="n"/>
      <c r="I60" s="94" t="n"/>
      <c r="J60" s="94" t="n"/>
      <c r="K60" s="94" t="n"/>
      <c r="L60" s="93" t="n">
        <v>2</v>
      </c>
    </row>
    <row r="61">
      <c r="A61" s="89" t="n">
        <v>8</v>
      </c>
      <c r="B61" s="90" t="inlineStr">
        <is>
          <t>ชนกลาง</t>
        </is>
      </c>
      <c r="C61" s="91" t="inlineStr">
        <is>
          <t>B20046</t>
        </is>
      </c>
      <c r="D61" s="92" t="inlineStr"/>
      <c r="E61" s="94" t="n"/>
      <c r="F61" s="94" t="n"/>
      <c r="G61" s="94" t="n"/>
      <c r="H61" s="94" t="n"/>
      <c r="I61" s="94" t="n"/>
      <c r="J61" s="94" t="n"/>
      <c r="K61" s="94" t="n"/>
      <c r="L61" s="93" t="n">
        <v>1</v>
      </c>
    </row>
    <row r="62">
      <c r="A62" s="89" t="n">
        <v>9</v>
      </c>
      <c r="B62" s="90" t="inlineStr">
        <is>
          <t>ขวางบน</t>
        </is>
      </c>
      <c r="C62" s="91" t="inlineStr">
        <is>
          <t>B20054</t>
        </is>
      </c>
      <c r="D62" s="92" t="inlineStr">
        <is>
          <t>(W-2.2-5.7-4.0-11.5-4.0-5.7-2.2)/4</t>
        </is>
      </c>
      <c r="E62" s="93" t="n">
        <v>2.2</v>
      </c>
      <c r="F62" s="93" t="n">
        <v>5.7</v>
      </c>
      <c r="G62" s="93" t="n">
        <v>4</v>
      </c>
      <c r="H62" s="93" t="n">
        <v>11.5</v>
      </c>
      <c r="I62" s="93" t="n">
        <v>4</v>
      </c>
      <c r="J62" s="93" t="n">
        <v>5.7</v>
      </c>
      <c r="K62" s="93" t="n">
        <v>2.2</v>
      </c>
      <c r="L62" s="93" t="n">
        <v>4</v>
      </c>
    </row>
    <row r="63">
      <c r="A63" s="89" t="n">
        <v>10</v>
      </c>
      <c r="B63" s="90" t="inlineStr">
        <is>
          <t>ฝาปิดเฟรมข้าง</t>
        </is>
      </c>
      <c r="C63" s="91" t="inlineStr">
        <is>
          <t>B20019</t>
        </is>
      </c>
      <c r="D63" s="92" t="inlineStr">
        <is>
          <t>H-1.3-0.8</t>
        </is>
      </c>
      <c r="E63" s="93" t="n">
        <v>1.3</v>
      </c>
      <c r="F63" s="93" t="n">
        <v>1</v>
      </c>
      <c r="G63" s="94" t="n"/>
      <c r="H63" s="94" t="n"/>
      <c r="I63" s="94" t="n"/>
      <c r="J63" s="94" t="n"/>
      <c r="K63" s="94" t="n"/>
      <c r="L63" s="93" t="n">
        <v>4</v>
      </c>
    </row>
    <row r="64">
      <c r="A64" s="89" t="n">
        <v>11</v>
      </c>
      <c r="B64" s="90" t="inlineStr">
        <is>
          <t>ฝาปิดเฟรมบน 
ร่องมุ้ง</t>
        </is>
      </c>
      <c r="C64" s="91" t="inlineStr">
        <is>
          <t>-</t>
        </is>
      </c>
      <c r="D64" s="92" t="inlineStr">
        <is>
          <t>W-3.5-3.5</t>
        </is>
      </c>
      <c r="E64" s="93" t="n">
        <v>3.5</v>
      </c>
      <c r="F64" s="93" t="n">
        <v>3.5</v>
      </c>
      <c r="G64" s="94" t="n"/>
      <c r="H64" s="94" t="n"/>
      <c r="I64" s="94" t="n"/>
      <c r="J64" s="94" t="n"/>
      <c r="K64" s="94" t="n"/>
      <c r="L64" s="93" t="n">
        <v>1</v>
      </c>
    </row>
    <row r="65">
      <c r="A65" s="89" t="n">
        <v>12</v>
      </c>
      <c r="B65" s="90" t="inlineStr">
        <is>
          <t>ฝาปิดเฟรมบน 
ร่องบานตาย</t>
        </is>
      </c>
      <c r="C65" s="91" t="inlineStr">
        <is>
          <t>-</t>
        </is>
      </c>
      <c r="D65" s="92" t="inlineStr">
        <is>
          <t>(ขวาง X 2 )+11.5 เผื่อ +2</t>
        </is>
      </c>
      <c r="E65" s="93" t="n">
        <v>11.5</v>
      </c>
      <c r="F65" s="94" t="n"/>
      <c r="G65" s="94" t="n"/>
      <c r="H65" s="94" t="n"/>
      <c r="I65" s="94" t="n"/>
      <c r="J65" s="94" t="n"/>
      <c r="K65" s="94" t="n"/>
      <c r="L65" s="93" t="n">
        <v>1</v>
      </c>
    </row>
    <row r="66">
      <c r="A66" s="89" t="n">
        <v>13</v>
      </c>
      <c r="B66" s="90" t="inlineStr">
        <is>
          <t>เบรคบาน ธรณี</t>
        </is>
      </c>
      <c r="C66" s="91" t="inlineStr">
        <is>
          <t>B20050</t>
        </is>
      </c>
      <c r="D66" s="92" t="inlineStr">
        <is>
          <t>W-2.2-2.2</t>
        </is>
      </c>
      <c r="E66" s="94" t="n"/>
      <c r="F66" s="94" t="n"/>
      <c r="G66" s="94" t="n"/>
      <c r="H66" s="94" t="n"/>
      <c r="I66" s="94" t="n"/>
      <c r="J66" s="94" t="n"/>
      <c r="K66" s="94" t="n"/>
      <c r="L66" s="93" t="n">
        <v>2</v>
      </c>
    </row>
    <row r="68">
      <c r="A68" s="153" t="inlineStr">
        <is>
          <t>⑥ อุปกรณ์ ต่อ 1 บาน — คูณจำนวนบานที่ผลิต</t>
        </is>
      </c>
      <c r="F68" s="154" t="inlineStr">
        <is>
          <t>ต่อบาน</t>
        </is>
      </c>
    </row>
    <row r="69">
      <c r="A69" s="155" t="inlineStr">
        <is>
          <t>1. ล้อ 27</t>
        </is>
      </c>
      <c r="F69" s="156" t="n">
        <v>2</v>
      </c>
    </row>
    <row r="70">
      <c r="A70" s="155" t="inlineStr">
        <is>
          <t>2. มือจับ Align</t>
        </is>
      </c>
      <c r="F70" s="156" t="n">
        <v>2</v>
      </c>
    </row>
    <row r="71">
      <c r="A71" s="155" t="inlineStr">
        <is>
          <t>3. ชุดล็อค</t>
        </is>
      </c>
      <c r="F71" s="156" t="n">
        <v>1</v>
      </c>
    </row>
    <row r="72">
      <c r="A72" s="155" t="inlineStr">
        <is>
          <t>4. น็อตประกอบ</t>
        </is>
      </c>
      <c r="F72" s="156" t="n">
        <v>4</v>
      </c>
    </row>
    <row r="73">
      <c r="A73" s="157" t="inlineStr">
        <is>
          <t>+ สักหลาด/ยาง/ซิลิโคน = ตามขนาด (ดูชีทคิดทุน)</t>
        </is>
      </c>
    </row>
  </sheetData>
  <mergeCells count="68">
    <mergeCell ref="O7:P7"/>
    <mergeCell ref="Q7:R7"/>
    <mergeCell ref="U9:V9"/>
    <mergeCell ref="I6:J6"/>
    <mergeCell ref="AE7:AF7"/>
    <mergeCell ref="O6:P6"/>
    <mergeCell ref="U6:V6"/>
    <mergeCell ref="K9:L9"/>
    <mergeCell ref="L30:N30"/>
    <mergeCell ref="W6:X6"/>
    <mergeCell ref="M9:N9"/>
    <mergeCell ref="O9:P9"/>
    <mergeCell ref="V30:X30"/>
    <mergeCell ref="G8:H8"/>
    <mergeCell ref="Y9:Z9"/>
    <mergeCell ref="E8:F8"/>
    <mergeCell ref="Q8:R8"/>
    <mergeCell ref="AA9:AB9"/>
    <mergeCell ref="A70:E70"/>
    <mergeCell ref="Y7:AD7"/>
    <mergeCell ref="S8:T8"/>
    <mergeCell ref="AI9:AJ9"/>
    <mergeCell ref="A69:E69"/>
    <mergeCell ref="Y30:AC30"/>
    <mergeCell ref="AG8:AJ8"/>
    <mergeCell ref="G7:H7"/>
    <mergeCell ref="AA6:AB6"/>
    <mergeCell ref="S7:T7"/>
    <mergeCell ref="I7:J7"/>
    <mergeCell ref="A30:D30"/>
    <mergeCell ref="G6:H6"/>
    <mergeCell ref="E9:F9"/>
    <mergeCell ref="AE8:AF8"/>
    <mergeCell ref="U7:V7"/>
    <mergeCell ref="W7:X7"/>
    <mergeCell ref="M7:N7"/>
    <mergeCell ref="A8:A9"/>
    <mergeCell ref="E6:F6"/>
    <mergeCell ref="A6:D6"/>
    <mergeCell ref="M6:N6"/>
    <mergeCell ref="Q6:R6"/>
    <mergeCell ref="A71:E71"/>
    <mergeCell ref="S6:T6"/>
    <mergeCell ref="D8:D9"/>
    <mergeCell ref="A7:D7"/>
    <mergeCell ref="Y6:Z6"/>
    <mergeCell ref="Q9:R9"/>
    <mergeCell ref="I8:J8"/>
    <mergeCell ref="S9:T9"/>
    <mergeCell ref="M8:N8"/>
    <mergeCell ref="W9:X9"/>
    <mergeCell ref="AC9:AD9"/>
    <mergeCell ref="O8:P8"/>
    <mergeCell ref="A73:F73"/>
    <mergeCell ref="AE9:AF9"/>
    <mergeCell ref="W8:X8"/>
    <mergeCell ref="B8:C9"/>
    <mergeCell ref="AK6:AL6"/>
    <mergeCell ref="K7:L7"/>
    <mergeCell ref="AC6:AD6"/>
    <mergeCell ref="E7:F7"/>
    <mergeCell ref="A72:E72"/>
    <mergeCell ref="AE6:AF6"/>
    <mergeCell ref="A68:E68"/>
    <mergeCell ref="K6:L6"/>
    <mergeCell ref="G9:H9"/>
    <mergeCell ref="I9:J9"/>
    <mergeCell ref="AG6:AJ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12.75" customWidth="1" min="28" max="28"/>
    <col width="8.75" customWidth="1" min="29" max="29"/>
    <col width="9.75" customWidth="1" min="31" max="31"/>
    <col width="11.625" customWidth="1" min="32" max="32"/>
    <col width="8.75" customWidth="1" min="33" max="33"/>
  </cols>
  <sheetData>
    <row r="1" ht="40.15" customHeight="1">
      <c r="A1" s="4" t="inlineStr">
        <is>
          <t>รายการตัด SMS บานเลื่อนลากจูง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10" t="n"/>
      <c r="R1" s="10" t="n"/>
      <c r="S1" s="9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</row>
    <row r="2" ht="40.15" customHeight="1">
      <c r="A2" s="11" t="inlineStr">
        <is>
          <t>3 ราง 7 มม.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9" t="n"/>
      <c r="P2" s="9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O3" s="9" t="n"/>
      <c r="P3" s="9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O4" s="9" t="n"/>
      <c r="P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P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inlineStr">
        <is>
          <t>(W-2.2-5.7-4-4-5.7-2.2)/3</t>
        </is>
      </c>
      <c r="P6" s="3" t="n"/>
      <c r="Q6" s="18" t="n"/>
      <c r="R6" s="3" t="n"/>
      <c r="S6" s="18" t="inlineStr">
        <is>
          <t>H-1.3-0.8</t>
        </is>
      </c>
      <c r="T6" s="3" t="n"/>
      <c r="U6" s="18" t="inlineStr">
        <is>
          <t>ขวาง+5.7+เผื่อ2</t>
        </is>
      </c>
      <c r="V6" s="3" t="n"/>
      <c r="W6" s="18" t="inlineStr">
        <is>
          <t>(ขวาง X 2 )+9.7+เผื่อ2</t>
        </is>
      </c>
      <c r="X6" s="3" t="n"/>
      <c r="Y6" s="18" t="inlineStr">
        <is>
          <t>W-2.2-2.2</t>
        </is>
      </c>
      <c r="Z6" s="3" t="n"/>
      <c r="AA6" s="19" t="n"/>
      <c r="AB6" s="19" t="n"/>
      <c r="AC6" s="19" t="n"/>
      <c r="AD6" s="19" t="n"/>
      <c r="AE6" s="20" t="inlineStr">
        <is>
          <t>หน่วยนิ้ว กระจก</t>
        </is>
      </c>
      <c r="AF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B20047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5" t="inlineStr">
        <is>
          <t>B20054</t>
        </is>
      </c>
      <c r="P7" s="17" t="n"/>
      <c r="Q7" s="25" t="inlineStr">
        <is>
          <t>B20054</t>
        </is>
      </c>
      <c r="R7" s="17" t="n"/>
      <c r="S7" s="25" t="inlineStr">
        <is>
          <t>B20019</t>
        </is>
      </c>
      <c r="T7" s="16" t="n"/>
      <c r="U7" s="16" t="n"/>
      <c r="V7" s="16" t="n"/>
      <c r="W7" s="16" t="n"/>
      <c r="X7" s="17" t="n"/>
      <c r="Y7" s="24" t="inlineStr">
        <is>
          <t>B20050</t>
        </is>
      </c>
      <c r="Z7" s="17" t="n"/>
      <c r="AA7" s="28" t="inlineStr">
        <is>
          <t>ขนาดกระจก</t>
        </is>
      </c>
      <c r="AB7" s="29" t="n"/>
      <c r="AC7" s="29" t="n"/>
      <c r="AD7" s="30" t="n"/>
      <c r="AE7" s="31" t="n"/>
      <c r="AF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1" t="n"/>
      <c r="Q8" s="38" t="n"/>
      <c r="R8" s="37" t="n"/>
      <c r="S8" s="95" t="n"/>
      <c r="T8" s="96" t="n"/>
      <c r="U8" s="96" t="n"/>
      <c r="V8" s="96" t="n"/>
      <c r="W8" s="96" t="n"/>
      <c r="X8" s="41" t="n"/>
      <c r="Y8" s="36" t="n"/>
      <c r="Z8" s="37" t="n"/>
      <c r="AA8" s="42" t="inlineStr">
        <is>
          <t>ใส่ความหนากระจก ↓</t>
        </is>
      </c>
      <c r="AB8" s="22" t="n"/>
      <c r="AC8" s="22" t="n"/>
      <c r="AD8" s="43" t="n"/>
      <c r="AE8" s="31" t="n"/>
      <c r="AF8" s="32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ขวางบน</t>
        </is>
      </c>
      <c r="P9" s="43" t="n"/>
      <c r="Q9" s="48" t="inlineStr">
        <is>
          <t>ขวางล่าง</t>
        </is>
      </c>
      <c r="R9" s="43" t="n"/>
      <c r="S9" s="49" t="inlineStr">
        <is>
          <t>ฝาปิดเฟรมข้าง</t>
        </is>
      </c>
      <c r="T9" s="43" t="n"/>
      <c r="U9" s="49" t="inlineStr">
        <is>
          <t>ฝาปิดเฟรมบน 
ร่องบานเลื่อน</t>
        </is>
      </c>
      <c r="V9" s="43" t="n"/>
      <c r="W9" s="49" t="inlineStr">
        <is>
          <t>ฝาปิดเฟรมบน 
ร่องบานตาย</t>
        </is>
      </c>
      <c r="X9" s="43" t="n"/>
      <c r="Y9" s="48" t="inlineStr">
        <is>
          <t>เบรคบาน ธรณี</t>
        </is>
      </c>
      <c r="Z9" s="43" t="n"/>
      <c r="AA9" s="50" t="inlineStr">
        <is>
          <t>เสา-5.8-5.8-1.2</t>
        </is>
      </c>
      <c r="AB9" s="51" t="inlineStr">
        <is>
          <t>ขวาง+1.2</t>
        </is>
      </c>
      <c r="AC9" s="52" t="n">
        <v>6</v>
      </c>
      <c r="AD9" s="43" t="n"/>
      <c r="AE9" s="53" t="n"/>
      <c r="AF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61" t="inlineStr">
        <is>
          <t>H</t>
        </is>
      </c>
      <c r="AB10" s="62" t="inlineStr">
        <is>
          <t>W</t>
        </is>
      </c>
      <c r="AC10" s="63" t="inlineStr">
        <is>
          <t>ความ
หนา</t>
        </is>
      </c>
      <c r="AD10" s="64" t="inlineStr">
        <is>
          <t>จำนวน</t>
        </is>
      </c>
      <c r="AE10" s="65" t="inlineStr">
        <is>
          <t>สูง</t>
        </is>
      </c>
      <c r="AF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240</v>
      </c>
      <c r="C11" s="139" t="n">
        <v>650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IF($A11="","",($C11-$E$59)/3)</f>
        <v/>
      </c>
      <c r="P11" s="69">
        <f>IF($A11="","",$L$59*$D11)</f>
        <v/>
      </c>
      <c r="Q11" s="71">
        <f>$O11</f>
        <v/>
      </c>
      <c r="R11" s="69">
        <f>$P11</f>
        <v/>
      </c>
      <c r="S11" s="71">
        <f>IF($A11="","",$B11-$E$60-$F$60)</f>
        <v/>
      </c>
      <c r="T11" s="69">
        <f>IF($A11="","",$L$60*$D11)</f>
        <v/>
      </c>
      <c r="U11" s="71">
        <f>IF($A11="","",(($O11*1)+$E$61+$F$61))</f>
        <v/>
      </c>
      <c r="V11" s="69">
        <f>IF($A11="","",$L$61*$D11)</f>
        <v/>
      </c>
      <c r="W11" s="71">
        <f>IF($A11="","",(($O11*2)+$E$62+$F$62))</f>
        <v/>
      </c>
      <c r="X11" s="69">
        <f>IF($A11="","",$L$62*$D11)</f>
        <v/>
      </c>
      <c r="Y11" s="71">
        <f>IF($A11="","",$C11-$E$63-$F$63)</f>
        <v/>
      </c>
      <c r="Z11" s="69">
        <f>IF($A11="","",$L$63*$D11)</f>
        <v/>
      </c>
      <c r="AA11" s="137">
        <f>IF($A11="","",$K11-5.8-5.8-1.2)</f>
        <v/>
      </c>
      <c r="AB11" s="140">
        <f>IF($A11="","",$O11+1.2)</f>
        <v/>
      </c>
      <c r="AC11" s="74">
        <f>IF($A11="","",$AC$9)</f>
        <v/>
      </c>
      <c r="AD11" s="75">
        <f>IF($A11="","",3*$D11)</f>
        <v/>
      </c>
      <c r="AE11" s="141">
        <f>IF($A11="","",($AA11 * 0.393701) )</f>
        <v/>
      </c>
      <c r="AF11" s="75">
        <f>IF($A11="","",($AB11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IF($A12="","",($C12-$E$59)/3)</f>
        <v/>
      </c>
      <c r="P12" s="69">
        <f>IF($A12="","",$L$59*$D12)</f>
        <v/>
      </c>
      <c r="Q12" s="71">
        <f>$O12</f>
        <v/>
      </c>
      <c r="R12" s="69">
        <f>$P12</f>
        <v/>
      </c>
      <c r="S12" s="71">
        <f>IF($A12="","",$B12-$E$60-$F$60)</f>
        <v/>
      </c>
      <c r="T12" s="69">
        <f>IF($A12="","",$L$60*$D12)</f>
        <v/>
      </c>
      <c r="U12" s="71">
        <f>IF($A12="","",(($O12*1)+$E$61+$F$61))</f>
        <v/>
      </c>
      <c r="V12" s="69">
        <f>IF($A12="","",$L$61*$D12)</f>
        <v/>
      </c>
      <c r="W12" s="71">
        <f>IF($A12="","",(($O12*2)+$E$62+$F$62))</f>
        <v/>
      </c>
      <c r="X12" s="69">
        <f>IF($A12="","",$L$62*$D12)</f>
        <v/>
      </c>
      <c r="Y12" s="71">
        <f>IF($A12="","",$C12-$E$63-$F$63)</f>
        <v/>
      </c>
      <c r="Z12" s="69">
        <f>IF($A12="","",$L$63*$D12)</f>
        <v/>
      </c>
      <c r="AA12" s="137">
        <f>IF($A12="","",$K12-58-58-12)</f>
        <v/>
      </c>
      <c r="AB12" s="140">
        <f>IF($A12="","",$O12+1.2)</f>
        <v/>
      </c>
      <c r="AC12" s="74">
        <f>IF($A12="","",$AC$9)</f>
        <v/>
      </c>
      <c r="AD12" s="75">
        <f>IF($A12="","",3*$D12)</f>
        <v/>
      </c>
      <c r="AE12" s="142">
        <f>IF($A12="","",($K12-5.8-5.8-1.2) * 0.393701)</f>
        <v/>
      </c>
      <c r="AF12" s="75">
        <f>IF($A12="","",($O12+1.2)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IF($A13="","",($C13-$E$59)/3)</f>
        <v/>
      </c>
      <c r="P13" s="69">
        <f>IF($A13="","",$L$59*$D13)</f>
        <v/>
      </c>
      <c r="Q13" s="71">
        <f>$O13</f>
        <v/>
      </c>
      <c r="R13" s="69">
        <f>$P13</f>
        <v/>
      </c>
      <c r="S13" s="71">
        <f>IF($A13="","",$B13-$E$60-$F$60)</f>
        <v/>
      </c>
      <c r="T13" s="69">
        <f>IF($A13="","",$L$60*$D13)</f>
        <v/>
      </c>
      <c r="U13" s="71">
        <f>IF($A13="","",(($O13*1)+$E$61+$F$61))</f>
        <v/>
      </c>
      <c r="V13" s="69">
        <f>IF($A13="","",$L$61*$D13)</f>
        <v/>
      </c>
      <c r="W13" s="71">
        <f>IF($A13="","",(($O13*2)+$E$62+$F$62))</f>
        <v/>
      </c>
      <c r="X13" s="69">
        <f>IF($A13="","",$L$62*$D13)</f>
        <v/>
      </c>
      <c r="Y13" s="71">
        <f>IF($A13="","",$C13-$E$63-$F$63)</f>
        <v/>
      </c>
      <c r="Z13" s="69">
        <f>IF($A13="","",$L$63*$D13)</f>
        <v/>
      </c>
      <c r="AA13" s="137">
        <f>IF($A13="","",$K13-58-58-12)</f>
        <v/>
      </c>
      <c r="AB13" s="140">
        <f>IF($A13="","",$O13+1.2)</f>
        <v/>
      </c>
      <c r="AC13" s="74">
        <f>IF($A13="","",$AC$9)</f>
        <v/>
      </c>
      <c r="AD13" s="75">
        <f>IF($A13="","",3*$D13)</f>
        <v/>
      </c>
      <c r="AE13" s="141">
        <f>IF($A13="","",($K13-5.8-5.8-1.2) * 0.393701)</f>
        <v/>
      </c>
      <c r="AF13" s="75">
        <f>IF($A13="","",($O13+1.2)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IF($A14="","",($C14-$E$59)/3)</f>
        <v/>
      </c>
      <c r="P14" s="69">
        <f>IF($A14="","",$L$59*$D14)</f>
        <v/>
      </c>
      <c r="Q14" s="71">
        <f>$O14</f>
        <v/>
      </c>
      <c r="R14" s="69">
        <f>$P14</f>
        <v/>
      </c>
      <c r="S14" s="71">
        <f>IF($A14="","",$B14-$E$60-$F$60)</f>
        <v/>
      </c>
      <c r="T14" s="69">
        <f>IF($A14="","",$L$60*$D14)</f>
        <v/>
      </c>
      <c r="U14" s="71">
        <f>IF($A14="","",(($O14*1)+$E$61+$F$61))</f>
        <v/>
      </c>
      <c r="V14" s="69">
        <f>IF($A14="","",$L$61*$D14)</f>
        <v/>
      </c>
      <c r="W14" s="71">
        <f>IF($A14="","",(($O14*2)+$E$62+$F$62))</f>
        <v/>
      </c>
      <c r="X14" s="69">
        <f>IF($A14="","",$L$62*$D14)</f>
        <v/>
      </c>
      <c r="Y14" s="71">
        <f>IF($A14="","",$C14-$E$63-$F$63)</f>
        <v/>
      </c>
      <c r="Z14" s="69">
        <f>IF($A14="","",$L$63*$D14)</f>
        <v/>
      </c>
      <c r="AA14" s="137">
        <f>IF($A14="","",$K14-58-58-12)</f>
        <v/>
      </c>
      <c r="AB14" s="140">
        <f>IF($A14="","",$O14+1.2)</f>
        <v/>
      </c>
      <c r="AC14" s="74">
        <f>IF($A14="","",$AC$9)</f>
        <v/>
      </c>
      <c r="AD14" s="75">
        <f>IF($A14="","",3*$D14)</f>
        <v/>
      </c>
      <c r="AE14" s="143">
        <f>IF($A14="","",($K14-5.8-5.8-1.2) * 0.393701)</f>
        <v/>
      </c>
      <c r="AF14" s="75">
        <f>IF($A14="","",($O14+1.2)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IF($A15="","",($C15-$E$59)/3)</f>
        <v/>
      </c>
      <c r="P15" s="69">
        <f>IF($A15="","",$L$59*$D15)</f>
        <v/>
      </c>
      <c r="Q15" s="71">
        <f>$O15</f>
        <v/>
      </c>
      <c r="R15" s="69">
        <f>$P15</f>
        <v/>
      </c>
      <c r="S15" s="71">
        <f>IF($A15="","",$B15-$E$60-$F$60)</f>
        <v/>
      </c>
      <c r="T15" s="69">
        <f>IF($A15="","",$L$60*$D15)</f>
        <v/>
      </c>
      <c r="U15" s="71">
        <f>IF($A15="","",(($O15*1)+$E$61+$F$61))</f>
        <v/>
      </c>
      <c r="V15" s="69">
        <f>IF($A15="","",$L$61*$D15)</f>
        <v/>
      </c>
      <c r="W15" s="71">
        <f>IF($A15="","",(($O15*2)+$E$62+$F$62))</f>
        <v/>
      </c>
      <c r="X15" s="69">
        <f>IF($A15="","",$L$62*$D15)</f>
        <v/>
      </c>
      <c r="Y15" s="71">
        <f>IF($A15="","",$C15-$E$63-$F$63)</f>
        <v/>
      </c>
      <c r="Z15" s="69">
        <f>IF($A15="","",$L$63*$D15)</f>
        <v/>
      </c>
      <c r="AA15" s="137">
        <f>IF($A15="","",$K15-58-58-12)</f>
        <v/>
      </c>
      <c r="AB15" s="140">
        <f>IF($A15="","",$O15+1.2)</f>
        <v/>
      </c>
      <c r="AC15" s="74">
        <f>IF($A15="","",$AC$9)</f>
        <v/>
      </c>
      <c r="AD15" s="75">
        <f>IF($A15="","",3*$D15)</f>
        <v/>
      </c>
      <c r="AE15" s="143">
        <f>IF($A15="","",($K15-5.8-5.8-1.2) * 0.393701)</f>
        <v/>
      </c>
      <c r="AF15" s="75">
        <f>IF($A15="","",($O15+1.2)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IF($A16="","",($C16-$E$59)/3)</f>
        <v/>
      </c>
      <c r="P16" s="69">
        <f>IF($A16="","",$L$59*$D16)</f>
        <v/>
      </c>
      <c r="Q16" s="71">
        <f>$O16</f>
        <v/>
      </c>
      <c r="R16" s="69">
        <f>$P16</f>
        <v/>
      </c>
      <c r="S16" s="71">
        <f>IF($A16="","",$B16-$E$60-$F$60)</f>
        <v/>
      </c>
      <c r="T16" s="69">
        <f>IF($A16="","",$L$60*$D16)</f>
        <v/>
      </c>
      <c r="U16" s="71">
        <f>IF($A16="","",(($O16*1)+$E$61+$F$61))</f>
        <v/>
      </c>
      <c r="V16" s="69">
        <f>IF($A16="","",$L$61*$D16)</f>
        <v/>
      </c>
      <c r="W16" s="71">
        <f>IF($A16="","",(($O16*2)+$E$62+$F$62))</f>
        <v/>
      </c>
      <c r="X16" s="69">
        <f>IF($A16="","",$L$62*$D16)</f>
        <v/>
      </c>
      <c r="Y16" s="71">
        <f>IF($A16="","",$C16-$E$63-$F$63)</f>
        <v/>
      </c>
      <c r="Z16" s="69">
        <f>IF($A16="","",$L$63*$D16)</f>
        <v/>
      </c>
      <c r="AA16" s="137">
        <f>IF($A16="","",$K16-58-58-12)</f>
        <v/>
      </c>
      <c r="AB16" s="140">
        <f>IF($A16="","",$O16+1.2)</f>
        <v/>
      </c>
      <c r="AC16" s="74">
        <f>IF($A16="","",$AC$9)</f>
        <v/>
      </c>
      <c r="AD16" s="75">
        <f>IF($A16="","",3*$D16)</f>
        <v/>
      </c>
      <c r="AE16" s="143">
        <f>IF($A16="","",($K16-5.8-5.8-1.2) * 0.393701)</f>
        <v/>
      </c>
      <c r="AF16" s="75">
        <f>IF($A16="","",($O16+1.2)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IF($A17="","",($C17-$E$59)/3)</f>
        <v/>
      </c>
      <c r="P17" s="69">
        <f>IF($A17="","",$L$59*$D17)</f>
        <v/>
      </c>
      <c r="Q17" s="71">
        <f>$O17</f>
        <v/>
      </c>
      <c r="R17" s="69">
        <f>$P17</f>
        <v/>
      </c>
      <c r="S17" s="71">
        <f>IF($A17="","",$B17-$E$60-$F$60)</f>
        <v/>
      </c>
      <c r="T17" s="69">
        <f>IF($A17="","",$L$60*$D17)</f>
        <v/>
      </c>
      <c r="U17" s="71">
        <f>IF($A17="","",(($O17*1)+$E$61+$F$61))</f>
        <v/>
      </c>
      <c r="V17" s="69">
        <f>IF($A17="","",$L$61*$D17)</f>
        <v/>
      </c>
      <c r="W17" s="71">
        <f>IF($A17="","",(($O17*2)+$E$62+$F$62))</f>
        <v/>
      </c>
      <c r="X17" s="69">
        <f>IF($A17="","",$L$62*$D17)</f>
        <v/>
      </c>
      <c r="Y17" s="71">
        <f>IF($A17="","",$C17-$E$63-$F$63)</f>
        <v/>
      </c>
      <c r="Z17" s="69">
        <f>IF($A17="","",$L$63*$D17)</f>
        <v/>
      </c>
      <c r="AA17" s="137">
        <f>IF($A17="","",$K17-58-58-12)</f>
        <v/>
      </c>
      <c r="AB17" s="140">
        <f>IF($A17="","",$O17+1.2)</f>
        <v/>
      </c>
      <c r="AC17" s="74">
        <f>IF($A17="","",$AC$9)</f>
        <v/>
      </c>
      <c r="AD17" s="75">
        <f>IF($A17="","",3*$D17)</f>
        <v/>
      </c>
      <c r="AE17" s="143">
        <f>IF($A17="","",($K17-5.8-5.8-1.2) * 0.393701)</f>
        <v/>
      </c>
      <c r="AF17" s="75">
        <f>IF($A17="","",($O17+1.2)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IF($A18="","",($C18-$E$59)/3)</f>
        <v/>
      </c>
      <c r="P18" s="69">
        <f>IF($A18="","",$L$59*$D18)</f>
        <v/>
      </c>
      <c r="Q18" s="71">
        <f>$O18</f>
        <v/>
      </c>
      <c r="R18" s="69">
        <f>$P18</f>
        <v/>
      </c>
      <c r="S18" s="71">
        <f>IF($A18="","",$B18-$E$60-$F$60)</f>
        <v/>
      </c>
      <c r="T18" s="69">
        <f>IF($A18="","",$L$60*$D18)</f>
        <v/>
      </c>
      <c r="U18" s="71">
        <f>IF($A18="","",(($O18*1)+$E$61+$F$61))</f>
        <v/>
      </c>
      <c r="V18" s="69">
        <f>IF($A18="","",$L$61*$D18)</f>
        <v/>
      </c>
      <c r="W18" s="71">
        <f>IF($A18="","",(($O18*2)+$E$62+$F$62))</f>
        <v/>
      </c>
      <c r="X18" s="69">
        <f>IF($A18="","",$L$62*$D18)</f>
        <v/>
      </c>
      <c r="Y18" s="71">
        <f>IF($A18="","",$C18-$E$63-$F$63)</f>
        <v/>
      </c>
      <c r="Z18" s="69">
        <f>IF($A18="","",$L$63*$D18)</f>
        <v/>
      </c>
      <c r="AA18" s="137">
        <f>IF($A18="","",$K18-58-58-12)</f>
        <v/>
      </c>
      <c r="AB18" s="140">
        <f>IF($A18="","",$O18+1.2)</f>
        <v/>
      </c>
      <c r="AC18" s="74">
        <f>IF($A18="","",$AC$9)</f>
        <v/>
      </c>
      <c r="AD18" s="75">
        <f>IF($A18="","",3*$D18)</f>
        <v/>
      </c>
      <c r="AE18" s="143">
        <f>IF($A18="","",($K18-5.8-5.8-1.2) * 0.393701)</f>
        <v/>
      </c>
      <c r="AF18" s="75">
        <f>IF($A18="","",($O18+1.2)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IF($A19="","",($C19-$E$59)/3)</f>
        <v/>
      </c>
      <c r="P19" s="69">
        <f>IF($A19="","",$L$59*$D19)</f>
        <v/>
      </c>
      <c r="Q19" s="71">
        <f>$O19</f>
        <v/>
      </c>
      <c r="R19" s="69">
        <f>$P19</f>
        <v/>
      </c>
      <c r="S19" s="71">
        <f>IF($A19="","",$B19-$E$60-$F$60)</f>
        <v/>
      </c>
      <c r="T19" s="69">
        <f>IF($A19="","",$L$60*$D19)</f>
        <v/>
      </c>
      <c r="U19" s="71">
        <f>IF($A19="","",(($O19*1)+$E$61+$F$61))</f>
        <v/>
      </c>
      <c r="V19" s="69">
        <f>IF($A19="","",$L$61*$D19)</f>
        <v/>
      </c>
      <c r="W19" s="71">
        <f>IF($A19="","",(($O19*2)+$E$62+$F$62))</f>
        <v/>
      </c>
      <c r="X19" s="69">
        <f>IF($A19="","",$L$62*$D19)</f>
        <v/>
      </c>
      <c r="Y19" s="71">
        <f>IF($A19="","",$C19-$E$63-$F$63)</f>
        <v/>
      </c>
      <c r="Z19" s="69">
        <f>IF($A19="","",$L$63*$D19)</f>
        <v/>
      </c>
      <c r="AA19" s="137">
        <f>IF($A19="","",$K19-58-58-12)</f>
        <v/>
      </c>
      <c r="AB19" s="140">
        <f>IF($A19="","",$O19+1.2)</f>
        <v/>
      </c>
      <c r="AC19" s="74">
        <f>IF($A19="","",$AC$9)</f>
        <v/>
      </c>
      <c r="AD19" s="75">
        <f>IF($A19="","",3*$D19)</f>
        <v/>
      </c>
      <c r="AE19" s="143">
        <f>IF($A19="","",($K19-5.8-5.8-1.2) * 0.393701)</f>
        <v/>
      </c>
      <c r="AF19" s="75">
        <f>IF($A19="","",($O19+1.2)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IF($A20="","",($C20-$E$59)/3)</f>
        <v/>
      </c>
      <c r="P20" s="69">
        <f>IF($A20="","",$L$59*$D20)</f>
        <v/>
      </c>
      <c r="Q20" s="71">
        <f>$O20</f>
        <v/>
      </c>
      <c r="R20" s="69">
        <f>$P20</f>
        <v/>
      </c>
      <c r="S20" s="71">
        <f>IF($A20="","",$B20-$E$60-$F$60)</f>
        <v/>
      </c>
      <c r="T20" s="69">
        <f>IF($A20="","",$L$60*$D20)</f>
        <v/>
      </c>
      <c r="U20" s="71">
        <f>IF($A20="","",(($O20*1)+$E$61+$F$61))</f>
        <v/>
      </c>
      <c r="V20" s="69">
        <f>IF($A20="","",$L$61*$D20)</f>
        <v/>
      </c>
      <c r="W20" s="71">
        <f>IF($A20="","",(($O20*2)+$E$62+$F$62))</f>
        <v/>
      </c>
      <c r="X20" s="69">
        <f>IF($A20="","",$L$62*$D20)</f>
        <v/>
      </c>
      <c r="Y20" s="71">
        <f>IF($A20="","",$C20-$E$63-$F$63)</f>
        <v/>
      </c>
      <c r="Z20" s="69">
        <f>IF($A20="","",$L$63*$D20)</f>
        <v/>
      </c>
      <c r="AA20" s="137">
        <f>IF($A20="","",$K20-58-58-12)</f>
        <v/>
      </c>
      <c r="AB20" s="140">
        <f>IF($A20="","",$O20+1.2)</f>
        <v/>
      </c>
      <c r="AC20" s="74">
        <f>IF($A20="","",$AC$9)</f>
        <v/>
      </c>
      <c r="AD20" s="75">
        <f>IF($A20="","",3*$D20)</f>
        <v/>
      </c>
      <c r="AE20" s="143">
        <f>IF($A20="","",($K20-5.8-5.8-1.2) * 0.393701)</f>
        <v/>
      </c>
      <c r="AF20" s="75">
        <f>IF($A20="","",($O20+1.2)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IF($A21="","",($C21-$E$59)/3)</f>
        <v/>
      </c>
      <c r="P21" s="69">
        <f>IF($A21="","",$L$59*$D21)</f>
        <v/>
      </c>
      <c r="Q21" s="71">
        <f>$O21</f>
        <v/>
      </c>
      <c r="R21" s="69">
        <f>$P21</f>
        <v/>
      </c>
      <c r="S21" s="71">
        <f>IF($A21="","",$B21-$E$60-$F$60)</f>
        <v/>
      </c>
      <c r="T21" s="69">
        <f>IF($A21="","",$L$60*$D21)</f>
        <v/>
      </c>
      <c r="U21" s="71">
        <f>IF($A21="","",(($O21*1)+$E$61+$F$61))</f>
        <v/>
      </c>
      <c r="V21" s="69">
        <f>IF($A21="","",$L$61*$D21)</f>
        <v/>
      </c>
      <c r="W21" s="71">
        <f>IF($A21="","",(($O21*2)+$E$62+$F$62))</f>
        <v/>
      </c>
      <c r="X21" s="69">
        <f>IF($A21="","",$L$62*$D21)</f>
        <v/>
      </c>
      <c r="Y21" s="71">
        <f>IF($A21="","",$C21-$E$63-$F$63)</f>
        <v/>
      </c>
      <c r="Z21" s="69">
        <f>IF($A21="","",$L$63*$D21)</f>
        <v/>
      </c>
      <c r="AA21" s="137">
        <f>IF($A21="","",$K21-58-58-12)</f>
        <v/>
      </c>
      <c r="AB21" s="140">
        <f>IF($A21="","",$O21+1.2)</f>
        <v/>
      </c>
      <c r="AC21" s="74">
        <f>IF($A21="","",$AC$9)</f>
        <v/>
      </c>
      <c r="AD21" s="75">
        <f>IF($A21="","",3*$D21)</f>
        <v/>
      </c>
      <c r="AE21" s="142">
        <f>IF($A21="","",($K21-5.8-5.8-1.2) * 0.393701)</f>
        <v/>
      </c>
      <c r="AF21" s="75">
        <f>IF($A21="","",($O21+1.2)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IF($A22="","",($C22-$E$59)/3)</f>
        <v/>
      </c>
      <c r="P22" s="69">
        <f>IF($A22="","",$L$59*$D22)</f>
        <v/>
      </c>
      <c r="Q22" s="71">
        <f>$O22</f>
        <v/>
      </c>
      <c r="R22" s="69">
        <f>$P22</f>
        <v/>
      </c>
      <c r="S22" s="71">
        <f>IF($A22="","",$B22-$E$60-$F$60)</f>
        <v/>
      </c>
      <c r="T22" s="69">
        <f>IF($A22="","",$L$60*$D22)</f>
        <v/>
      </c>
      <c r="U22" s="71">
        <f>IF($A22="","",(($O22*1)+$E$61+$F$61))</f>
        <v/>
      </c>
      <c r="V22" s="69">
        <f>IF($A22="","",$L$61*$D22)</f>
        <v/>
      </c>
      <c r="W22" s="71">
        <f>IF($A22="","",(($O22*2)+$E$62+$F$62))</f>
        <v/>
      </c>
      <c r="X22" s="69">
        <f>IF($A22="","",$L$62*$D22)</f>
        <v/>
      </c>
      <c r="Y22" s="71">
        <f>IF($A22="","",$C22-$E$63-$F$63)</f>
        <v/>
      </c>
      <c r="Z22" s="69">
        <f>IF($A22="","",$L$63*$D22)</f>
        <v/>
      </c>
      <c r="AA22" s="137">
        <f>IF($A22="","",$K22-58-58-12)</f>
        <v/>
      </c>
      <c r="AB22" s="140">
        <f>IF($A22="","",$O22+1.2)</f>
        <v/>
      </c>
      <c r="AC22" s="74">
        <f>IF($A22="","",$AC$9)</f>
        <v/>
      </c>
      <c r="AD22" s="75">
        <f>IF($A22="","",3*$D22)</f>
        <v/>
      </c>
      <c r="AE22" s="141">
        <f>IF($A22="","",($K22-5.8-5.8-1.2) * 0.393701)</f>
        <v/>
      </c>
      <c r="AF22" s="75">
        <f>IF($A22="","",($O22+1.2)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IF($A23="","",($C23-$E$59)/3)</f>
        <v/>
      </c>
      <c r="P23" s="69">
        <f>IF($A23="","",$L$59*$D23)</f>
        <v/>
      </c>
      <c r="Q23" s="71">
        <f>$O23</f>
        <v/>
      </c>
      <c r="R23" s="69">
        <f>$P23</f>
        <v/>
      </c>
      <c r="S23" s="71">
        <f>IF($A23="","",$B23-$E$60-$F$60)</f>
        <v/>
      </c>
      <c r="T23" s="69">
        <f>IF($A23="","",$L$60*$D23)</f>
        <v/>
      </c>
      <c r="U23" s="71">
        <f>IF($A23="","",(($O23*1)+$E$61+$F$61))</f>
        <v/>
      </c>
      <c r="V23" s="69">
        <f>IF($A23="","",$L$61*$D23)</f>
        <v/>
      </c>
      <c r="W23" s="71">
        <f>IF($A23="","",(($O23*2)+$E$62+$F$62))</f>
        <v/>
      </c>
      <c r="X23" s="69">
        <f>IF($A23="","",$L$62*$D23)</f>
        <v/>
      </c>
      <c r="Y23" s="71">
        <f>IF($A23="","",$C23-$E$63-$F$63)</f>
        <v/>
      </c>
      <c r="Z23" s="69">
        <f>IF($A23="","",$L$63*$D23)</f>
        <v/>
      </c>
      <c r="AA23" s="137">
        <f>IF($A23="","",$K23-58-58-12)</f>
        <v/>
      </c>
      <c r="AB23" s="140">
        <f>IF($A23="","",$O23+1.2)</f>
        <v/>
      </c>
      <c r="AC23" s="74">
        <f>IF($A23="","",$AC$9)</f>
        <v/>
      </c>
      <c r="AD23" s="75">
        <f>IF($A23="","",3*$D23)</f>
        <v/>
      </c>
      <c r="AE23" s="143">
        <f>IF($A23="","",($K23-5.8-5.8-1.2) * 0.393701)</f>
        <v/>
      </c>
      <c r="AF23" s="75">
        <f>IF($A23="","",($O23+1.2)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IF($A24="","",($C24-$E$59)/3)</f>
        <v/>
      </c>
      <c r="P24" s="69">
        <f>IF($A24="","",$L$59*$D24)</f>
        <v/>
      </c>
      <c r="Q24" s="71">
        <f>$O24</f>
        <v/>
      </c>
      <c r="R24" s="69">
        <f>$P24</f>
        <v/>
      </c>
      <c r="S24" s="71">
        <f>IF($A24="","",$B24-$E$60-$F$60)</f>
        <v/>
      </c>
      <c r="T24" s="69">
        <f>IF($A24="","",$L$60*$D24)</f>
        <v/>
      </c>
      <c r="U24" s="71">
        <f>IF($A24="","",(($O24*1)+$E$61+$F$61))</f>
        <v/>
      </c>
      <c r="V24" s="69">
        <f>IF($A24="","",$L$61*$D24)</f>
        <v/>
      </c>
      <c r="W24" s="71">
        <f>IF($A24="","",(($O24*2)+$E$62+$F$62))</f>
        <v/>
      </c>
      <c r="X24" s="69">
        <f>IF($A24="","",$L$62*$D24)</f>
        <v/>
      </c>
      <c r="Y24" s="71">
        <f>IF($A24="","",$C24-$E$63-$F$63)</f>
        <v/>
      </c>
      <c r="Z24" s="69">
        <f>IF($A24="","",$L$63*$D24)</f>
        <v/>
      </c>
      <c r="AA24" s="137">
        <f>IF($A24="","",$K24-58-58-12)</f>
        <v/>
      </c>
      <c r="AB24" s="140">
        <f>IF($A24="","",$O24+1.2)</f>
        <v/>
      </c>
      <c r="AC24" s="74">
        <f>IF($A24="","",$AC$9)</f>
        <v/>
      </c>
      <c r="AD24" s="75">
        <f>IF($A24="","",3*$D24)</f>
        <v/>
      </c>
      <c r="AE24" s="143">
        <f>IF($A24="","",($K24-5.8-5.8-1.2) * 0.393701)</f>
        <v/>
      </c>
      <c r="AF24" s="75">
        <f>IF($A24="","",($O24+1.2)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IF($A25="","",($C25-$E$59)/3)</f>
        <v/>
      </c>
      <c r="P25" s="69">
        <f>IF($A25="","",$L$59*$D25)</f>
        <v/>
      </c>
      <c r="Q25" s="71">
        <f>$O25</f>
        <v/>
      </c>
      <c r="R25" s="69">
        <f>$P25</f>
        <v/>
      </c>
      <c r="S25" s="71">
        <f>IF($A25="","",$B25-$E$60-$F$60)</f>
        <v/>
      </c>
      <c r="T25" s="69">
        <f>IF($A25="","",$L$60*$D25)</f>
        <v/>
      </c>
      <c r="U25" s="71">
        <f>IF($A25="","",(($O25*1)+$E$61+$F$61))</f>
        <v/>
      </c>
      <c r="V25" s="69">
        <f>IF($A25="","",$L$61*$D25)</f>
        <v/>
      </c>
      <c r="W25" s="71">
        <f>IF($A25="","",(($O25*2)+$E$62+$F$62))</f>
        <v/>
      </c>
      <c r="X25" s="69">
        <f>IF($A25="","",$L$62*$D25)</f>
        <v/>
      </c>
      <c r="Y25" s="71">
        <f>IF($A25="","",$C25-$E$63-$F$63)</f>
        <v/>
      </c>
      <c r="Z25" s="69">
        <f>IF($A25="","",$L$63*$D25)</f>
        <v/>
      </c>
      <c r="AA25" s="137">
        <f>IF($A25="","",$K25-58-58-12)</f>
        <v/>
      </c>
      <c r="AB25" s="140">
        <f>IF($A25="","",$O25+1.2)</f>
        <v/>
      </c>
      <c r="AC25" s="74">
        <f>IF($A25="","",$AC$9)</f>
        <v/>
      </c>
      <c r="AD25" s="75">
        <f>IF($A25="","",3*$D25)</f>
        <v/>
      </c>
      <c r="AE25" s="142">
        <f>IF($A25="","",($K25-5.8-5.8-1.2) * 0.393701)</f>
        <v/>
      </c>
      <c r="AF25" s="75">
        <f>IF($A25="","",($O25+1.2)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IF($A26="","",($C26-$E$59)/3)</f>
        <v/>
      </c>
      <c r="P26" s="69">
        <f>IF($A26="","",$L$59*$D26)</f>
        <v/>
      </c>
      <c r="Q26" s="71">
        <f>$O26</f>
        <v/>
      </c>
      <c r="R26" s="69">
        <f>$P26</f>
        <v/>
      </c>
      <c r="S26" s="71">
        <f>IF($A26="","",$B26-$E$60-$F$60)</f>
        <v/>
      </c>
      <c r="T26" s="69">
        <f>IF($A26="","",$L$60*$D26)</f>
        <v/>
      </c>
      <c r="U26" s="71">
        <f>IF($A26="","",(($O26*1)+$E$61+$F$61))</f>
        <v/>
      </c>
      <c r="V26" s="69">
        <f>IF($A26="","",$L$61*$D26)</f>
        <v/>
      </c>
      <c r="W26" s="71">
        <f>IF($A26="","",(($O26*2)+$E$62+$F$62))</f>
        <v/>
      </c>
      <c r="X26" s="69">
        <f>IF($A26="","",$L$62*$D26)</f>
        <v/>
      </c>
      <c r="Y26" s="71">
        <f>IF($A26="","",$C26-$E$63-$F$63)</f>
        <v/>
      </c>
      <c r="Z26" s="69">
        <f>IF($A26="","",$L$63*$D26)</f>
        <v/>
      </c>
      <c r="AA26" s="137">
        <f>IF($A26="","",$K26-58-58-12)</f>
        <v/>
      </c>
      <c r="AB26" s="140">
        <f>IF($A26="","",$O26+1.2)</f>
        <v/>
      </c>
      <c r="AC26" s="74">
        <f>IF($A26="","",$AC$9)</f>
        <v/>
      </c>
      <c r="AD26" s="75">
        <f>IF($A26="","",3*$D26)</f>
        <v/>
      </c>
      <c r="AE26" s="142">
        <f>IF($A26="","",($K26-5.8-5.8-1.2) * 0.393701)</f>
        <v/>
      </c>
      <c r="AF26" s="75">
        <f>IF($A26="","",($O26+1.2)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IF($A27="","",($C27-$E$59)/3)</f>
        <v/>
      </c>
      <c r="P27" s="69">
        <f>IF($A27="","",$L$59*$D27)</f>
        <v/>
      </c>
      <c r="Q27" s="71">
        <f>$O27</f>
        <v/>
      </c>
      <c r="R27" s="69">
        <f>$P27</f>
        <v/>
      </c>
      <c r="S27" s="71">
        <f>IF($A27="","",$B27-$E$60-$F$60)</f>
        <v/>
      </c>
      <c r="T27" s="69">
        <f>IF($A27="","",$L$60*$D27)</f>
        <v/>
      </c>
      <c r="U27" s="71">
        <f>IF($A27="","",(($O27*1)+$E$61+$F$61))</f>
        <v/>
      </c>
      <c r="V27" s="69">
        <f>IF($A27="","",$L$61*$D27)</f>
        <v/>
      </c>
      <c r="W27" s="71">
        <f>IF($A27="","",(($O27*2)+$E$62+$F$62))</f>
        <v/>
      </c>
      <c r="X27" s="69">
        <f>IF($A27="","",$L$62*$D27)</f>
        <v/>
      </c>
      <c r="Y27" s="71">
        <f>IF($A27="","",$C27-$E$63-$F$63)</f>
        <v/>
      </c>
      <c r="Z27" s="69">
        <f>IF($A27="","",$L$63*$D27)</f>
        <v/>
      </c>
      <c r="AA27" s="137">
        <f>IF($A27="","",$K27-58-58-12)</f>
        <v/>
      </c>
      <c r="AB27" s="140">
        <f>IF($A27="","",$O27+1.2)</f>
        <v/>
      </c>
      <c r="AC27" s="74">
        <f>IF($A27="","",$AC$9)</f>
        <v/>
      </c>
      <c r="AD27" s="75">
        <f>IF($A27="","",3*$D27)</f>
        <v/>
      </c>
      <c r="AE27" s="141">
        <f>IF($A27="","",($K27-5.8-5.8-1.2) * 0.393701)</f>
        <v/>
      </c>
      <c r="AF27" s="75">
        <f>IF($A27="","",($O27+1.2)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IF($A28="","",($C28-$E$59)/3)</f>
        <v/>
      </c>
      <c r="P28" s="69">
        <f>IF($A28="","",$L$59*$D28)</f>
        <v/>
      </c>
      <c r="Q28" s="71">
        <f>$O28</f>
        <v/>
      </c>
      <c r="R28" s="69">
        <f>$P28</f>
        <v/>
      </c>
      <c r="S28" s="71">
        <f>IF($A28="","",$B28-$E$60-$F$60)</f>
        <v/>
      </c>
      <c r="T28" s="69">
        <f>IF($A28="","",$L$60*$D28)</f>
        <v/>
      </c>
      <c r="U28" s="71">
        <f>IF($A28="","",(($O28*1)+$E$61+$F$61))</f>
        <v/>
      </c>
      <c r="V28" s="69">
        <f>IF($A28="","",$L$61*$D28)</f>
        <v/>
      </c>
      <c r="W28" s="71">
        <f>IF($A28="","",(($O28*2)+$E$62+$F$62))</f>
        <v/>
      </c>
      <c r="X28" s="69">
        <f>IF($A28="","",$L$62*$D28)</f>
        <v/>
      </c>
      <c r="Y28" s="71">
        <f>IF($A28="","",$C28-$E$63-$F$63)</f>
        <v/>
      </c>
      <c r="Z28" s="69">
        <f>IF($A28="","",$L$63*$D28)</f>
        <v/>
      </c>
      <c r="AA28" s="137">
        <f>IF($A28="","",$K28-58-58-12)</f>
        <v/>
      </c>
      <c r="AB28" s="140">
        <f>IF($A28="","",$O28+1.2)</f>
        <v/>
      </c>
      <c r="AC28" s="74">
        <f>IF($A28="","",$AC$9)</f>
        <v/>
      </c>
      <c r="AD28" s="75">
        <f>IF($A28="","",3*$D28)</f>
        <v/>
      </c>
      <c r="AE28" s="144">
        <f>IF($A28="","",($K28-5.8-5.8-1.2) * 0.393701)</f>
        <v/>
      </c>
      <c r="AF28" s="75">
        <f>IF($A28="","",($O28+1.2)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(ROUNDUP((P49+R49)/640,0))</f>
        <v/>
      </c>
      <c r="Q30" s="22" t="n"/>
      <c r="R30" s="23" t="n"/>
      <c r="S30" s="81">
        <f>S$7</f>
        <v/>
      </c>
      <c r="T30" s="22" t="n"/>
      <c r="U30" s="22" t="n"/>
      <c r="V30" s="22" t="n"/>
      <c r="W30" s="23" t="n"/>
      <c r="X30" s="81">
        <f>(ROUNDUP(SUM(T49:X49)/640,0))</f>
        <v/>
      </c>
      <c r="Y30" s="81">
        <f>Y$7</f>
        <v/>
      </c>
      <c r="Z30" s="81">
        <f>(ROUNDUP(Z49/640,0))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4" t="n"/>
      <c r="T31" s="84">
        <f>T11*S11</f>
        <v/>
      </c>
      <c r="U31" s="84" t="n"/>
      <c r="V31" s="84">
        <f>V11*U11</f>
        <v/>
      </c>
      <c r="W31" s="85" t="n"/>
      <c r="X31" s="84">
        <f>X11*W11</f>
        <v/>
      </c>
      <c r="Y31" s="85" t="n"/>
      <c r="Z31" s="84">
        <f>Z11*Y11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4" t="n"/>
      <c r="T32" s="84">
        <f>T12*S12</f>
        <v/>
      </c>
      <c r="U32" s="84" t="n"/>
      <c r="V32" s="84">
        <f>V12*U12</f>
        <v/>
      </c>
      <c r="W32" s="85" t="n"/>
      <c r="X32" s="84">
        <f>X12*W12</f>
        <v/>
      </c>
      <c r="Y32" s="85" t="n"/>
      <c r="Z32" s="84">
        <f>Z12*Y12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4" t="n"/>
      <c r="T33" s="84">
        <f>T13*S13</f>
        <v/>
      </c>
      <c r="U33" s="84" t="n"/>
      <c r="V33" s="84">
        <f>V13*U13</f>
        <v/>
      </c>
      <c r="W33" s="85" t="n"/>
      <c r="X33" s="84">
        <f>X13*W13</f>
        <v/>
      </c>
      <c r="Y33" s="85" t="n"/>
      <c r="Z33" s="84">
        <f>Z13*Y13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4" t="n"/>
      <c r="T34" s="84">
        <f>T14*S14</f>
        <v/>
      </c>
      <c r="U34" s="84" t="n"/>
      <c r="V34" s="84">
        <f>V14*U14</f>
        <v/>
      </c>
      <c r="W34" s="85" t="n"/>
      <c r="X34" s="84">
        <f>X14*W14</f>
        <v/>
      </c>
      <c r="Y34" s="85" t="n"/>
      <c r="Z34" s="84">
        <f>Z14*Y14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4" t="n"/>
      <c r="T35" s="84">
        <f>T15*S15</f>
        <v/>
      </c>
      <c r="U35" s="84" t="n"/>
      <c r="V35" s="84">
        <f>V15*U15</f>
        <v/>
      </c>
      <c r="W35" s="85" t="n"/>
      <c r="X35" s="84">
        <f>X15*W15</f>
        <v/>
      </c>
      <c r="Y35" s="85" t="n"/>
      <c r="Z35" s="84">
        <f>Z15*Y15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4" t="n"/>
      <c r="T36" s="84">
        <f>T16*S16</f>
        <v/>
      </c>
      <c r="U36" s="84" t="n"/>
      <c r="V36" s="84">
        <f>V16*U16</f>
        <v/>
      </c>
      <c r="W36" s="85" t="n"/>
      <c r="X36" s="84">
        <f>X16*W16</f>
        <v/>
      </c>
      <c r="Y36" s="85" t="n"/>
      <c r="Z36" s="84">
        <f>Z16*Y16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4" t="n"/>
      <c r="T37" s="84">
        <f>T17*S17</f>
        <v/>
      </c>
      <c r="U37" s="84" t="n"/>
      <c r="V37" s="84">
        <f>V17*U17</f>
        <v/>
      </c>
      <c r="W37" s="85" t="n"/>
      <c r="X37" s="84">
        <f>X17*W17</f>
        <v/>
      </c>
      <c r="Y37" s="85" t="n"/>
      <c r="Z37" s="84">
        <f>Z17*Y17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4" t="n"/>
      <c r="T38" s="84">
        <f>T18*S18</f>
        <v/>
      </c>
      <c r="U38" s="84" t="n"/>
      <c r="V38" s="84">
        <f>V18*U18</f>
        <v/>
      </c>
      <c r="W38" s="85" t="n"/>
      <c r="X38" s="84">
        <f>X18*W18</f>
        <v/>
      </c>
      <c r="Y38" s="85" t="n"/>
      <c r="Z38" s="84">
        <f>Z18*Y18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4" t="n"/>
      <c r="T39" s="84">
        <f>T19*S19</f>
        <v/>
      </c>
      <c r="U39" s="84" t="n"/>
      <c r="V39" s="84">
        <f>V19*U19</f>
        <v/>
      </c>
      <c r="W39" s="85" t="n"/>
      <c r="X39" s="84">
        <f>X19*W19</f>
        <v/>
      </c>
      <c r="Y39" s="85" t="n"/>
      <c r="Z39" s="84">
        <f>Z19*Y19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4" t="n"/>
      <c r="T40" s="84">
        <f>T20*S20</f>
        <v/>
      </c>
      <c r="U40" s="84" t="n"/>
      <c r="V40" s="84">
        <f>V20*U20</f>
        <v/>
      </c>
      <c r="W40" s="85" t="n"/>
      <c r="X40" s="84">
        <f>X20*W20</f>
        <v/>
      </c>
      <c r="Y40" s="85" t="n"/>
      <c r="Z40" s="84">
        <f>Z20*Y20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4" t="n"/>
      <c r="T41" s="84">
        <f>T21*S21</f>
        <v/>
      </c>
      <c r="U41" s="84" t="n"/>
      <c r="V41" s="84">
        <f>V21*U21</f>
        <v/>
      </c>
      <c r="W41" s="85" t="n"/>
      <c r="X41" s="84">
        <f>X21*W21</f>
        <v/>
      </c>
      <c r="Y41" s="85" t="n"/>
      <c r="Z41" s="84">
        <f>Z21*Y21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4" t="n"/>
      <c r="T42" s="84">
        <f>T22*S22</f>
        <v/>
      </c>
      <c r="U42" s="84" t="n"/>
      <c r="V42" s="84">
        <f>V22*U22</f>
        <v/>
      </c>
      <c r="W42" s="85" t="n"/>
      <c r="X42" s="84">
        <f>X22*W22</f>
        <v/>
      </c>
      <c r="Y42" s="85" t="n"/>
      <c r="Z42" s="84">
        <f>Z22*Y22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4" t="n"/>
      <c r="T43" s="84">
        <f>T23*S23</f>
        <v/>
      </c>
      <c r="U43" s="84" t="n"/>
      <c r="V43" s="84">
        <f>V23*U23</f>
        <v/>
      </c>
      <c r="W43" s="85" t="n"/>
      <c r="X43" s="84">
        <f>X23*W23</f>
        <v/>
      </c>
      <c r="Y43" s="85" t="n"/>
      <c r="Z43" s="84">
        <f>Z23*Y23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4" t="n"/>
      <c r="T44" s="84">
        <f>T24*S24</f>
        <v/>
      </c>
      <c r="U44" s="84" t="n"/>
      <c r="V44" s="84">
        <f>V24*U24</f>
        <v/>
      </c>
      <c r="W44" s="85" t="n"/>
      <c r="X44" s="84">
        <f>X24*W24</f>
        <v/>
      </c>
      <c r="Y44" s="85" t="n"/>
      <c r="Z44" s="84">
        <f>Z24*Y24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4" t="n"/>
      <c r="T45" s="84">
        <f>T25*S25</f>
        <v/>
      </c>
      <c r="U45" s="84" t="n"/>
      <c r="V45" s="84">
        <f>V25*U25</f>
        <v/>
      </c>
      <c r="W45" s="85" t="n"/>
      <c r="X45" s="84">
        <f>X25*W25</f>
        <v/>
      </c>
      <c r="Y45" s="85" t="n"/>
      <c r="Z45" s="84">
        <f>Z25*Y25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4" t="n"/>
      <c r="T46" s="84">
        <f>T26*S26</f>
        <v/>
      </c>
      <c r="U46" s="84" t="n"/>
      <c r="V46" s="84">
        <f>V26*U26</f>
        <v/>
      </c>
      <c r="W46" s="85" t="n"/>
      <c r="X46" s="84">
        <f>X26*W26</f>
        <v/>
      </c>
      <c r="Y46" s="85" t="n"/>
      <c r="Z46" s="84">
        <f>Z26*Y26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4" t="n"/>
      <c r="T47" s="84">
        <f>T27*S27</f>
        <v/>
      </c>
      <c r="U47" s="84" t="n"/>
      <c r="V47" s="84">
        <f>V27*U27</f>
        <v/>
      </c>
      <c r="W47" s="85" t="n"/>
      <c r="X47" s="84">
        <f>X27*W27</f>
        <v/>
      </c>
      <c r="Y47" s="85" t="n"/>
      <c r="Z47" s="84">
        <f>Z27*Y27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4" t="n"/>
      <c r="T48" s="84">
        <f>T28*S28</f>
        <v/>
      </c>
      <c r="U48" s="84" t="n"/>
      <c r="V48" s="84">
        <f>V28*U28</f>
        <v/>
      </c>
      <c r="W48" s="85" t="n"/>
      <c r="X48" s="84">
        <f>X28*W28</f>
        <v/>
      </c>
      <c r="Y48" s="85" t="n"/>
      <c r="Z48" s="84">
        <f>Z28*Y28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B20047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4</v>
      </c>
    </row>
    <row r="59">
      <c r="A59" s="89" t="n">
        <v>6</v>
      </c>
      <c r="B59" s="90" t="inlineStr">
        <is>
          <t>ขวางบน</t>
        </is>
      </c>
      <c r="C59" s="91" t="inlineStr">
        <is>
          <t>B20054</t>
        </is>
      </c>
      <c r="D59" s="92" t="inlineStr">
        <is>
          <t>(W-2.2-5.7-4-4-5.7-2.2)/3</t>
        </is>
      </c>
      <c r="E59" s="93" t="n">
        <v>23.8</v>
      </c>
      <c r="F59" s="94" t="n"/>
      <c r="G59" s="94" t="n"/>
      <c r="H59" s="94" t="n"/>
      <c r="I59" s="94" t="n"/>
      <c r="J59" s="94" t="n"/>
      <c r="K59" s="94" t="n"/>
      <c r="L59" s="93" t="n">
        <v>3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H-1.3-0.8</t>
        </is>
      </c>
      <c r="E60" s="93" t="n">
        <v>1.3</v>
      </c>
      <c r="F60" s="93" t="n">
        <v>0.8</v>
      </c>
      <c r="G60" s="94" t="n"/>
      <c r="H60" s="94" t="n"/>
      <c r="I60" s="94" t="n"/>
      <c r="J60" s="94" t="n"/>
      <c r="K60" s="94" t="n"/>
      <c r="L60" s="93" t="n">
        <v>4</v>
      </c>
    </row>
    <row r="61">
      <c r="A61" s="89" t="n">
        <v>8</v>
      </c>
      <c r="B61" s="90" t="inlineStr">
        <is>
          <t>ฝาปิดเฟรมบน 
ร่องบานเลื่อน</t>
        </is>
      </c>
      <c r="C61" s="91" t="inlineStr">
        <is>
          <t>-</t>
        </is>
      </c>
      <c r="D61" s="92" t="inlineStr">
        <is>
          <t>ขวาง+5.7+เผื่อ2</t>
        </is>
      </c>
      <c r="E61" s="93" t="n">
        <v>5.7</v>
      </c>
      <c r="F61" s="93" t="n">
        <v>2</v>
      </c>
      <c r="G61" s="94" t="n"/>
      <c r="H61" s="94" t="n"/>
      <c r="I61" s="94" t="n"/>
      <c r="J61" s="94" t="n"/>
      <c r="K61" s="94" t="n"/>
      <c r="L61" s="93" t="n">
        <v>1</v>
      </c>
    </row>
    <row r="62">
      <c r="A62" s="89" t="n">
        <v>9</v>
      </c>
      <c r="B62" s="90" t="inlineStr">
        <is>
          <t>ฝาปิดเฟรมบน 
ร่องบานตาย</t>
        </is>
      </c>
      <c r="C62" s="91" t="inlineStr">
        <is>
          <t>-</t>
        </is>
      </c>
      <c r="D62" s="92" t="inlineStr">
        <is>
          <t>(ขวาง X 2 )+9.7+เผื่อ2</t>
        </is>
      </c>
      <c r="E62" s="93" t="n">
        <v>9.699999999999999</v>
      </c>
      <c r="F62" s="93" t="n">
        <v>2</v>
      </c>
      <c r="G62" s="94" t="n"/>
      <c r="H62" s="94" t="n"/>
      <c r="I62" s="94" t="n"/>
      <c r="J62" s="94" t="n"/>
      <c r="K62" s="94" t="n"/>
      <c r="L62" s="93" t="n">
        <v>1</v>
      </c>
    </row>
    <row r="63">
      <c r="A63" s="89" t="n">
        <v>10</v>
      </c>
      <c r="B63" s="90" t="inlineStr">
        <is>
          <t>เบรคบาน ธรณี</t>
        </is>
      </c>
      <c r="C63" s="91" t="inlineStr">
        <is>
          <t>B20050</t>
        </is>
      </c>
      <c r="D63" s="92" t="inlineStr">
        <is>
          <t>W-2.2-2.2</t>
        </is>
      </c>
      <c r="E63" s="93" t="n">
        <v>2.2</v>
      </c>
      <c r="F63" s="93" t="n">
        <v>2.2</v>
      </c>
      <c r="G63" s="94" t="n"/>
      <c r="H63" s="94" t="n"/>
      <c r="I63" s="94" t="n"/>
      <c r="J63" s="94" t="n"/>
      <c r="K63" s="94" t="n"/>
      <c r="L63" s="93" t="n">
        <v>2</v>
      </c>
    </row>
    <row r="65">
      <c r="A65" s="153" t="inlineStr">
        <is>
          <t>⑥ อุปกรณ์ ต่อ 1 บาน — คูณจำนวนบานที่ผลิต</t>
        </is>
      </c>
      <c r="F65" s="154" t="inlineStr">
        <is>
          <t>ต่อบาน</t>
        </is>
      </c>
    </row>
    <row r="66">
      <c r="A66" s="155" t="inlineStr">
        <is>
          <t>1. ล้อ 27</t>
        </is>
      </c>
      <c r="F66" s="156" t="n">
        <v>2</v>
      </c>
    </row>
    <row r="67">
      <c r="A67" s="155" t="inlineStr">
        <is>
          <t>2. มือจับ Align</t>
        </is>
      </c>
      <c r="F67" s="156" t="n">
        <v>2</v>
      </c>
    </row>
    <row r="68">
      <c r="A68" s="155" t="inlineStr">
        <is>
          <t>3. ชุดล็อค</t>
        </is>
      </c>
      <c r="F68" s="156" t="n">
        <v>1</v>
      </c>
    </row>
    <row r="69">
      <c r="A69" s="155" t="inlineStr">
        <is>
          <t>4. น็อตประกอบ</t>
        </is>
      </c>
      <c r="F69" s="156" t="n">
        <v>4</v>
      </c>
    </row>
    <row r="70">
      <c r="A70" s="157" t="inlineStr">
        <is>
          <t>+ สักหลาด/ยาง/ซิลิโคน = ตามขนาด (ดูชีทคิดทุน)</t>
        </is>
      </c>
    </row>
  </sheetData>
  <mergeCells count="55">
    <mergeCell ref="O7:P7"/>
    <mergeCell ref="Q7:R7"/>
    <mergeCell ref="U9:V9"/>
    <mergeCell ref="I6:J6"/>
    <mergeCell ref="S7:X7"/>
    <mergeCell ref="O6:P6"/>
    <mergeCell ref="U6:V6"/>
    <mergeCell ref="K9:L9"/>
    <mergeCell ref="W6:X6"/>
    <mergeCell ref="M9:N9"/>
    <mergeCell ref="O9:P9"/>
    <mergeCell ref="G8:H8"/>
    <mergeCell ref="E8:F8"/>
    <mergeCell ref="Y9:Z9"/>
    <mergeCell ref="Q8:R8"/>
    <mergeCell ref="A69:E69"/>
    <mergeCell ref="AA8:AD8"/>
    <mergeCell ref="G9:H9"/>
    <mergeCell ref="A65:E65"/>
    <mergeCell ref="G7:H7"/>
    <mergeCell ref="I7:J7"/>
    <mergeCell ref="A30:D30"/>
    <mergeCell ref="AE6:AF9"/>
    <mergeCell ref="G6:H6"/>
    <mergeCell ref="A66:E66"/>
    <mergeCell ref="E9:F9"/>
    <mergeCell ref="P30:R30"/>
    <mergeCell ref="M7:N7"/>
    <mergeCell ref="E6:F6"/>
    <mergeCell ref="Y7:Z7"/>
    <mergeCell ref="A8:A9"/>
    <mergeCell ref="A6:D6"/>
    <mergeCell ref="M6:N6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W9:X9"/>
    <mergeCell ref="AC9:AD9"/>
    <mergeCell ref="S30:W30"/>
    <mergeCell ref="K7:L7"/>
    <mergeCell ref="B8:C9"/>
    <mergeCell ref="E7:F7"/>
    <mergeCell ref="A70:F70"/>
    <mergeCell ref="A68:E68"/>
    <mergeCell ref="Y8:Z8"/>
    <mergeCell ref="K6:L6"/>
    <mergeCell ref="AA7:AD7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12.75" customWidth="1" min="30" max="30"/>
    <col width="8.75" customWidth="1" min="31" max="31"/>
    <col width="9.75" customWidth="1" min="33" max="33"/>
    <col width="11.625" customWidth="1" min="34" max="34"/>
    <col width="8.75" customWidth="1" min="35" max="35"/>
  </cols>
  <sheetData>
    <row r="1" ht="40.15" customHeight="1">
      <c r="A1" s="4" t="inlineStr">
        <is>
          <t>รายการตัด SMS บานเลื่อนลากจูง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9" t="n"/>
      <c r="R1" s="9" t="n"/>
      <c r="S1" s="10" t="n"/>
      <c r="T1" s="10" t="n"/>
      <c r="U1" s="9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</row>
    <row r="2" ht="40.15" customHeight="1">
      <c r="A2" s="11" t="inlineStr">
        <is>
          <t>3 ราง 7 มม.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9" t="n"/>
      <c r="R2" s="9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Q3" s="9" t="n"/>
      <c r="R3" s="9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Q4" s="9" t="n"/>
      <c r="R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R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n"/>
      <c r="P6" s="3" t="n"/>
      <c r="Q6" s="18" t="inlineStr">
        <is>
          <t>(W-2.2-5.7-4-4-5.7-2.2)/3</t>
        </is>
      </c>
      <c r="R6" s="3" t="n"/>
      <c r="S6" s="18" t="n"/>
      <c r="T6" s="3" t="n"/>
      <c r="U6" s="18" t="inlineStr">
        <is>
          <t>H-1.3-0.8</t>
        </is>
      </c>
      <c r="V6" s="3" t="n"/>
      <c r="W6" s="18" t="inlineStr">
        <is>
          <t>ขวาง+5.7+เผื่อ2</t>
        </is>
      </c>
      <c r="X6" s="3" t="n"/>
      <c r="Y6" s="18" t="inlineStr">
        <is>
          <t>(ขวาง X 2 )+9.7+เผื่อ2</t>
        </is>
      </c>
      <c r="Z6" s="3" t="n"/>
      <c r="AA6" s="18" t="inlineStr">
        <is>
          <t>W-2.2-2.2</t>
        </is>
      </c>
      <c r="AB6" s="3" t="n"/>
      <c r="AC6" s="19" t="n"/>
      <c r="AD6" s="19" t="n"/>
      <c r="AE6" s="19" t="n"/>
      <c r="AF6" s="19" t="n"/>
      <c r="AG6" s="20" t="inlineStr">
        <is>
          <t>หน่วยนิ้ว กระจก</t>
        </is>
      </c>
      <c r="AH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B20047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6" t="inlineStr">
        <is>
          <t>B20010</t>
        </is>
      </c>
      <c r="P7" s="16" t="n"/>
      <c r="Q7" s="25" t="inlineStr">
        <is>
          <t>B20054</t>
        </is>
      </c>
      <c r="R7" s="17" t="n"/>
      <c r="S7" s="25" t="inlineStr">
        <is>
          <t>B20054</t>
        </is>
      </c>
      <c r="T7" s="17" t="n"/>
      <c r="U7" s="25" t="inlineStr">
        <is>
          <t>B20019</t>
        </is>
      </c>
      <c r="V7" s="16" t="n"/>
      <c r="W7" s="16" t="n"/>
      <c r="X7" s="16" t="n"/>
      <c r="Y7" s="16" t="n"/>
      <c r="Z7" s="17" t="n"/>
      <c r="AA7" s="24" t="inlineStr">
        <is>
          <t>B20050</t>
        </is>
      </c>
      <c r="AB7" s="17" t="n"/>
      <c r="AC7" s="28" t="inlineStr">
        <is>
          <t>ขนาดกระจก</t>
        </is>
      </c>
      <c r="AD7" s="29" t="n"/>
      <c r="AE7" s="29" t="n"/>
      <c r="AF7" s="30" t="n"/>
      <c r="AG7" s="31" t="n"/>
      <c r="AH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0" t="n"/>
      <c r="Q8" s="39" t="n"/>
      <c r="R8" s="41" t="n"/>
      <c r="S8" s="38" t="n"/>
      <c r="T8" s="37" t="n"/>
      <c r="U8" s="95" t="n"/>
      <c r="V8" s="96" t="n"/>
      <c r="W8" s="96" t="n"/>
      <c r="X8" s="96" t="n"/>
      <c r="Y8" s="96" t="n"/>
      <c r="Z8" s="41" t="n"/>
      <c r="AA8" s="36" t="n"/>
      <c r="AB8" s="37" t="n"/>
      <c r="AC8" s="42" t="inlineStr">
        <is>
          <t>ใส่ความหนากระจก ↓</t>
        </is>
      </c>
      <c r="AD8" s="22" t="n"/>
      <c r="AE8" s="22" t="n"/>
      <c r="AF8" s="43" t="n"/>
      <c r="AG8" s="31" t="n"/>
      <c r="AH8" s="32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เสาเกี่ยวโหนก</t>
        </is>
      </c>
      <c r="P9" s="43" t="n"/>
      <c r="Q9" s="48" t="inlineStr">
        <is>
          <t>ขวางบน</t>
        </is>
      </c>
      <c r="R9" s="43" t="n"/>
      <c r="S9" s="48" t="inlineStr">
        <is>
          <t>ขวางล่าง</t>
        </is>
      </c>
      <c r="T9" s="43" t="n"/>
      <c r="U9" s="49" t="inlineStr">
        <is>
          <t>ฝาปิดเฟรมข้าง</t>
        </is>
      </c>
      <c r="V9" s="43" t="n"/>
      <c r="W9" s="49" t="inlineStr">
        <is>
          <t>ฝาปิดเฟรมบน 
ร่องบานเลื่อน</t>
        </is>
      </c>
      <c r="X9" s="43" t="n"/>
      <c r="Y9" s="49" t="inlineStr">
        <is>
          <t>ฝาปิดเฟรมบน 
ร่องบานตาย</t>
        </is>
      </c>
      <c r="Z9" s="43" t="n"/>
      <c r="AA9" s="48" t="inlineStr">
        <is>
          <t>เบรคบาน ธรณี</t>
        </is>
      </c>
      <c r="AB9" s="43" t="n"/>
      <c r="AC9" s="50" t="inlineStr">
        <is>
          <t>เสา-5.8-5.8-1.2</t>
        </is>
      </c>
      <c r="AD9" s="51" t="inlineStr">
        <is>
          <t>ขวาง+1.2</t>
        </is>
      </c>
      <c r="AE9" s="52" t="n">
        <v>6</v>
      </c>
      <c r="AF9" s="43" t="n"/>
      <c r="AG9" s="53" t="n"/>
      <c r="AH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58" t="inlineStr">
        <is>
          <t>L</t>
        </is>
      </c>
      <c r="AB10" s="59" t="inlineStr">
        <is>
          <t>Qty.</t>
        </is>
      </c>
      <c r="AC10" s="61" t="inlineStr">
        <is>
          <t>H</t>
        </is>
      </c>
      <c r="AD10" s="62" t="inlineStr">
        <is>
          <t>W</t>
        </is>
      </c>
      <c r="AE10" s="63" t="inlineStr">
        <is>
          <t>ความ
หนา</t>
        </is>
      </c>
      <c r="AF10" s="64" t="inlineStr">
        <is>
          <t>จำนวน</t>
        </is>
      </c>
      <c r="AG10" s="65" t="inlineStr">
        <is>
          <t>สูง</t>
        </is>
      </c>
      <c r="AH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240</v>
      </c>
      <c r="C11" s="139" t="n">
        <v>400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IF($A11="","",($C11-$E$60)/3)</f>
        <v/>
      </c>
      <c r="R11" s="69">
        <f>IF($A11="","",$L$60*$D11)</f>
        <v/>
      </c>
      <c r="S11" s="71">
        <f>$Q11</f>
        <v/>
      </c>
      <c r="T11" s="69">
        <f>$R11</f>
        <v/>
      </c>
      <c r="U11" s="71">
        <f>IF($A11="","",$B11-$E$61-$F$61)</f>
        <v/>
      </c>
      <c r="V11" s="69">
        <f>IF($A11="","",$L$61*$D11)</f>
        <v/>
      </c>
      <c r="W11" s="71">
        <f>IF($A11="","",(($Q11*1)+$E$62+$F$62))</f>
        <v/>
      </c>
      <c r="X11" s="69">
        <f>IF($A11="","",$L$62*$D11)</f>
        <v/>
      </c>
      <c r="Y11" s="71">
        <f>IF($A11="","",(($Q11*2)+$E$63+$F$63))</f>
        <v/>
      </c>
      <c r="Z11" s="69">
        <f>IF($A11="","",$L$63*$D11)</f>
        <v/>
      </c>
      <c r="AA11" s="71">
        <f>IF($A11="","",$C11-$E$64-$F$64)</f>
        <v/>
      </c>
      <c r="AB11" s="69">
        <f>IF($A11="","",$L$64*$D11)</f>
        <v/>
      </c>
      <c r="AC11" s="137">
        <f>IF($A11="","",$K11-5.8-5.8-1.2)</f>
        <v/>
      </c>
      <c r="AD11" s="140">
        <f>IF($A11="","",$Q11+1.2)</f>
        <v/>
      </c>
      <c r="AE11" s="74">
        <f>IF($A11="","",$AE$9)</f>
        <v/>
      </c>
      <c r="AF11" s="75">
        <f>IF($A11="","",3*$D11)</f>
        <v/>
      </c>
      <c r="AG11" s="141">
        <f>IF($A11="","",($AC11 * 0.393701) )</f>
        <v/>
      </c>
      <c r="AH11" s="75">
        <f>IF($A11="","",($AD11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IF($A12="","",($C12-$E$60)/3)</f>
        <v/>
      </c>
      <c r="R12" s="69">
        <f>IF($A12="","",$L$60*$D12)</f>
        <v/>
      </c>
      <c r="S12" s="71">
        <f>$Q12</f>
        <v/>
      </c>
      <c r="T12" s="69">
        <f>$R12</f>
        <v/>
      </c>
      <c r="U12" s="71">
        <f>IF($A12="","",$B12-$E$61-$F$61)</f>
        <v/>
      </c>
      <c r="V12" s="69">
        <f>IF($A12="","",$L$61*$D12)</f>
        <v/>
      </c>
      <c r="W12" s="71">
        <f>IF($A12="","",(($Q12*1)+$E$62+$F$62))</f>
        <v/>
      </c>
      <c r="X12" s="69">
        <f>IF($A12="","",$L$62*$D12)</f>
        <v/>
      </c>
      <c r="Y12" s="71">
        <f>IF($A12="","",(($Q12*2)+$E$63+$F$63))</f>
        <v/>
      </c>
      <c r="Z12" s="69">
        <f>IF($A12="","",$L$63*$D12)</f>
        <v/>
      </c>
      <c r="AA12" s="71">
        <f>IF($A12="","",$C12-$E$64-$F$64)</f>
        <v/>
      </c>
      <c r="AB12" s="69">
        <f>IF($A12="","",$L$64*$D12)</f>
        <v/>
      </c>
      <c r="AC12" s="137">
        <f>IF($A12="","",$K12-58-58-12)</f>
        <v/>
      </c>
      <c r="AD12" s="140">
        <f>IF($A12="","",$Q12+1.2)</f>
        <v/>
      </c>
      <c r="AE12" s="74">
        <f>IF($A12="","",$AE$9)</f>
        <v/>
      </c>
      <c r="AF12" s="75">
        <f>IF($A12="","",3*$D12)</f>
        <v/>
      </c>
      <c r="AG12" s="142">
        <f>IF($A12="","",($K12-5.8-5.8-1.2) * 0.393701)</f>
        <v/>
      </c>
      <c r="AH12" s="75">
        <f>IF($A12="","",($Q12+1.2)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IF($A13="","",($C13-$E$60)/3)</f>
        <v/>
      </c>
      <c r="R13" s="69">
        <f>IF($A13="","",$L$60*$D13)</f>
        <v/>
      </c>
      <c r="S13" s="71">
        <f>$Q13</f>
        <v/>
      </c>
      <c r="T13" s="69">
        <f>$R13</f>
        <v/>
      </c>
      <c r="U13" s="71">
        <f>IF($A13="","",$B13-$E$61-$F$61)</f>
        <v/>
      </c>
      <c r="V13" s="69">
        <f>IF($A13="","",$L$61*$D13)</f>
        <v/>
      </c>
      <c r="W13" s="71">
        <f>IF($A13="","",(($Q13*1)+$E$62+$F$62))</f>
        <v/>
      </c>
      <c r="X13" s="69">
        <f>IF($A13="","",$L$62*$D13)</f>
        <v/>
      </c>
      <c r="Y13" s="71">
        <f>IF($A13="","",(($Q13*2)+$E$63+$F$63))</f>
        <v/>
      </c>
      <c r="Z13" s="69">
        <f>IF($A13="","",$L$63*$D13)</f>
        <v/>
      </c>
      <c r="AA13" s="71">
        <f>IF($A13="","",$C13-$E$64-$F$64)</f>
        <v/>
      </c>
      <c r="AB13" s="69">
        <f>IF($A13="","",$L$64*$D13)</f>
        <v/>
      </c>
      <c r="AC13" s="137">
        <f>IF($A13="","",$K13-58-58-12)</f>
        <v/>
      </c>
      <c r="AD13" s="140">
        <f>IF($A13="","",$Q13+1.2)</f>
        <v/>
      </c>
      <c r="AE13" s="74">
        <f>IF($A13="","",$AE$9)</f>
        <v/>
      </c>
      <c r="AF13" s="75">
        <f>IF($A13="","",3*$D13)</f>
        <v/>
      </c>
      <c r="AG13" s="141">
        <f>IF($A13="","",($K13-5.8-5.8-1.2) * 0.393701)</f>
        <v/>
      </c>
      <c r="AH13" s="75">
        <f>IF($A13="","",($Q13+1.2)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IF($A14="","",($C14-$E$60)/3)</f>
        <v/>
      </c>
      <c r="R14" s="69">
        <f>IF($A14="","",$L$60*$D14)</f>
        <v/>
      </c>
      <c r="S14" s="71">
        <f>$Q14</f>
        <v/>
      </c>
      <c r="T14" s="69">
        <f>$R14</f>
        <v/>
      </c>
      <c r="U14" s="71">
        <f>IF($A14="","",$B14-$E$61-$F$61)</f>
        <v/>
      </c>
      <c r="V14" s="69">
        <f>IF($A14="","",$L$61*$D14)</f>
        <v/>
      </c>
      <c r="W14" s="71">
        <f>IF($A14="","",(($Q14*1)+$E$62+$F$62))</f>
        <v/>
      </c>
      <c r="X14" s="69">
        <f>IF($A14="","",$L$62*$D14)</f>
        <v/>
      </c>
      <c r="Y14" s="71">
        <f>IF($A14="","",(($Q14*2)+$E$63+$F$63))</f>
        <v/>
      </c>
      <c r="Z14" s="69">
        <f>IF($A14="","",$L$63*$D14)</f>
        <v/>
      </c>
      <c r="AA14" s="71">
        <f>IF($A14="","",$C14-$E$64-$F$64)</f>
        <v/>
      </c>
      <c r="AB14" s="69">
        <f>IF($A14="","",$L$64*$D14)</f>
        <v/>
      </c>
      <c r="AC14" s="137">
        <f>IF($A14="","",$K14-58-58-12)</f>
        <v/>
      </c>
      <c r="AD14" s="140">
        <f>IF($A14="","",$Q14+1.2)</f>
        <v/>
      </c>
      <c r="AE14" s="74">
        <f>IF($A14="","",$AE$9)</f>
        <v/>
      </c>
      <c r="AF14" s="75">
        <f>IF($A14="","",3*$D14)</f>
        <v/>
      </c>
      <c r="AG14" s="143">
        <f>IF($A14="","",($K14-5.8-5.8-1.2) * 0.393701)</f>
        <v/>
      </c>
      <c r="AH14" s="75">
        <f>IF($A14="","",($Q14+1.2)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IF($A15="","",($C15-$E$60)/3)</f>
        <v/>
      </c>
      <c r="R15" s="69">
        <f>IF($A15="","",$L$60*$D15)</f>
        <v/>
      </c>
      <c r="S15" s="71">
        <f>$Q15</f>
        <v/>
      </c>
      <c r="T15" s="69">
        <f>$R15</f>
        <v/>
      </c>
      <c r="U15" s="71">
        <f>IF($A15="","",$B15-$E$61-$F$61)</f>
        <v/>
      </c>
      <c r="V15" s="69">
        <f>IF($A15="","",$L$61*$D15)</f>
        <v/>
      </c>
      <c r="W15" s="71">
        <f>IF($A15="","",(($Q15*1)+$E$62+$F$62))</f>
        <v/>
      </c>
      <c r="X15" s="69">
        <f>IF($A15="","",$L$62*$D15)</f>
        <v/>
      </c>
      <c r="Y15" s="71">
        <f>IF($A15="","",(($Q15*2)+$E$63+$F$63))</f>
        <v/>
      </c>
      <c r="Z15" s="69">
        <f>IF($A15="","",$L$63*$D15)</f>
        <v/>
      </c>
      <c r="AA15" s="71">
        <f>IF($A15="","",$C15-$E$64-$F$64)</f>
        <v/>
      </c>
      <c r="AB15" s="69">
        <f>IF($A15="","",$L$64*$D15)</f>
        <v/>
      </c>
      <c r="AC15" s="137">
        <f>IF($A15="","",$K15-58-58-12)</f>
        <v/>
      </c>
      <c r="AD15" s="140">
        <f>IF($A15="","",$Q15+1.2)</f>
        <v/>
      </c>
      <c r="AE15" s="74">
        <f>IF($A15="","",$AE$9)</f>
        <v/>
      </c>
      <c r="AF15" s="75">
        <f>IF($A15="","",3*$D15)</f>
        <v/>
      </c>
      <c r="AG15" s="143">
        <f>IF($A15="","",($K15-5.8-5.8-1.2) * 0.393701)</f>
        <v/>
      </c>
      <c r="AH15" s="75">
        <f>IF($A15="","",($Q15+1.2)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IF($A16="","",($C16-$E$60)/3)</f>
        <v/>
      </c>
      <c r="R16" s="69">
        <f>IF($A16="","",$L$60*$D16)</f>
        <v/>
      </c>
      <c r="S16" s="71">
        <f>$Q16</f>
        <v/>
      </c>
      <c r="T16" s="69">
        <f>$R16</f>
        <v/>
      </c>
      <c r="U16" s="71">
        <f>IF($A16="","",$B16-$E$61-$F$61)</f>
        <v/>
      </c>
      <c r="V16" s="69">
        <f>IF($A16="","",$L$61*$D16)</f>
        <v/>
      </c>
      <c r="W16" s="71">
        <f>IF($A16="","",(($Q16*1)+$E$62+$F$62))</f>
        <v/>
      </c>
      <c r="X16" s="69">
        <f>IF($A16="","",$L$62*$D16)</f>
        <v/>
      </c>
      <c r="Y16" s="71">
        <f>IF($A16="","",(($Q16*2)+$E$63+$F$63))</f>
        <v/>
      </c>
      <c r="Z16" s="69">
        <f>IF($A16="","",$L$63*$D16)</f>
        <v/>
      </c>
      <c r="AA16" s="71">
        <f>IF($A16="","",$C16-$E$64-$F$64)</f>
        <v/>
      </c>
      <c r="AB16" s="69">
        <f>IF($A16="","",$L$64*$D16)</f>
        <v/>
      </c>
      <c r="AC16" s="137">
        <f>IF($A16="","",$K16-58-58-12)</f>
        <v/>
      </c>
      <c r="AD16" s="140">
        <f>IF($A16="","",$Q16+1.2)</f>
        <v/>
      </c>
      <c r="AE16" s="74">
        <f>IF($A16="","",$AE$9)</f>
        <v/>
      </c>
      <c r="AF16" s="75">
        <f>IF($A16="","",3*$D16)</f>
        <v/>
      </c>
      <c r="AG16" s="143">
        <f>IF($A16="","",($K16-5.8-5.8-1.2) * 0.393701)</f>
        <v/>
      </c>
      <c r="AH16" s="75">
        <f>IF($A16="","",($Q16+1.2)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IF($A17="","",($C17-$E$60)/3)</f>
        <v/>
      </c>
      <c r="R17" s="69">
        <f>IF($A17="","",$L$60*$D17)</f>
        <v/>
      </c>
      <c r="S17" s="71">
        <f>$Q17</f>
        <v/>
      </c>
      <c r="T17" s="69">
        <f>$R17</f>
        <v/>
      </c>
      <c r="U17" s="71">
        <f>IF($A17="","",$B17-$E$61-$F$61)</f>
        <v/>
      </c>
      <c r="V17" s="69">
        <f>IF($A17="","",$L$61*$D17)</f>
        <v/>
      </c>
      <c r="W17" s="71">
        <f>IF($A17="","",(($Q17*1)+$E$62+$F$62))</f>
        <v/>
      </c>
      <c r="X17" s="69">
        <f>IF($A17="","",$L$62*$D17)</f>
        <v/>
      </c>
      <c r="Y17" s="71">
        <f>IF($A17="","",(($Q17*2)+$E$63+$F$63))</f>
        <v/>
      </c>
      <c r="Z17" s="69">
        <f>IF($A17="","",$L$63*$D17)</f>
        <v/>
      </c>
      <c r="AA17" s="71">
        <f>IF($A17="","",$C17-$E$64-$F$64)</f>
        <v/>
      </c>
      <c r="AB17" s="69">
        <f>IF($A17="","",$L$64*$D17)</f>
        <v/>
      </c>
      <c r="AC17" s="137">
        <f>IF($A17="","",$K17-58-58-12)</f>
        <v/>
      </c>
      <c r="AD17" s="140">
        <f>IF($A17="","",$Q17+1.2)</f>
        <v/>
      </c>
      <c r="AE17" s="74">
        <f>IF($A17="","",$AE$9)</f>
        <v/>
      </c>
      <c r="AF17" s="75">
        <f>IF($A17="","",3*$D17)</f>
        <v/>
      </c>
      <c r="AG17" s="143">
        <f>IF($A17="","",($K17-5.8-5.8-1.2) * 0.393701)</f>
        <v/>
      </c>
      <c r="AH17" s="75">
        <f>IF($A17="","",($Q17+1.2)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IF($A18="","",($C18-$E$60)/3)</f>
        <v/>
      </c>
      <c r="R18" s="69">
        <f>IF($A18="","",$L$60*$D18)</f>
        <v/>
      </c>
      <c r="S18" s="71">
        <f>$Q18</f>
        <v/>
      </c>
      <c r="T18" s="69">
        <f>$R18</f>
        <v/>
      </c>
      <c r="U18" s="71">
        <f>IF($A18="","",$B18-$E$61-$F$61)</f>
        <v/>
      </c>
      <c r="V18" s="69">
        <f>IF($A18="","",$L$61*$D18)</f>
        <v/>
      </c>
      <c r="W18" s="71">
        <f>IF($A18="","",(($Q18*1)+$E$62+$F$62))</f>
        <v/>
      </c>
      <c r="X18" s="69">
        <f>IF($A18="","",$L$62*$D18)</f>
        <v/>
      </c>
      <c r="Y18" s="71">
        <f>IF($A18="","",(($Q18*2)+$E$63+$F$63))</f>
        <v/>
      </c>
      <c r="Z18" s="69">
        <f>IF($A18="","",$L$63*$D18)</f>
        <v/>
      </c>
      <c r="AA18" s="71">
        <f>IF($A18="","",$C18-$E$64-$F$64)</f>
        <v/>
      </c>
      <c r="AB18" s="69">
        <f>IF($A18="","",$L$64*$D18)</f>
        <v/>
      </c>
      <c r="AC18" s="137">
        <f>IF($A18="","",$K18-58-58-12)</f>
        <v/>
      </c>
      <c r="AD18" s="140">
        <f>IF($A18="","",$Q18+1.2)</f>
        <v/>
      </c>
      <c r="AE18" s="74">
        <f>IF($A18="","",$AE$9)</f>
        <v/>
      </c>
      <c r="AF18" s="75">
        <f>IF($A18="","",3*$D18)</f>
        <v/>
      </c>
      <c r="AG18" s="143">
        <f>IF($A18="","",($K18-5.8-5.8-1.2) * 0.393701)</f>
        <v/>
      </c>
      <c r="AH18" s="75">
        <f>IF($A18="","",($Q18+1.2)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IF($A19="","",($C19-$E$60)/3)</f>
        <v/>
      </c>
      <c r="R19" s="69">
        <f>IF($A19="","",$L$60*$D19)</f>
        <v/>
      </c>
      <c r="S19" s="71">
        <f>$Q19</f>
        <v/>
      </c>
      <c r="T19" s="69">
        <f>$R19</f>
        <v/>
      </c>
      <c r="U19" s="71">
        <f>IF($A19="","",$B19-$E$61-$F$61)</f>
        <v/>
      </c>
      <c r="V19" s="69">
        <f>IF($A19="","",$L$61*$D19)</f>
        <v/>
      </c>
      <c r="W19" s="71">
        <f>IF($A19="","",(($Q19*1)+$E$62+$F$62))</f>
        <v/>
      </c>
      <c r="X19" s="69">
        <f>IF($A19="","",$L$62*$D19)</f>
        <v/>
      </c>
      <c r="Y19" s="71">
        <f>IF($A19="","",(($Q19*2)+$E$63+$F$63))</f>
        <v/>
      </c>
      <c r="Z19" s="69">
        <f>IF($A19="","",$L$63*$D19)</f>
        <v/>
      </c>
      <c r="AA19" s="71">
        <f>IF($A19="","",$C19-$E$64-$F$64)</f>
        <v/>
      </c>
      <c r="AB19" s="69">
        <f>IF($A19="","",$L$64*$D19)</f>
        <v/>
      </c>
      <c r="AC19" s="137">
        <f>IF($A19="","",$K19-58-58-12)</f>
        <v/>
      </c>
      <c r="AD19" s="140">
        <f>IF($A19="","",$Q19+1.2)</f>
        <v/>
      </c>
      <c r="AE19" s="74">
        <f>IF($A19="","",$AE$9)</f>
        <v/>
      </c>
      <c r="AF19" s="75">
        <f>IF($A19="","",3*$D19)</f>
        <v/>
      </c>
      <c r="AG19" s="143">
        <f>IF($A19="","",($K19-5.8-5.8-1.2) * 0.393701)</f>
        <v/>
      </c>
      <c r="AH19" s="75">
        <f>IF($A19="","",($Q19+1.2)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IF($A20="","",($C20-$E$60)/3)</f>
        <v/>
      </c>
      <c r="R20" s="69">
        <f>IF($A20="","",$L$60*$D20)</f>
        <v/>
      </c>
      <c r="S20" s="71">
        <f>$Q20</f>
        <v/>
      </c>
      <c r="T20" s="69">
        <f>$R20</f>
        <v/>
      </c>
      <c r="U20" s="71">
        <f>IF($A20="","",$B20-$E$61-$F$61)</f>
        <v/>
      </c>
      <c r="V20" s="69">
        <f>IF($A20="","",$L$61*$D20)</f>
        <v/>
      </c>
      <c r="W20" s="71">
        <f>IF($A20="","",(($Q20*1)+$E$62+$F$62))</f>
        <v/>
      </c>
      <c r="X20" s="69">
        <f>IF($A20="","",$L$62*$D20)</f>
        <v/>
      </c>
      <c r="Y20" s="71">
        <f>IF($A20="","",(($Q20*2)+$E$63+$F$63))</f>
        <v/>
      </c>
      <c r="Z20" s="69">
        <f>IF($A20="","",$L$63*$D20)</f>
        <v/>
      </c>
      <c r="AA20" s="71">
        <f>IF($A20="","",$C20-$E$64-$F$64)</f>
        <v/>
      </c>
      <c r="AB20" s="69">
        <f>IF($A20="","",$L$64*$D20)</f>
        <v/>
      </c>
      <c r="AC20" s="137">
        <f>IF($A20="","",$K20-58-58-12)</f>
        <v/>
      </c>
      <c r="AD20" s="140">
        <f>IF($A20="","",$Q20+1.2)</f>
        <v/>
      </c>
      <c r="AE20" s="74">
        <f>IF($A20="","",$AE$9)</f>
        <v/>
      </c>
      <c r="AF20" s="75">
        <f>IF($A20="","",3*$D20)</f>
        <v/>
      </c>
      <c r="AG20" s="143">
        <f>IF($A20="","",($K20-5.8-5.8-1.2) * 0.393701)</f>
        <v/>
      </c>
      <c r="AH20" s="75">
        <f>IF($A20="","",($Q20+1.2)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IF($A21="","",($C21-$E$60)/3)</f>
        <v/>
      </c>
      <c r="R21" s="69">
        <f>IF($A21="","",$L$60*$D21)</f>
        <v/>
      </c>
      <c r="S21" s="71">
        <f>$Q21</f>
        <v/>
      </c>
      <c r="T21" s="69">
        <f>$R21</f>
        <v/>
      </c>
      <c r="U21" s="71">
        <f>IF($A21="","",$B21-$E$61-$F$61)</f>
        <v/>
      </c>
      <c r="V21" s="69">
        <f>IF($A21="","",$L$61*$D21)</f>
        <v/>
      </c>
      <c r="W21" s="71">
        <f>IF($A21="","",(($Q21*1)+$E$62+$F$62))</f>
        <v/>
      </c>
      <c r="X21" s="69">
        <f>IF($A21="","",$L$62*$D21)</f>
        <v/>
      </c>
      <c r="Y21" s="71">
        <f>IF($A21="","",(($Q21*2)+$E$63+$F$63))</f>
        <v/>
      </c>
      <c r="Z21" s="69">
        <f>IF($A21="","",$L$63*$D21)</f>
        <v/>
      </c>
      <c r="AA21" s="71">
        <f>IF($A21="","",$C21-$E$64-$F$64)</f>
        <v/>
      </c>
      <c r="AB21" s="69">
        <f>IF($A21="","",$L$64*$D21)</f>
        <v/>
      </c>
      <c r="AC21" s="137">
        <f>IF($A21="","",$K21-58-58-12)</f>
        <v/>
      </c>
      <c r="AD21" s="140">
        <f>IF($A21="","",$Q21+1.2)</f>
        <v/>
      </c>
      <c r="AE21" s="74">
        <f>IF($A21="","",$AE$9)</f>
        <v/>
      </c>
      <c r="AF21" s="75">
        <f>IF($A21="","",3*$D21)</f>
        <v/>
      </c>
      <c r="AG21" s="142">
        <f>IF($A21="","",($K21-5.8-5.8-1.2) * 0.393701)</f>
        <v/>
      </c>
      <c r="AH21" s="75">
        <f>IF($A21="","",($Q21+1.2)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IF($A22="","",($C22-$E$60)/3)</f>
        <v/>
      </c>
      <c r="R22" s="69">
        <f>IF($A22="","",$L$60*$D22)</f>
        <v/>
      </c>
      <c r="S22" s="71">
        <f>$Q22</f>
        <v/>
      </c>
      <c r="T22" s="69">
        <f>$R22</f>
        <v/>
      </c>
      <c r="U22" s="71">
        <f>IF($A22="","",$B22-$E$61-$F$61)</f>
        <v/>
      </c>
      <c r="V22" s="69">
        <f>IF($A22="","",$L$61*$D22)</f>
        <v/>
      </c>
      <c r="W22" s="71">
        <f>IF($A22="","",(($Q22*1)+$E$62+$F$62))</f>
        <v/>
      </c>
      <c r="X22" s="69">
        <f>IF($A22="","",$L$62*$D22)</f>
        <v/>
      </c>
      <c r="Y22" s="71">
        <f>IF($A22="","",(($Q22*2)+$E$63+$F$63))</f>
        <v/>
      </c>
      <c r="Z22" s="69">
        <f>IF($A22="","",$L$63*$D22)</f>
        <v/>
      </c>
      <c r="AA22" s="71">
        <f>IF($A22="","",$C22-$E$64-$F$64)</f>
        <v/>
      </c>
      <c r="AB22" s="69">
        <f>IF($A22="","",$L$64*$D22)</f>
        <v/>
      </c>
      <c r="AC22" s="137">
        <f>IF($A22="","",$K22-58-58-12)</f>
        <v/>
      </c>
      <c r="AD22" s="140">
        <f>IF($A22="","",$Q22+1.2)</f>
        <v/>
      </c>
      <c r="AE22" s="74">
        <f>IF($A22="","",$AE$9)</f>
        <v/>
      </c>
      <c r="AF22" s="75">
        <f>IF($A22="","",3*$D22)</f>
        <v/>
      </c>
      <c r="AG22" s="141">
        <f>IF($A22="","",($K22-5.8-5.8-1.2) * 0.393701)</f>
        <v/>
      </c>
      <c r="AH22" s="75">
        <f>IF($A22="","",($Q22+1.2)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IF($A23="","",($C23-$E$60)/3)</f>
        <v/>
      </c>
      <c r="R23" s="69">
        <f>IF($A23="","",$L$60*$D23)</f>
        <v/>
      </c>
      <c r="S23" s="71">
        <f>$Q23</f>
        <v/>
      </c>
      <c r="T23" s="69">
        <f>$R23</f>
        <v/>
      </c>
      <c r="U23" s="71">
        <f>IF($A23="","",$B23-$E$61-$F$61)</f>
        <v/>
      </c>
      <c r="V23" s="69">
        <f>IF($A23="","",$L$61*$D23)</f>
        <v/>
      </c>
      <c r="W23" s="71">
        <f>IF($A23="","",(($Q23*1)+$E$62+$F$62))</f>
        <v/>
      </c>
      <c r="X23" s="69">
        <f>IF($A23="","",$L$62*$D23)</f>
        <v/>
      </c>
      <c r="Y23" s="71">
        <f>IF($A23="","",(($Q23*2)+$E$63+$F$63))</f>
        <v/>
      </c>
      <c r="Z23" s="69">
        <f>IF($A23="","",$L$63*$D23)</f>
        <v/>
      </c>
      <c r="AA23" s="71">
        <f>IF($A23="","",$C23-$E$64-$F$64)</f>
        <v/>
      </c>
      <c r="AB23" s="69">
        <f>IF($A23="","",$L$64*$D23)</f>
        <v/>
      </c>
      <c r="AC23" s="137">
        <f>IF($A23="","",$K23-58-58-12)</f>
        <v/>
      </c>
      <c r="AD23" s="140">
        <f>IF($A23="","",$Q23+1.2)</f>
        <v/>
      </c>
      <c r="AE23" s="74">
        <f>IF($A23="","",$AE$9)</f>
        <v/>
      </c>
      <c r="AF23" s="75">
        <f>IF($A23="","",3*$D23)</f>
        <v/>
      </c>
      <c r="AG23" s="143">
        <f>IF($A23="","",($K23-5.8-5.8-1.2) * 0.393701)</f>
        <v/>
      </c>
      <c r="AH23" s="75">
        <f>IF($A23="","",($Q23+1.2)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IF($A24="","",($C24-$E$60)/3)</f>
        <v/>
      </c>
      <c r="R24" s="69">
        <f>IF($A24="","",$L$60*$D24)</f>
        <v/>
      </c>
      <c r="S24" s="71">
        <f>$Q24</f>
        <v/>
      </c>
      <c r="T24" s="69">
        <f>$R24</f>
        <v/>
      </c>
      <c r="U24" s="71">
        <f>IF($A24="","",$B24-$E$61-$F$61)</f>
        <v/>
      </c>
      <c r="V24" s="69">
        <f>IF($A24="","",$L$61*$D24)</f>
        <v/>
      </c>
      <c r="W24" s="71">
        <f>IF($A24="","",(($Q24*1)+$E$62+$F$62))</f>
        <v/>
      </c>
      <c r="X24" s="69">
        <f>IF($A24="","",$L$62*$D24)</f>
        <v/>
      </c>
      <c r="Y24" s="71">
        <f>IF($A24="","",(($Q24*2)+$E$63+$F$63))</f>
        <v/>
      </c>
      <c r="Z24" s="69">
        <f>IF($A24="","",$L$63*$D24)</f>
        <v/>
      </c>
      <c r="AA24" s="71">
        <f>IF($A24="","",$C24-$E$64-$F$64)</f>
        <v/>
      </c>
      <c r="AB24" s="69">
        <f>IF($A24="","",$L$64*$D24)</f>
        <v/>
      </c>
      <c r="AC24" s="137">
        <f>IF($A24="","",$K24-58-58-12)</f>
        <v/>
      </c>
      <c r="AD24" s="140">
        <f>IF($A24="","",$Q24+1.2)</f>
        <v/>
      </c>
      <c r="AE24" s="74">
        <f>IF($A24="","",$AE$9)</f>
        <v/>
      </c>
      <c r="AF24" s="75">
        <f>IF($A24="","",3*$D24)</f>
        <v/>
      </c>
      <c r="AG24" s="143">
        <f>IF($A24="","",($K24-5.8-5.8-1.2) * 0.393701)</f>
        <v/>
      </c>
      <c r="AH24" s="75">
        <f>IF($A24="","",($Q24+1.2)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IF($A25="","",($C25-$E$60)/3)</f>
        <v/>
      </c>
      <c r="R25" s="69">
        <f>IF($A25="","",$L$60*$D25)</f>
        <v/>
      </c>
      <c r="S25" s="71">
        <f>$Q25</f>
        <v/>
      </c>
      <c r="T25" s="69">
        <f>$R25</f>
        <v/>
      </c>
      <c r="U25" s="71">
        <f>IF($A25="","",$B25-$E$61-$F$61)</f>
        <v/>
      </c>
      <c r="V25" s="69">
        <f>IF($A25="","",$L$61*$D25)</f>
        <v/>
      </c>
      <c r="W25" s="71">
        <f>IF($A25="","",(($Q25*1)+$E$62+$F$62))</f>
        <v/>
      </c>
      <c r="X25" s="69">
        <f>IF($A25="","",$L$62*$D25)</f>
        <v/>
      </c>
      <c r="Y25" s="71">
        <f>IF($A25="","",(($Q25*2)+$E$63+$F$63))</f>
        <v/>
      </c>
      <c r="Z25" s="69">
        <f>IF($A25="","",$L$63*$D25)</f>
        <v/>
      </c>
      <c r="AA25" s="71">
        <f>IF($A25="","",$C25-$E$64-$F$64)</f>
        <v/>
      </c>
      <c r="AB25" s="69">
        <f>IF($A25="","",$L$64*$D25)</f>
        <v/>
      </c>
      <c r="AC25" s="137">
        <f>IF($A25="","",$K25-58-58-12)</f>
        <v/>
      </c>
      <c r="AD25" s="140">
        <f>IF($A25="","",$Q25+1.2)</f>
        <v/>
      </c>
      <c r="AE25" s="74">
        <f>IF($A25="","",$AE$9)</f>
        <v/>
      </c>
      <c r="AF25" s="75">
        <f>IF($A25="","",3*$D25)</f>
        <v/>
      </c>
      <c r="AG25" s="142">
        <f>IF($A25="","",($K25-5.8-5.8-1.2) * 0.393701)</f>
        <v/>
      </c>
      <c r="AH25" s="75">
        <f>IF($A25="","",($Q25+1.2)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IF($A26="","",($C26-$E$60)/3)</f>
        <v/>
      </c>
      <c r="R26" s="69">
        <f>IF($A26="","",$L$60*$D26)</f>
        <v/>
      </c>
      <c r="S26" s="71">
        <f>$Q26</f>
        <v/>
      </c>
      <c r="T26" s="69">
        <f>$R26</f>
        <v/>
      </c>
      <c r="U26" s="71">
        <f>IF($A26="","",$B26-$E$61-$F$61)</f>
        <v/>
      </c>
      <c r="V26" s="69">
        <f>IF($A26="","",$L$61*$D26)</f>
        <v/>
      </c>
      <c r="W26" s="71">
        <f>IF($A26="","",(($Q26*1)+$E$62+$F$62))</f>
        <v/>
      </c>
      <c r="X26" s="69">
        <f>IF($A26="","",$L$62*$D26)</f>
        <v/>
      </c>
      <c r="Y26" s="71">
        <f>IF($A26="","",(($Q26*2)+$E$63+$F$63))</f>
        <v/>
      </c>
      <c r="Z26" s="69">
        <f>IF($A26="","",$L$63*$D26)</f>
        <v/>
      </c>
      <c r="AA26" s="71">
        <f>IF($A26="","",$C26-$E$64-$F$64)</f>
        <v/>
      </c>
      <c r="AB26" s="69">
        <f>IF($A26="","",$L$64*$D26)</f>
        <v/>
      </c>
      <c r="AC26" s="137">
        <f>IF($A26="","",$K26-58-58-12)</f>
        <v/>
      </c>
      <c r="AD26" s="140">
        <f>IF($A26="","",$Q26+1.2)</f>
        <v/>
      </c>
      <c r="AE26" s="74">
        <f>IF($A26="","",$AE$9)</f>
        <v/>
      </c>
      <c r="AF26" s="75">
        <f>IF($A26="","",3*$D26)</f>
        <v/>
      </c>
      <c r="AG26" s="142">
        <f>IF($A26="","",($K26-5.8-5.8-1.2) * 0.393701)</f>
        <v/>
      </c>
      <c r="AH26" s="75">
        <f>IF($A26="","",($Q26+1.2)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IF($A27="","",($C27-$E$60)/3)</f>
        <v/>
      </c>
      <c r="R27" s="69">
        <f>IF($A27="","",$L$60*$D27)</f>
        <v/>
      </c>
      <c r="S27" s="71">
        <f>$Q27</f>
        <v/>
      </c>
      <c r="T27" s="69">
        <f>$R27</f>
        <v/>
      </c>
      <c r="U27" s="71">
        <f>IF($A27="","",$B27-$E$61-$F$61)</f>
        <v/>
      </c>
      <c r="V27" s="69">
        <f>IF($A27="","",$L$61*$D27)</f>
        <v/>
      </c>
      <c r="W27" s="71">
        <f>IF($A27="","",(($Q27*1)+$E$62+$F$62))</f>
        <v/>
      </c>
      <c r="X27" s="69">
        <f>IF($A27="","",$L$62*$D27)</f>
        <v/>
      </c>
      <c r="Y27" s="71">
        <f>IF($A27="","",(($Q27*2)+$E$63+$F$63))</f>
        <v/>
      </c>
      <c r="Z27" s="69">
        <f>IF($A27="","",$L$63*$D27)</f>
        <v/>
      </c>
      <c r="AA27" s="71">
        <f>IF($A27="","",$C27-$E$64-$F$64)</f>
        <v/>
      </c>
      <c r="AB27" s="69">
        <f>IF($A27="","",$L$64*$D27)</f>
        <v/>
      </c>
      <c r="AC27" s="137">
        <f>IF($A27="","",$K27-58-58-12)</f>
        <v/>
      </c>
      <c r="AD27" s="140">
        <f>IF($A27="","",$Q27+1.2)</f>
        <v/>
      </c>
      <c r="AE27" s="74">
        <f>IF($A27="","",$AE$9)</f>
        <v/>
      </c>
      <c r="AF27" s="75">
        <f>IF($A27="","",3*$D27)</f>
        <v/>
      </c>
      <c r="AG27" s="141">
        <f>IF($A27="","",($K27-5.8-5.8-1.2) * 0.393701)</f>
        <v/>
      </c>
      <c r="AH27" s="75">
        <f>IF($A27="","",($Q27+1.2)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IF($A28="","",($C28-$E$60)/3)</f>
        <v/>
      </c>
      <c r="R28" s="69">
        <f>IF($A28="","",$L$60*$D28)</f>
        <v/>
      </c>
      <c r="S28" s="71">
        <f>$Q28</f>
        <v/>
      </c>
      <c r="T28" s="69">
        <f>$R28</f>
        <v/>
      </c>
      <c r="U28" s="71">
        <f>IF($A28="","",$B28-$E$61-$F$61)</f>
        <v/>
      </c>
      <c r="V28" s="69">
        <f>IF($A28="","",$L$61*$D28)</f>
        <v/>
      </c>
      <c r="W28" s="71">
        <f>IF($A28="","",(($Q28*1)+$E$62+$F$62))</f>
        <v/>
      </c>
      <c r="X28" s="69">
        <f>IF($A28="","",$L$62*$D28)</f>
        <v/>
      </c>
      <c r="Y28" s="71">
        <f>IF($A28="","",(($Q28*2)+$E$63+$F$63))</f>
        <v/>
      </c>
      <c r="Z28" s="69">
        <f>IF($A28="","",$L$63*$D28)</f>
        <v/>
      </c>
      <c r="AA28" s="71">
        <f>IF($A28="","",$C28-$E$64-$F$64)</f>
        <v/>
      </c>
      <c r="AB28" s="69">
        <f>IF($A28="","",$L$64*$D28)</f>
        <v/>
      </c>
      <c r="AC28" s="137">
        <f>IF($A28="","",$K28-58-58-12)</f>
        <v/>
      </c>
      <c r="AD28" s="140">
        <f>IF($A28="","",$Q28+1.2)</f>
        <v/>
      </c>
      <c r="AE28" s="74">
        <f>IF($A28="","",$AE$9)</f>
        <v/>
      </c>
      <c r="AF28" s="75">
        <f>IF($A28="","",3*$D28)</f>
        <v/>
      </c>
      <c r="AG28" s="144">
        <f>IF($A28="","",($K28-5.8-5.8-1.2) * 0.393701)</f>
        <v/>
      </c>
      <c r="AH28" s="75">
        <f>IF($A28="","",($Q28+1.2)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(ROUNDUP(P49/640,0))</f>
        <v/>
      </c>
      <c r="Q30" s="81">
        <f>Q$7</f>
        <v/>
      </c>
      <c r="R30" s="81">
        <f>(ROUNDUP((R49+T49)/640,0))</f>
        <v/>
      </c>
      <c r="S30" s="22" t="n"/>
      <c r="T30" s="23" t="n"/>
      <c r="U30" s="81">
        <f>U$7</f>
        <v/>
      </c>
      <c r="V30" s="22" t="n"/>
      <c r="W30" s="22" t="n"/>
      <c r="X30" s="22" t="n"/>
      <c r="Y30" s="23" t="n"/>
      <c r="Z30" s="81">
        <f>(ROUNDUP(SUM(V49:Z49)/640,0))</f>
        <v/>
      </c>
      <c r="AA30" s="81">
        <f>AA$7</f>
        <v/>
      </c>
      <c r="AB30" s="81">
        <f>(ROUNDUP(AB49/640,0))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4" t="n"/>
      <c r="V31" s="84">
        <f>V11*U11</f>
        <v/>
      </c>
      <c r="W31" s="84" t="n"/>
      <c r="X31" s="84">
        <f>X11*W11</f>
        <v/>
      </c>
      <c r="Y31" s="85" t="n"/>
      <c r="Z31" s="84">
        <f>Z11*Y11</f>
        <v/>
      </c>
      <c r="AA31" s="85" t="n"/>
      <c r="AB31" s="84">
        <f>AB11*AA11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4" t="n"/>
      <c r="V32" s="84">
        <f>V12*U12</f>
        <v/>
      </c>
      <c r="W32" s="84" t="n"/>
      <c r="X32" s="84">
        <f>X12*W12</f>
        <v/>
      </c>
      <c r="Y32" s="85" t="n"/>
      <c r="Z32" s="84">
        <f>Z12*Y12</f>
        <v/>
      </c>
      <c r="AA32" s="85" t="n"/>
      <c r="AB32" s="84">
        <f>AB12*AA12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4" t="n"/>
      <c r="V33" s="84">
        <f>V13*U13</f>
        <v/>
      </c>
      <c r="W33" s="84" t="n"/>
      <c r="X33" s="84">
        <f>X13*W13</f>
        <v/>
      </c>
      <c r="Y33" s="85" t="n"/>
      <c r="Z33" s="84">
        <f>Z13*Y13</f>
        <v/>
      </c>
      <c r="AA33" s="85" t="n"/>
      <c r="AB33" s="84">
        <f>AB13*AA13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4" t="n"/>
      <c r="V34" s="84">
        <f>V14*U14</f>
        <v/>
      </c>
      <c r="W34" s="84" t="n"/>
      <c r="X34" s="84">
        <f>X14*W14</f>
        <v/>
      </c>
      <c r="Y34" s="85" t="n"/>
      <c r="Z34" s="84">
        <f>Z14*Y14</f>
        <v/>
      </c>
      <c r="AA34" s="85" t="n"/>
      <c r="AB34" s="84">
        <f>AB14*AA14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4" t="n"/>
      <c r="V35" s="84">
        <f>V15*U15</f>
        <v/>
      </c>
      <c r="W35" s="84" t="n"/>
      <c r="X35" s="84">
        <f>X15*W15</f>
        <v/>
      </c>
      <c r="Y35" s="85" t="n"/>
      <c r="Z35" s="84">
        <f>Z15*Y15</f>
        <v/>
      </c>
      <c r="AA35" s="85" t="n"/>
      <c r="AB35" s="84">
        <f>AB15*AA15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4" t="n"/>
      <c r="V36" s="84">
        <f>V16*U16</f>
        <v/>
      </c>
      <c r="W36" s="84" t="n"/>
      <c r="X36" s="84">
        <f>X16*W16</f>
        <v/>
      </c>
      <c r="Y36" s="85" t="n"/>
      <c r="Z36" s="84">
        <f>Z16*Y16</f>
        <v/>
      </c>
      <c r="AA36" s="85" t="n"/>
      <c r="AB36" s="84">
        <f>AB16*AA16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4" t="n"/>
      <c r="V37" s="84">
        <f>V17*U17</f>
        <v/>
      </c>
      <c r="W37" s="84" t="n"/>
      <c r="X37" s="84">
        <f>X17*W17</f>
        <v/>
      </c>
      <c r="Y37" s="85" t="n"/>
      <c r="Z37" s="84">
        <f>Z17*Y17</f>
        <v/>
      </c>
      <c r="AA37" s="85" t="n"/>
      <c r="AB37" s="84">
        <f>AB17*AA17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4" t="n"/>
      <c r="V38" s="84">
        <f>V18*U18</f>
        <v/>
      </c>
      <c r="W38" s="84" t="n"/>
      <c r="X38" s="84">
        <f>X18*W18</f>
        <v/>
      </c>
      <c r="Y38" s="85" t="n"/>
      <c r="Z38" s="84">
        <f>Z18*Y18</f>
        <v/>
      </c>
      <c r="AA38" s="85" t="n"/>
      <c r="AB38" s="84">
        <f>AB18*AA18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4" t="n"/>
      <c r="V39" s="84">
        <f>V19*U19</f>
        <v/>
      </c>
      <c r="W39" s="84" t="n"/>
      <c r="X39" s="84">
        <f>X19*W19</f>
        <v/>
      </c>
      <c r="Y39" s="85" t="n"/>
      <c r="Z39" s="84">
        <f>Z19*Y19</f>
        <v/>
      </c>
      <c r="AA39" s="85" t="n"/>
      <c r="AB39" s="84">
        <f>AB19*AA19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4" t="n"/>
      <c r="V40" s="84">
        <f>V20*U20</f>
        <v/>
      </c>
      <c r="W40" s="84" t="n"/>
      <c r="X40" s="84">
        <f>X20*W20</f>
        <v/>
      </c>
      <c r="Y40" s="85" t="n"/>
      <c r="Z40" s="84">
        <f>Z20*Y20</f>
        <v/>
      </c>
      <c r="AA40" s="85" t="n"/>
      <c r="AB40" s="84">
        <f>AB20*AA20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4" t="n"/>
      <c r="V41" s="84">
        <f>V21*U21</f>
        <v/>
      </c>
      <c r="W41" s="84" t="n"/>
      <c r="X41" s="84">
        <f>X21*W21</f>
        <v/>
      </c>
      <c r="Y41" s="85" t="n"/>
      <c r="Z41" s="84">
        <f>Z21*Y21</f>
        <v/>
      </c>
      <c r="AA41" s="85" t="n"/>
      <c r="AB41" s="84">
        <f>AB21*AA21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4" t="n"/>
      <c r="V42" s="84">
        <f>V22*U22</f>
        <v/>
      </c>
      <c r="W42" s="84" t="n"/>
      <c r="X42" s="84">
        <f>X22*W22</f>
        <v/>
      </c>
      <c r="Y42" s="85" t="n"/>
      <c r="Z42" s="84">
        <f>Z22*Y22</f>
        <v/>
      </c>
      <c r="AA42" s="85" t="n"/>
      <c r="AB42" s="84">
        <f>AB22*AA22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4" t="n"/>
      <c r="V43" s="84">
        <f>V23*U23</f>
        <v/>
      </c>
      <c r="W43" s="84" t="n"/>
      <c r="X43" s="84">
        <f>X23*W23</f>
        <v/>
      </c>
      <c r="Y43" s="85" t="n"/>
      <c r="Z43" s="84">
        <f>Z23*Y23</f>
        <v/>
      </c>
      <c r="AA43" s="85" t="n"/>
      <c r="AB43" s="84">
        <f>AB23*AA23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4" t="n"/>
      <c r="V44" s="84">
        <f>V24*U24</f>
        <v/>
      </c>
      <c r="W44" s="84" t="n"/>
      <c r="X44" s="84">
        <f>X24*W24</f>
        <v/>
      </c>
      <c r="Y44" s="85" t="n"/>
      <c r="Z44" s="84">
        <f>Z24*Y24</f>
        <v/>
      </c>
      <c r="AA44" s="85" t="n"/>
      <c r="AB44" s="84">
        <f>AB24*AA24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4" t="n"/>
      <c r="V45" s="84">
        <f>V25*U25</f>
        <v/>
      </c>
      <c r="W45" s="84" t="n"/>
      <c r="X45" s="84">
        <f>X25*W25</f>
        <v/>
      </c>
      <c r="Y45" s="85" t="n"/>
      <c r="Z45" s="84">
        <f>Z25*Y25</f>
        <v/>
      </c>
      <c r="AA45" s="85" t="n"/>
      <c r="AB45" s="84">
        <f>AB25*AA25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4" t="n"/>
      <c r="V46" s="84">
        <f>V26*U26</f>
        <v/>
      </c>
      <c r="W46" s="84" t="n"/>
      <c r="X46" s="84">
        <f>X26*W26</f>
        <v/>
      </c>
      <c r="Y46" s="85" t="n"/>
      <c r="Z46" s="84">
        <f>Z26*Y26</f>
        <v/>
      </c>
      <c r="AA46" s="85" t="n"/>
      <c r="AB46" s="84">
        <f>AB26*AA26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4" t="n"/>
      <c r="V47" s="84">
        <f>V27*U27</f>
        <v/>
      </c>
      <c r="W47" s="84" t="n"/>
      <c r="X47" s="84">
        <f>X27*W27</f>
        <v/>
      </c>
      <c r="Y47" s="85" t="n"/>
      <c r="Z47" s="84">
        <f>Z27*Y27</f>
        <v/>
      </c>
      <c r="AA47" s="85" t="n"/>
      <c r="AB47" s="84">
        <f>AB27*AA27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4" t="n"/>
      <c r="V48" s="84">
        <f>V28*U28</f>
        <v/>
      </c>
      <c r="W48" s="84" t="n"/>
      <c r="X48" s="84">
        <f>X28*W28</f>
        <v/>
      </c>
      <c r="Y48" s="85" t="n"/>
      <c r="Z48" s="84">
        <f>Z28*Y28</f>
        <v/>
      </c>
      <c r="AA48" s="85" t="n"/>
      <c r="AB48" s="84">
        <f>AB28*AA28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  <c r="AA49" s="85" t="n"/>
      <c r="AB49" s="85">
        <f>SUMIF(AB31:AB48,"&gt;0")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B20047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เสาเกี่ยวโหนก</t>
        </is>
      </c>
      <c r="C59" s="91" t="inlineStr">
        <is>
          <t>B20010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ขวางบน</t>
        </is>
      </c>
      <c r="C60" s="91" t="inlineStr">
        <is>
          <t>B20054</t>
        </is>
      </c>
      <c r="D60" s="92" t="inlineStr">
        <is>
          <t>(W-2.2-5.7-4-4-5.7-2.2)/3</t>
        </is>
      </c>
      <c r="E60" s="93" t="n">
        <v>23.8</v>
      </c>
      <c r="F60" s="94" t="n"/>
      <c r="G60" s="94" t="n"/>
      <c r="H60" s="94" t="n"/>
      <c r="I60" s="94" t="n"/>
      <c r="J60" s="94" t="n"/>
      <c r="K60" s="94" t="n"/>
      <c r="L60" s="93" t="n">
        <v>3</v>
      </c>
    </row>
    <row r="61">
      <c r="A61" s="89" t="n">
        <v>8</v>
      </c>
      <c r="B61" s="90" t="inlineStr">
        <is>
          <t>ฝาปิดเฟรมข้าง</t>
        </is>
      </c>
      <c r="C61" s="91" t="inlineStr">
        <is>
          <t>B20019</t>
        </is>
      </c>
      <c r="D61" s="92" t="inlineStr">
        <is>
          <t>H-1.3-0.8</t>
        </is>
      </c>
      <c r="E61" s="93" t="n">
        <v>1.3</v>
      </c>
      <c r="F61" s="93" t="n">
        <v>0.8</v>
      </c>
      <c r="G61" s="94" t="n"/>
      <c r="H61" s="94" t="n"/>
      <c r="I61" s="94" t="n"/>
      <c r="J61" s="94" t="n"/>
      <c r="K61" s="94" t="n"/>
      <c r="L61" s="93" t="n">
        <v>4</v>
      </c>
    </row>
    <row r="62">
      <c r="A62" s="89" t="n">
        <v>9</v>
      </c>
      <c r="B62" s="90" t="inlineStr">
        <is>
          <t>ฝาปิดเฟรมบน 
ร่องบานเลื่อน</t>
        </is>
      </c>
      <c r="C62" s="91" t="inlineStr">
        <is>
          <t>-</t>
        </is>
      </c>
      <c r="D62" s="92" t="inlineStr">
        <is>
          <t>ขวาง+5.7+เผื่อ2</t>
        </is>
      </c>
      <c r="E62" s="93" t="n">
        <v>5.7</v>
      </c>
      <c r="F62" s="93" t="n">
        <v>2</v>
      </c>
      <c r="G62" s="94" t="n"/>
      <c r="H62" s="94" t="n"/>
      <c r="I62" s="94" t="n"/>
      <c r="J62" s="94" t="n"/>
      <c r="K62" s="94" t="n"/>
      <c r="L62" s="93" t="n">
        <v>1</v>
      </c>
    </row>
    <row r="63">
      <c r="A63" s="89" t="n">
        <v>10</v>
      </c>
      <c r="B63" s="90" t="inlineStr">
        <is>
          <t>ฝาปิดเฟรมบน 
ร่องบานตาย</t>
        </is>
      </c>
      <c r="C63" s="91" t="inlineStr">
        <is>
          <t>-</t>
        </is>
      </c>
      <c r="D63" s="92" t="inlineStr">
        <is>
          <t>(ขวาง X 2 )+9.7+เผื่อ2</t>
        </is>
      </c>
      <c r="E63" s="93" t="n">
        <v>9.699999999999999</v>
      </c>
      <c r="F63" s="93" t="n">
        <v>2</v>
      </c>
      <c r="G63" s="94" t="n"/>
      <c r="H63" s="94" t="n"/>
      <c r="I63" s="94" t="n"/>
      <c r="J63" s="94" t="n"/>
      <c r="K63" s="94" t="n"/>
      <c r="L63" s="93" t="n">
        <v>1</v>
      </c>
    </row>
    <row r="64">
      <c r="A64" s="89" t="n">
        <v>11</v>
      </c>
      <c r="B64" s="90" t="inlineStr">
        <is>
          <t>เบรคบาน ธรณี</t>
        </is>
      </c>
      <c r="C64" s="91" t="inlineStr">
        <is>
          <t>B20050</t>
        </is>
      </c>
      <c r="D64" s="92" t="inlineStr">
        <is>
          <t>W-2.2-2.2</t>
        </is>
      </c>
      <c r="E64" s="93" t="n">
        <v>2.2</v>
      </c>
      <c r="F64" s="93" t="n">
        <v>2.2</v>
      </c>
      <c r="G64" s="94" t="n"/>
      <c r="H64" s="94" t="n"/>
      <c r="I64" s="94" t="n"/>
      <c r="J64" s="94" t="n"/>
      <c r="K64" s="94" t="n"/>
      <c r="L64" s="93" t="n">
        <v>2</v>
      </c>
    </row>
    <row r="66">
      <c r="A66" s="153" t="inlineStr">
        <is>
          <t>⑥ อุปกรณ์ ต่อ 1 บาน — คูณจำนวนบานที่ผลิต</t>
        </is>
      </c>
      <c r="F66" s="154" t="inlineStr">
        <is>
          <t>ต่อบาน</t>
        </is>
      </c>
    </row>
    <row r="67">
      <c r="A67" s="155" t="inlineStr">
        <is>
          <t>1. ล้อ 27</t>
        </is>
      </c>
      <c r="F67" s="156" t="n">
        <v>2</v>
      </c>
    </row>
    <row r="68">
      <c r="A68" s="155" t="inlineStr">
        <is>
          <t>2. มือจับ Align</t>
        </is>
      </c>
      <c r="F68" s="156" t="n">
        <v>2</v>
      </c>
    </row>
    <row r="69">
      <c r="A69" s="155" t="inlineStr">
        <is>
          <t>3. ชุดล็อค</t>
        </is>
      </c>
      <c r="F69" s="156" t="n">
        <v>1</v>
      </c>
    </row>
    <row r="70">
      <c r="A70" s="155" t="inlineStr">
        <is>
          <t>4. น็อตประกอบ</t>
        </is>
      </c>
      <c r="F70" s="156" t="n">
        <v>4</v>
      </c>
    </row>
    <row r="71">
      <c r="A71" s="157" t="inlineStr">
        <is>
          <t>+ สักหลาด/ยาง/ซิลิโคน = ตามขนาด (ดูชีทคิดทุน)</t>
        </is>
      </c>
    </row>
  </sheetData>
  <mergeCells count="59">
    <mergeCell ref="R30:T30"/>
    <mergeCell ref="O7:P7"/>
    <mergeCell ref="Q7:R7"/>
    <mergeCell ref="U9:V9"/>
    <mergeCell ref="I6:J6"/>
    <mergeCell ref="O6:P6"/>
    <mergeCell ref="U6:V6"/>
    <mergeCell ref="K9:L9"/>
    <mergeCell ref="W6:X6"/>
    <mergeCell ref="M9:N9"/>
    <mergeCell ref="O9:P9"/>
    <mergeCell ref="G8:H8"/>
    <mergeCell ref="U7:Z7"/>
    <mergeCell ref="E8:F8"/>
    <mergeCell ref="Y9:Z9"/>
    <mergeCell ref="AA9:AB9"/>
    <mergeCell ref="U30:Y30"/>
    <mergeCell ref="S8:T8"/>
    <mergeCell ref="A69:E69"/>
    <mergeCell ref="A70:E70"/>
    <mergeCell ref="A71:F71"/>
    <mergeCell ref="G7:H7"/>
    <mergeCell ref="AA6:AB6"/>
    <mergeCell ref="S7:T7"/>
    <mergeCell ref="I7:J7"/>
    <mergeCell ref="A30:D30"/>
    <mergeCell ref="AC7:AF7"/>
    <mergeCell ref="G6:H6"/>
    <mergeCell ref="A66:E66"/>
    <mergeCell ref="E9:F9"/>
    <mergeCell ref="M7:N7"/>
    <mergeCell ref="E6:F6"/>
    <mergeCell ref="A8:A9"/>
    <mergeCell ref="A6:D6"/>
    <mergeCell ref="M6:N6"/>
    <mergeCell ref="AA7:AB7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W9:X9"/>
    <mergeCell ref="O8:P8"/>
    <mergeCell ref="AE9:AF9"/>
    <mergeCell ref="K7:L7"/>
    <mergeCell ref="B8:C9"/>
    <mergeCell ref="AC8:AF8"/>
    <mergeCell ref="E7:F7"/>
    <mergeCell ref="AG6:AH9"/>
    <mergeCell ref="A68:E68"/>
    <mergeCell ref="K6:L6"/>
    <mergeCell ref="G9:H9"/>
    <mergeCell ref="AA8:AB8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12.75" customWidth="1" min="28" max="28"/>
    <col width="8.75" customWidth="1" min="29" max="29"/>
    <col width="9.75" customWidth="1" min="31" max="31"/>
    <col width="11.625" customWidth="1" min="32" max="32"/>
    <col width="8.75" customWidth="1" min="33" max="33"/>
  </cols>
  <sheetData>
    <row r="1" ht="40.15" customHeight="1">
      <c r="A1" s="4" t="inlineStr">
        <is>
          <t>รายการตัด SMS บานเลื่อนลากจูง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10" t="n"/>
      <c r="R1" s="10" t="n"/>
      <c r="S1" s="9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</row>
    <row r="2" ht="40.15" customHeight="1">
      <c r="A2" s="11" t="inlineStr">
        <is>
          <t>3 ราง 7 มม.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9" t="n"/>
      <c r="P2" s="9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</row>
    <row r="3" ht="40.15" customHeight="1">
      <c r="A3" s="11" t="inlineStr">
        <is>
          <t>เสาตูดตัน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O3" s="9" t="n"/>
      <c r="P3" s="9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O4" s="9" t="n"/>
      <c r="P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P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inlineStr">
        <is>
          <t>(W-2.2-5-4-4-5-2.2)/3</t>
        </is>
      </c>
      <c r="P6" s="3" t="n"/>
      <c r="Q6" s="18" t="n"/>
      <c r="R6" s="3" t="n"/>
      <c r="S6" s="18" t="inlineStr">
        <is>
          <t>H-1.3-0.8</t>
        </is>
      </c>
      <c r="T6" s="3" t="n"/>
      <c r="U6" s="18" t="inlineStr">
        <is>
          <t>ขวาง+5+เผื่อ2</t>
        </is>
      </c>
      <c r="V6" s="3" t="n"/>
      <c r="W6" s="18" t="inlineStr">
        <is>
          <t>(ขวาง X 2 )+9+เผื่อ2</t>
        </is>
      </c>
      <c r="X6" s="3" t="n"/>
      <c r="Y6" s="18" t="inlineStr">
        <is>
          <t>W-2.2-2.2</t>
        </is>
      </c>
      <c r="Z6" s="3" t="n"/>
      <c r="AA6" s="19" t="n"/>
      <c r="AB6" s="19" t="n"/>
      <c r="AC6" s="19" t="n"/>
      <c r="AD6" s="19" t="n"/>
      <c r="AE6" s="20" t="inlineStr">
        <is>
          <t>หน่วยนิ้ว กระจก</t>
        </is>
      </c>
      <c r="AF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B20046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inlineStr">
        <is>
          <t>B20007</t>
        </is>
      </c>
      <c r="L7" s="17" t="n"/>
      <c r="M7" s="26" t="inlineStr">
        <is>
          <t>B20009</t>
        </is>
      </c>
      <c r="N7" s="16" t="n"/>
      <c r="O7" s="25" t="inlineStr">
        <is>
          <t>B20054</t>
        </is>
      </c>
      <c r="P7" s="17" t="n"/>
      <c r="Q7" s="25" t="inlineStr">
        <is>
          <t>B20054</t>
        </is>
      </c>
      <c r="R7" s="17" t="n"/>
      <c r="S7" s="25" t="inlineStr">
        <is>
          <t>B20019</t>
        </is>
      </c>
      <c r="T7" s="16" t="n"/>
      <c r="U7" s="16" t="n"/>
      <c r="V7" s="16" t="n"/>
      <c r="W7" s="16" t="n"/>
      <c r="X7" s="17" t="n"/>
      <c r="Y7" s="24" t="inlineStr">
        <is>
          <t>B20050</t>
        </is>
      </c>
      <c r="Z7" s="17" t="n"/>
      <c r="AA7" s="28" t="inlineStr">
        <is>
          <t>ขนาดกระจก</t>
        </is>
      </c>
      <c r="AB7" s="29" t="n"/>
      <c r="AC7" s="29" t="n"/>
      <c r="AD7" s="30" t="n"/>
      <c r="AE7" s="31" t="n"/>
      <c r="AF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1" t="n"/>
      <c r="Q8" s="38" t="n"/>
      <c r="R8" s="37" t="n"/>
      <c r="S8" s="95" t="n"/>
      <c r="T8" s="96" t="n"/>
      <c r="U8" s="96" t="n"/>
      <c r="V8" s="96" t="n"/>
      <c r="W8" s="96" t="n"/>
      <c r="X8" s="41" t="n"/>
      <c r="Y8" s="36" t="n"/>
      <c r="Z8" s="37" t="n"/>
      <c r="AA8" s="42" t="inlineStr">
        <is>
          <t>ใส่ความหนากระจก ↓</t>
        </is>
      </c>
      <c r="AB8" s="22" t="n"/>
      <c r="AC8" s="22" t="n"/>
      <c r="AD8" s="43" t="n"/>
      <c r="AE8" s="31" t="n"/>
      <c r="AF8" s="32" t="n"/>
    </row>
    <row r="9" ht="40.15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เสากุจแจตูดตัน</t>
        </is>
      </c>
      <c r="L9" s="43" t="n"/>
      <c r="M9" s="48" t="inlineStr">
        <is>
          <t>เสาเกี่ยว</t>
        </is>
      </c>
      <c r="N9" s="43" t="n"/>
      <c r="O9" s="48" t="inlineStr">
        <is>
          <t>ขวางบน</t>
        </is>
      </c>
      <c r="P9" s="43" t="n"/>
      <c r="Q9" s="48" t="inlineStr">
        <is>
          <t>ขวางล่าง</t>
        </is>
      </c>
      <c r="R9" s="43" t="n"/>
      <c r="S9" s="49" t="inlineStr">
        <is>
          <t>ฝาปิดเฟรมข้าง</t>
        </is>
      </c>
      <c r="T9" s="43" t="n"/>
      <c r="U9" s="49" t="inlineStr">
        <is>
          <t>ฝาปิดเฟรมบน 
ร่องบานเลื่อน</t>
        </is>
      </c>
      <c r="V9" s="43" t="n"/>
      <c r="W9" s="49" t="inlineStr">
        <is>
          <t>ฝาปิดเฟรมบน 
ร่องบานตาย</t>
        </is>
      </c>
      <c r="X9" s="43" t="n"/>
      <c r="Y9" s="48" t="inlineStr">
        <is>
          <t>เบรคบาน ธรณี</t>
        </is>
      </c>
      <c r="Z9" s="43" t="n"/>
      <c r="AA9" s="50" t="inlineStr">
        <is>
          <t>เสา-5.8-5.8-1.2</t>
        </is>
      </c>
      <c r="AB9" s="51" t="inlineStr">
        <is>
          <t>ขวาง+1.2</t>
        </is>
      </c>
      <c r="AC9" s="52" t="n">
        <v>6</v>
      </c>
      <c r="AD9" s="43" t="n"/>
      <c r="AE9" s="53" t="n"/>
      <c r="AF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61" t="inlineStr">
        <is>
          <t>H</t>
        </is>
      </c>
      <c r="AB10" s="62" t="inlineStr">
        <is>
          <t>W</t>
        </is>
      </c>
      <c r="AC10" s="63" t="inlineStr">
        <is>
          <t>ความ
หนา</t>
        </is>
      </c>
      <c r="AD10" s="64" t="inlineStr">
        <is>
          <t>จำนวน</t>
        </is>
      </c>
      <c r="AE10" s="65" t="inlineStr">
        <is>
          <t>สูง</t>
        </is>
      </c>
      <c r="AF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194.3</v>
      </c>
      <c r="C11" s="139" t="n">
        <v>258.7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IF($A11="","",($C11-$E$59)/3)</f>
        <v/>
      </c>
      <c r="P11" s="69">
        <f>IF($A11="","",$L$59*$D11)</f>
        <v/>
      </c>
      <c r="Q11" s="71">
        <f>$O11</f>
        <v/>
      </c>
      <c r="R11" s="69">
        <f>$P11</f>
        <v/>
      </c>
      <c r="S11" s="71">
        <f>IF($A11="","",$B11-$E$60-$F$60)</f>
        <v/>
      </c>
      <c r="T11" s="69">
        <f>IF($A11="","",$L$60*$D11)</f>
        <v/>
      </c>
      <c r="U11" s="71">
        <f>IF($A11="","",(($O11*1)+$E$61+$F$61))</f>
        <v/>
      </c>
      <c r="V11" s="69">
        <f>IF($A11="","",$L$61*$D11)</f>
        <v/>
      </c>
      <c r="W11" s="71">
        <f>IF($A11="","",(($O11*2)+$E$62+$F$62))</f>
        <v/>
      </c>
      <c r="X11" s="69">
        <f>IF($A11="","",$L$62*$D11)</f>
        <v/>
      </c>
      <c r="Y11" s="71">
        <f>IF($A11="","",$C11-$E$63-$F$63)</f>
        <v/>
      </c>
      <c r="Z11" s="69">
        <f>IF($A11="","",$L$63*$D11)</f>
        <v/>
      </c>
      <c r="AA11" s="137">
        <f>IF($A11="","",$K11-5.8-5.8-1.2)</f>
        <v/>
      </c>
      <c r="AB11" s="140">
        <f>IF($A11="","",$O11+1.2)</f>
        <v/>
      </c>
      <c r="AC11" s="74">
        <f>IF($A11="","",$AC$9)</f>
        <v/>
      </c>
      <c r="AD11" s="75">
        <f>IF($A11="","",3*$D11)</f>
        <v/>
      </c>
      <c r="AE11" s="141">
        <f>IF($A11="","",($K11-5.8-5.8-1.2) * 0.393701)</f>
        <v/>
      </c>
      <c r="AF11" s="75">
        <f>IF($A11="","",($O11+1.2) * 0.393701)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IF($A12="","",($C12-$E$59)/3)</f>
        <v/>
      </c>
      <c r="P12" s="69">
        <f>IF($A12="","",$L$59*$D12)</f>
        <v/>
      </c>
      <c r="Q12" s="71">
        <f>$O12</f>
        <v/>
      </c>
      <c r="R12" s="69">
        <f>$P12</f>
        <v/>
      </c>
      <c r="S12" s="71">
        <f>IF($A12="","",$B12-$E$60-$F$60)</f>
        <v/>
      </c>
      <c r="T12" s="69">
        <f>IF($A12="","",$L$60*$D12)</f>
        <v/>
      </c>
      <c r="U12" s="71">
        <f>IF($A12="","",(($O12*1)+$E$61+$F$61))</f>
        <v/>
      </c>
      <c r="V12" s="69">
        <f>IF($A12="","",$L$61*$D12)</f>
        <v/>
      </c>
      <c r="W12" s="71">
        <f>IF($A12="","",(($O12*2)+$E$62+$F$62))</f>
        <v/>
      </c>
      <c r="X12" s="69">
        <f>IF($A12="","",$L$62*$D12)</f>
        <v/>
      </c>
      <c r="Y12" s="71">
        <f>IF($A12="","",$C12-$E$63-$F$63)</f>
        <v/>
      </c>
      <c r="Z12" s="69">
        <f>IF($A12="","",$L$63*$D12)</f>
        <v/>
      </c>
      <c r="AA12" s="137">
        <f>IF($A12="","",$K12-58-58-12)</f>
        <v/>
      </c>
      <c r="AB12" s="140">
        <f>IF($A12="","",$O12+1.2)</f>
        <v/>
      </c>
      <c r="AC12" s="74">
        <f>IF($A12="","",$AC$9)</f>
        <v/>
      </c>
      <c r="AD12" s="75">
        <f>IF($A12="","",3*$D12)</f>
        <v/>
      </c>
      <c r="AE12" s="142">
        <f>IF($A12="","",($K12-5.8-5.8-1.2) * 0.393701)</f>
        <v/>
      </c>
      <c r="AF12" s="75">
        <f>IF($A12="","",($O12+1.2)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IF($A13="","",($C13-$E$59)/3)</f>
        <v/>
      </c>
      <c r="P13" s="69">
        <f>IF($A13="","",$L$59*$D13)</f>
        <v/>
      </c>
      <c r="Q13" s="71">
        <f>$O13</f>
        <v/>
      </c>
      <c r="R13" s="69">
        <f>$P13</f>
        <v/>
      </c>
      <c r="S13" s="71">
        <f>IF($A13="","",$B13-$E$60-$F$60)</f>
        <v/>
      </c>
      <c r="T13" s="69">
        <f>IF($A13="","",$L$60*$D13)</f>
        <v/>
      </c>
      <c r="U13" s="71">
        <f>IF($A13="","",(($O13*1)+$E$61+$F$61))</f>
        <v/>
      </c>
      <c r="V13" s="69">
        <f>IF($A13="","",$L$61*$D13)</f>
        <v/>
      </c>
      <c r="W13" s="71">
        <f>IF($A13="","",(($O13*2)+$E$62+$F$62))</f>
        <v/>
      </c>
      <c r="X13" s="69">
        <f>IF($A13="","",$L$62*$D13)</f>
        <v/>
      </c>
      <c r="Y13" s="71">
        <f>IF($A13="","",$C13-$E$63-$F$63)</f>
        <v/>
      </c>
      <c r="Z13" s="69">
        <f>IF($A13="","",$L$63*$D13)</f>
        <v/>
      </c>
      <c r="AA13" s="137">
        <f>IF($A13="","",$K13-58-58-12)</f>
        <v/>
      </c>
      <c r="AB13" s="140">
        <f>IF($A13="","",$O13+1.2)</f>
        <v/>
      </c>
      <c r="AC13" s="74">
        <f>IF($A13="","",$AC$9)</f>
        <v/>
      </c>
      <c r="AD13" s="75">
        <f>IF($A13="","",3*$D13)</f>
        <v/>
      </c>
      <c r="AE13" s="141">
        <f>IF($A13="","",($K13-5.8-5.8-1.2) * 0.393701)</f>
        <v/>
      </c>
      <c r="AF13" s="75">
        <f>IF($A13="","",($O13+1.2)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IF($A14="","",($C14-$E$59)/3)</f>
        <v/>
      </c>
      <c r="P14" s="69">
        <f>IF($A14="","",$L$59*$D14)</f>
        <v/>
      </c>
      <c r="Q14" s="71">
        <f>$O14</f>
        <v/>
      </c>
      <c r="R14" s="69">
        <f>$P14</f>
        <v/>
      </c>
      <c r="S14" s="71">
        <f>IF($A14="","",$B14-$E$60-$F$60)</f>
        <v/>
      </c>
      <c r="T14" s="69">
        <f>IF($A14="","",$L$60*$D14)</f>
        <v/>
      </c>
      <c r="U14" s="71">
        <f>IF($A14="","",(($O14*1)+$E$61+$F$61))</f>
        <v/>
      </c>
      <c r="V14" s="69">
        <f>IF($A14="","",$L$61*$D14)</f>
        <v/>
      </c>
      <c r="W14" s="71">
        <f>IF($A14="","",(($O14*2)+$E$62+$F$62))</f>
        <v/>
      </c>
      <c r="X14" s="69">
        <f>IF($A14="","",$L$62*$D14)</f>
        <v/>
      </c>
      <c r="Y14" s="71">
        <f>IF($A14="","",$C14-$E$63-$F$63)</f>
        <v/>
      </c>
      <c r="Z14" s="69">
        <f>IF($A14="","",$L$63*$D14)</f>
        <v/>
      </c>
      <c r="AA14" s="137">
        <f>IF($A14="","",$K14-58-58-12)</f>
        <v/>
      </c>
      <c r="AB14" s="140">
        <f>IF($A14="","",$O14+1.2)</f>
        <v/>
      </c>
      <c r="AC14" s="74">
        <f>IF($A14="","",$AC$9)</f>
        <v/>
      </c>
      <c r="AD14" s="75">
        <f>IF($A14="","",3*$D14)</f>
        <v/>
      </c>
      <c r="AE14" s="143">
        <f>IF($A14="","",($K14-5.8-5.8-1.2) * 0.393701)</f>
        <v/>
      </c>
      <c r="AF14" s="75">
        <f>IF($A14="","",($O14+1.2)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IF($A15="","",($C15-$E$59)/3)</f>
        <v/>
      </c>
      <c r="P15" s="69">
        <f>IF($A15="","",$L$59*$D15)</f>
        <v/>
      </c>
      <c r="Q15" s="71">
        <f>$O15</f>
        <v/>
      </c>
      <c r="R15" s="69">
        <f>$P15</f>
        <v/>
      </c>
      <c r="S15" s="71">
        <f>IF($A15="","",$B15-$E$60-$F$60)</f>
        <v/>
      </c>
      <c r="T15" s="69">
        <f>IF($A15="","",$L$60*$D15)</f>
        <v/>
      </c>
      <c r="U15" s="71">
        <f>IF($A15="","",(($O15*1)+$E$61+$F$61))</f>
        <v/>
      </c>
      <c r="V15" s="69">
        <f>IF($A15="","",$L$61*$D15)</f>
        <v/>
      </c>
      <c r="W15" s="71">
        <f>IF($A15="","",(($O15*2)+$E$62+$F$62))</f>
        <v/>
      </c>
      <c r="X15" s="69">
        <f>IF($A15="","",$L$62*$D15)</f>
        <v/>
      </c>
      <c r="Y15" s="71">
        <f>IF($A15="","",$C15-$E$63-$F$63)</f>
        <v/>
      </c>
      <c r="Z15" s="69">
        <f>IF($A15="","",$L$63*$D15)</f>
        <v/>
      </c>
      <c r="AA15" s="137">
        <f>IF($A15="","",$K15-58-58-12)</f>
        <v/>
      </c>
      <c r="AB15" s="140">
        <f>IF($A15="","",$O15+1.2)</f>
        <v/>
      </c>
      <c r="AC15" s="74">
        <f>IF($A15="","",$AC$9)</f>
        <v/>
      </c>
      <c r="AD15" s="75">
        <f>IF($A15="","",3*$D15)</f>
        <v/>
      </c>
      <c r="AE15" s="143">
        <f>IF($A15="","",($K15-5.8-5.8-1.2) * 0.393701)</f>
        <v/>
      </c>
      <c r="AF15" s="75">
        <f>IF($A15="","",($O15+1.2)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IF($A16="","",($C16-$E$59)/3)</f>
        <v/>
      </c>
      <c r="P16" s="69">
        <f>IF($A16="","",$L$59*$D16)</f>
        <v/>
      </c>
      <c r="Q16" s="71">
        <f>$O16</f>
        <v/>
      </c>
      <c r="R16" s="69">
        <f>$P16</f>
        <v/>
      </c>
      <c r="S16" s="71">
        <f>IF($A16="","",$B16-$E$60-$F$60)</f>
        <v/>
      </c>
      <c r="T16" s="69">
        <f>IF($A16="","",$L$60*$D16)</f>
        <v/>
      </c>
      <c r="U16" s="71">
        <f>IF($A16="","",(($O16*1)+$E$61+$F$61))</f>
        <v/>
      </c>
      <c r="V16" s="69">
        <f>IF($A16="","",$L$61*$D16)</f>
        <v/>
      </c>
      <c r="W16" s="71">
        <f>IF($A16="","",(($O16*2)+$E$62+$F$62))</f>
        <v/>
      </c>
      <c r="X16" s="69">
        <f>IF($A16="","",$L$62*$D16)</f>
        <v/>
      </c>
      <c r="Y16" s="71">
        <f>IF($A16="","",$C16-$E$63-$F$63)</f>
        <v/>
      </c>
      <c r="Z16" s="69">
        <f>IF($A16="","",$L$63*$D16)</f>
        <v/>
      </c>
      <c r="AA16" s="137">
        <f>IF($A16="","",$K16-58-58-12)</f>
        <v/>
      </c>
      <c r="AB16" s="140">
        <f>IF($A16="","",$O16+1.2)</f>
        <v/>
      </c>
      <c r="AC16" s="74">
        <f>IF($A16="","",$AC$9)</f>
        <v/>
      </c>
      <c r="AD16" s="75">
        <f>IF($A16="","",3*$D16)</f>
        <v/>
      </c>
      <c r="AE16" s="143">
        <f>IF($A16="","",($K16-5.8-5.8-1.2) * 0.393701)</f>
        <v/>
      </c>
      <c r="AF16" s="75">
        <f>IF($A16="","",($O16+1.2)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IF($A17="","",($C17-$E$59)/3)</f>
        <v/>
      </c>
      <c r="P17" s="69">
        <f>IF($A17="","",$L$59*$D17)</f>
        <v/>
      </c>
      <c r="Q17" s="71">
        <f>$O17</f>
        <v/>
      </c>
      <c r="R17" s="69">
        <f>$P17</f>
        <v/>
      </c>
      <c r="S17" s="71">
        <f>IF($A17="","",$B17-$E$60-$F$60)</f>
        <v/>
      </c>
      <c r="T17" s="69">
        <f>IF($A17="","",$L$60*$D17)</f>
        <v/>
      </c>
      <c r="U17" s="71">
        <f>IF($A17="","",(($O17*1)+$E$61+$F$61))</f>
        <v/>
      </c>
      <c r="V17" s="69">
        <f>IF($A17="","",$L$61*$D17)</f>
        <v/>
      </c>
      <c r="W17" s="71">
        <f>IF($A17="","",(($O17*2)+$E$62+$F$62))</f>
        <v/>
      </c>
      <c r="X17" s="69">
        <f>IF($A17="","",$L$62*$D17)</f>
        <v/>
      </c>
      <c r="Y17" s="71">
        <f>IF($A17="","",$C17-$E$63-$F$63)</f>
        <v/>
      </c>
      <c r="Z17" s="69">
        <f>IF($A17="","",$L$63*$D17)</f>
        <v/>
      </c>
      <c r="AA17" s="137">
        <f>IF($A17="","",$K17-58-58-12)</f>
        <v/>
      </c>
      <c r="AB17" s="140">
        <f>IF($A17="","",$O17+1.2)</f>
        <v/>
      </c>
      <c r="AC17" s="74">
        <f>IF($A17="","",$AC$9)</f>
        <v/>
      </c>
      <c r="AD17" s="75">
        <f>IF($A17="","",3*$D17)</f>
        <v/>
      </c>
      <c r="AE17" s="143">
        <f>IF($A17="","",($K17-5.8-5.8-1.2) * 0.393701)</f>
        <v/>
      </c>
      <c r="AF17" s="75">
        <f>IF($A17="","",($O17+1.2)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IF($A18="","",($C18-$E$59)/3)</f>
        <v/>
      </c>
      <c r="P18" s="69">
        <f>IF($A18="","",$L$59*$D18)</f>
        <v/>
      </c>
      <c r="Q18" s="71">
        <f>$O18</f>
        <v/>
      </c>
      <c r="R18" s="69">
        <f>$P18</f>
        <v/>
      </c>
      <c r="S18" s="71">
        <f>IF($A18="","",$B18-$E$60-$F$60)</f>
        <v/>
      </c>
      <c r="T18" s="69">
        <f>IF($A18="","",$L$60*$D18)</f>
        <v/>
      </c>
      <c r="U18" s="71">
        <f>IF($A18="","",(($O18*1)+$E$61+$F$61))</f>
        <v/>
      </c>
      <c r="V18" s="69">
        <f>IF($A18="","",$L$61*$D18)</f>
        <v/>
      </c>
      <c r="W18" s="71">
        <f>IF($A18="","",(($O18*2)+$E$62+$F$62))</f>
        <v/>
      </c>
      <c r="X18" s="69">
        <f>IF($A18="","",$L$62*$D18)</f>
        <v/>
      </c>
      <c r="Y18" s="71">
        <f>IF($A18="","",$C18-$E$63-$F$63)</f>
        <v/>
      </c>
      <c r="Z18" s="69">
        <f>IF($A18="","",$L$63*$D18)</f>
        <v/>
      </c>
      <c r="AA18" s="137">
        <f>IF($A18="","",$K18-58-58-12)</f>
        <v/>
      </c>
      <c r="AB18" s="140">
        <f>IF($A18="","",$O18+1.2)</f>
        <v/>
      </c>
      <c r="AC18" s="74">
        <f>IF($A18="","",$AC$9)</f>
        <v/>
      </c>
      <c r="AD18" s="75">
        <f>IF($A18="","",3*$D18)</f>
        <v/>
      </c>
      <c r="AE18" s="143">
        <f>IF($A18="","",($K18-5.8-5.8-1.2) * 0.393701)</f>
        <v/>
      </c>
      <c r="AF18" s="75">
        <f>IF($A18="","",($O18+1.2)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IF($A19="","",($C19-$E$59)/3)</f>
        <v/>
      </c>
      <c r="P19" s="69">
        <f>IF($A19="","",$L$59*$D19)</f>
        <v/>
      </c>
      <c r="Q19" s="71">
        <f>$O19</f>
        <v/>
      </c>
      <c r="R19" s="69">
        <f>$P19</f>
        <v/>
      </c>
      <c r="S19" s="71">
        <f>IF($A19="","",$B19-$E$60-$F$60)</f>
        <v/>
      </c>
      <c r="T19" s="69">
        <f>IF($A19="","",$L$60*$D19)</f>
        <v/>
      </c>
      <c r="U19" s="71">
        <f>IF($A19="","",(($O19*1)+$E$61+$F$61))</f>
        <v/>
      </c>
      <c r="V19" s="69">
        <f>IF($A19="","",$L$61*$D19)</f>
        <v/>
      </c>
      <c r="W19" s="71">
        <f>IF($A19="","",(($O19*2)+$E$62+$F$62))</f>
        <v/>
      </c>
      <c r="X19" s="69">
        <f>IF($A19="","",$L$62*$D19)</f>
        <v/>
      </c>
      <c r="Y19" s="71">
        <f>IF($A19="","",$C19-$E$63-$F$63)</f>
        <v/>
      </c>
      <c r="Z19" s="69">
        <f>IF($A19="","",$L$63*$D19)</f>
        <v/>
      </c>
      <c r="AA19" s="137">
        <f>IF($A19="","",$K19-58-58-12)</f>
        <v/>
      </c>
      <c r="AB19" s="140">
        <f>IF($A19="","",$O19+1.2)</f>
        <v/>
      </c>
      <c r="AC19" s="74">
        <f>IF($A19="","",$AC$9)</f>
        <v/>
      </c>
      <c r="AD19" s="75">
        <f>IF($A19="","",3*$D19)</f>
        <v/>
      </c>
      <c r="AE19" s="143">
        <f>IF($A19="","",($K19-5.8-5.8-1.2) * 0.393701)</f>
        <v/>
      </c>
      <c r="AF19" s="75">
        <f>IF($A19="","",($O19+1.2)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IF($A20="","",($C20-$E$59)/3)</f>
        <v/>
      </c>
      <c r="P20" s="69">
        <f>IF($A20="","",$L$59*$D20)</f>
        <v/>
      </c>
      <c r="Q20" s="71">
        <f>$O20</f>
        <v/>
      </c>
      <c r="R20" s="69">
        <f>$P20</f>
        <v/>
      </c>
      <c r="S20" s="71">
        <f>IF($A20="","",$B20-$E$60-$F$60)</f>
        <v/>
      </c>
      <c r="T20" s="69">
        <f>IF($A20="","",$L$60*$D20)</f>
        <v/>
      </c>
      <c r="U20" s="71">
        <f>IF($A20="","",(($O20*1)+$E$61+$F$61))</f>
        <v/>
      </c>
      <c r="V20" s="69">
        <f>IF($A20="","",$L$61*$D20)</f>
        <v/>
      </c>
      <c r="W20" s="71">
        <f>IF($A20="","",(($O20*2)+$E$62+$F$62))</f>
        <v/>
      </c>
      <c r="X20" s="69">
        <f>IF($A20="","",$L$62*$D20)</f>
        <v/>
      </c>
      <c r="Y20" s="71">
        <f>IF($A20="","",$C20-$E$63-$F$63)</f>
        <v/>
      </c>
      <c r="Z20" s="69">
        <f>IF($A20="","",$L$63*$D20)</f>
        <v/>
      </c>
      <c r="AA20" s="137">
        <f>IF($A20="","",$K20-58-58-12)</f>
        <v/>
      </c>
      <c r="AB20" s="140">
        <f>IF($A20="","",$O20+1.2)</f>
        <v/>
      </c>
      <c r="AC20" s="74">
        <f>IF($A20="","",$AC$9)</f>
        <v/>
      </c>
      <c r="AD20" s="75">
        <f>IF($A20="","",3*$D20)</f>
        <v/>
      </c>
      <c r="AE20" s="143">
        <f>IF($A20="","",($K20-5.8-5.8-1.2) * 0.393701)</f>
        <v/>
      </c>
      <c r="AF20" s="75">
        <f>IF($A20="","",($O20+1.2)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IF($A21="","",($C21-$E$59)/3)</f>
        <v/>
      </c>
      <c r="P21" s="69">
        <f>IF($A21="","",$L$59*$D21)</f>
        <v/>
      </c>
      <c r="Q21" s="71">
        <f>$O21</f>
        <v/>
      </c>
      <c r="R21" s="69">
        <f>$P21</f>
        <v/>
      </c>
      <c r="S21" s="71">
        <f>IF($A21="","",$B21-$E$60-$F$60)</f>
        <v/>
      </c>
      <c r="T21" s="69">
        <f>IF($A21="","",$L$60*$D21)</f>
        <v/>
      </c>
      <c r="U21" s="71">
        <f>IF($A21="","",(($O21*1)+$E$61+$F$61))</f>
        <v/>
      </c>
      <c r="V21" s="69">
        <f>IF($A21="","",$L$61*$D21)</f>
        <v/>
      </c>
      <c r="W21" s="71">
        <f>IF($A21="","",(($O21*2)+$E$62+$F$62))</f>
        <v/>
      </c>
      <c r="X21" s="69">
        <f>IF($A21="","",$L$62*$D21)</f>
        <v/>
      </c>
      <c r="Y21" s="71">
        <f>IF($A21="","",$C21-$E$63-$F$63)</f>
        <v/>
      </c>
      <c r="Z21" s="69">
        <f>IF($A21="","",$L$63*$D21)</f>
        <v/>
      </c>
      <c r="AA21" s="137">
        <f>IF($A21="","",$K21-58-58-12)</f>
        <v/>
      </c>
      <c r="AB21" s="140">
        <f>IF($A21="","",$O21+1.2)</f>
        <v/>
      </c>
      <c r="AC21" s="74">
        <f>IF($A21="","",$AC$9)</f>
        <v/>
      </c>
      <c r="AD21" s="75">
        <f>IF($A21="","",3*$D21)</f>
        <v/>
      </c>
      <c r="AE21" s="142">
        <f>IF($A21="","",($K21-5.8-5.8-1.2) * 0.393701)</f>
        <v/>
      </c>
      <c r="AF21" s="75">
        <f>IF($A21="","",($O21+1.2)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IF($A22="","",($C22-$E$59)/3)</f>
        <v/>
      </c>
      <c r="P22" s="69">
        <f>IF($A22="","",$L$59*$D22)</f>
        <v/>
      </c>
      <c r="Q22" s="71">
        <f>$O22</f>
        <v/>
      </c>
      <c r="R22" s="69">
        <f>$P22</f>
        <v/>
      </c>
      <c r="S22" s="71">
        <f>IF($A22="","",$B22-$E$60-$F$60)</f>
        <v/>
      </c>
      <c r="T22" s="69">
        <f>IF($A22="","",$L$60*$D22)</f>
        <v/>
      </c>
      <c r="U22" s="71">
        <f>IF($A22="","",(($O22*1)+$E$61+$F$61))</f>
        <v/>
      </c>
      <c r="V22" s="69">
        <f>IF($A22="","",$L$61*$D22)</f>
        <v/>
      </c>
      <c r="W22" s="71">
        <f>IF($A22="","",(($O22*2)+$E$62+$F$62))</f>
        <v/>
      </c>
      <c r="X22" s="69">
        <f>IF($A22="","",$L$62*$D22)</f>
        <v/>
      </c>
      <c r="Y22" s="71">
        <f>IF($A22="","",$C22-$E$63-$F$63)</f>
        <v/>
      </c>
      <c r="Z22" s="69">
        <f>IF($A22="","",$L$63*$D22)</f>
        <v/>
      </c>
      <c r="AA22" s="137">
        <f>IF($A22="","",$K22-58-58-12)</f>
        <v/>
      </c>
      <c r="AB22" s="140">
        <f>IF($A22="","",$O22+1.2)</f>
        <v/>
      </c>
      <c r="AC22" s="74">
        <f>IF($A22="","",$AC$9)</f>
        <v/>
      </c>
      <c r="AD22" s="75">
        <f>IF($A22="","",3*$D22)</f>
        <v/>
      </c>
      <c r="AE22" s="141">
        <f>IF($A22="","",($K22-5.8-5.8-1.2) * 0.393701)</f>
        <v/>
      </c>
      <c r="AF22" s="75">
        <f>IF($A22="","",($O22+1.2)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IF($A23="","",($C23-$E$59)/3)</f>
        <v/>
      </c>
      <c r="P23" s="69">
        <f>IF($A23="","",$L$59*$D23)</f>
        <v/>
      </c>
      <c r="Q23" s="71">
        <f>$O23</f>
        <v/>
      </c>
      <c r="R23" s="69">
        <f>$P23</f>
        <v/>
      </c>
      <c r="S23" s="71">
        <f>IF($A23="","",$B23-$E$60-$F$60)</f>
        <v/>
      </c>
      <c r="T23" s="69">
        <f>IF($A23="","",$L$60*$D23)</f>
        <v/>
      </c>
      <c r="U23" s="71">
        <f>IF($A23="","",(($O23*1)+$E$61+$F$61))</f>
        <v/>
      </c>
      <c r="V23" s="69">
        <f>IF($A23="","",$L$61*$D23)</f>
        <v/>
      </c>
      <c r="W23" s="71">
        <f>IF($A23="","",(($O23*2)+$E$62+$F$62))</f>
        <v/>
      </c>
      <c r="X23" s="69">
        <f>IF($A23="","",$L$62*$D23)</f>
        <v/>
      </c>
      <c r="Y23" s="71">
        <f>IF($A23="","",$C23-$E$63-$F$63)</f>
        <v/>
      </c>
      <c r="Z23" s="69">
        <f>IF($A23="","",$L$63*$D23)</f>
        <v/>
      </c>
      <c r="AA23" s="137">
        <f>IF($A23="","",$K23-58-58-12)</f>
        <v/>
      </c>
      <c r="AB23" s="140">
        <f>IF($A23="","",$O23+1.2)</f>
        <v/>
      </c>
      <c r="AC23" s="74">
        <f>IF($A23="","",$AC$9)</f>
        <v/>
      </c>
      <c r="AD23" s="75">
        <f>IF($A23="","",3*$D23)</f>
        <v/>
      </c>
      <c r="AE23" s="143">
        <f>IF($A23="","",($K23-5.8-5.8-1.2) * 0.393701)</f>
        <v/>
      </c>
      <c r="AF23" s="75">
        <f>IF($A23="","",($O23+1.2)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IF($A24="","",($C24-$E$59)/3)</f>
        <v/>
      </c>
      <c r="P24" s="69">
        <f>IF($A24="","",$L$59*$D24)</f>
        <v/>
      </c>
      <c r="Q24" s="71">
        <f>$O24</f>
        <v/>
      </c>
      <c r="R24" s="69">
        <f>$P24</f>
        <v/>
      </c>
      <c r="S24" s="71">
        <f>IF($A24="","",$B24-$E$60-$F$60)</f>
        <v/>
      </c>
      <c r="T24" s="69">
        <f>IF($A24="","",$L$60*$D24)</f>
        <v/>
      </c>
      <c r="U24" s="71">
        <f>IF($A24="","",(($O24*1)+$E$61+$F$61))</f>
        <v/>
      </c>
      <c r="V24" s="69">
        <f>IF($A24="","",$L$61*$D24)</f>
        <v/>
      </c>
      <c r="W24" s="71">
        <f>IF($A24="","",(($O24*2)+$E$62+$F$62))</f>
        <v/>
      </c>
      <c r="X24" s="69">
        <f>IF($A24="","",$L$62*$D24)</f>
        <v/>
      </c>
      <c r="Y24" s="71">
        <f>IF($A24="","",$C24-$E$63-$F$63)</f>
        <v/>
      </c>
      <c r="Z24" s="69">
        <f>IF($A24="","",$L$63*$D24)</f>
        <v/>
      </c>
      <c r="AA24" s="137">
        <f>IF($A24="","",$K24-58-58-12)</f>
        <v/>
      </c>
      <c r="AB24" s="140">
        <f>IF($A24="","",$O24+1.2)</f>
        <v/>
      </c>
      <c r="AC24" s="74">
        <f>IF($A24="","",$AC$9)</f>
        <v/>
      </c>
      <c r="AD24" s="75">
        <f>IF($A24="","",3*$D24)</f>
        <v/>
      </c>
      <c r="AE24" s="143">
        <f>IF($A24="","",($K24-5.8-5.8-1.2) * 0.393701)</f>
        <v/>
      </c>
      <c r="AF24" s="75">
        <f>IF($A24="","",($O24+1.2)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IF($A25="","",($C25-$E$59)/3)</f>
        <v/>
      </c>
      <c r="P25" s="69">
        <f>IF($A25="","",$L$59*$D25)</f>
        <v/>
      </c>
      <c r="Q25" s="71">
        <f>$O25</f>
        <v/>
      </c>
      <c r="R25" s="69">
        <f>$P25</f>
        <v/>
      </c>
      <c r="S25" s="71">
        <f>IF($A25="","",$B25-$E$60-$F$60)</f>
        <v/>
      </c>
      <c r="T25" s="69">
        <f>IF($A25="","",$L$60*$D25)</f>
        <v/>
      </c>
      <c r="U25" s="71">
        <f>IF($A25="","",(($O25*1)+$E$61+$F$61))</f>
        <v/>
      </c>
      <c r="V25" s="69">
        <f>IF($A25="","",$L$61*$D25)</f>
        <v/>
      </c>
      <c r="W25" s="71">
        <f>IF($A25="","",(($O25*2)+$E$62+$F$62))</f>
        <v/>
      </c>
      <c r="X25" s="69">
        <f>IF($A25="","",$L$62*$D25)</f>
        <v/>
      </c>
      <c r="Y25" s="71">
        <f>IF($A25="","",$C25-$E$63-$F$63)</f>
        <v/>
      </c>
      <c r="Z25" s="69">
        <f>IF($A25="","",$L$63*$D25)</f>
        <v/>
      </c>
      <c r="AA25" s="137">
        <f>IF($A25="","",$K25-58-58-12)</f>
        <v/>
      </c>
      <c r="AB25" s="140">
        <f>IF($A25="","",$O25+1.2)</f>
        <v/>
      </c>
      <c r="AC25" s="74">
        <f>IF($A25="","",$AC$9)</f>
        <v/>
      </c>
      <c r="AD25" s="75">
        <f>IF($A25="","",3*$D25)</f>
        <v/>
      </c>
      <c r="AE25" s="142">
        <f>IF($A25="","",($K25-5.8-5.8-1.2) * 0.393701)</f>
        <v/>
      </c>
      <c r="AF25" s="75">
        <f>IF($A25="","",($O25+1.2)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IF($A26="","",($C26-$E$59)/3)</f>
        <v/>
      </c>
      <c r="P26" s="69">
        <f>IF($A26="","",$L$59*$D26)</f>
        <v/>
      </c>
      <c r="Q26" s="71">
        <f>$O26</f>
        <v/>
      </c>
      <c r="R26" s="69">
        <f>$P26</f>
        <v/>
      </c>
      <c r="S26" s="71">
        <f>IF($A26="","",$B26-$E$60-$F$60)</f>
        <v/>
      </c>
      <c r="T26" s="69">
        <f>IF($A26="","",$L$60*$D26)</f>
        <v/>
      </c>
      <c r="U26" s="71">
        <f>IF($A26="","",(($O26*1)+$E$61+$F$61))</f>
        <v/>
      </c>
      <c r="V26" s="69">
        <f>IF($A26="","",$L$61*$D26)</f>
        <v/>
      </c>
      <c r="W26" s="71">
        <f>IF($A26="","",(($O26*2)+$E$62+$F$62))</f>
        <v/>
      </c>
      <c r="X26" s="69">
        <f>IF($A26="","",$L$62*$D26)</f>
        <v/>
      </c>
      <c r="Y26" s="71">
        <f>IF($A26="","",$C26-$E$63-$F$63)</f>
        <v/>
      </c>
      <c r="Z26" s="69">
        <f>IF($A26="","",$L$63*$D26)</f>
        <v/>
      </c>
      <c r="AA26" s="137">
        <f>IF($A26="","",$K26-58-58-12)</f>
        <v/>
      </c>
      <c r="AB26" s="140">
        <f>IF($A26="","",$O26+1.2)</f>
        <v/>
      </c>
      <c r="AC26" s="74">
        <f>IF($A26="","",$AC$9)</f>
        <v/>
      </c>
      <c r="AD26" s="75">
        <f>IF($A26="","",3*$D26)</f>
        <v/>
      </c>
      <c r="AE26" s="142">
        <f>IF($A26="","",($K26-5.8-5.8-1.2) * 0.393701)</f>
        <v/>
      </c>
      <c r="AF26" s="75">
        <f>IF($A26="","",($O26+1.2)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IF($A27="","",($C27-$E$59)/3)</f>
        <v/>
      </c>
      <c r="P27" s="69">
        <f>IF($A27="","",$L$59*$D27)</f>
        <v/>
      </c>
      <c r="Q27" s="71">
        <f>$O27</f>
        <v/>
      </c>
      <c r="R27" s="69">
        <f>$P27</f>
        <v/>
      </c>
      <c r="S27" s="71">
        <f>IF($A27="","",$B27-$E$60-$F$60)</f>
        <v/>
      </c>
      <c r="T27" s="69">
        <f>IF($A27="","",$L$60*$D27)</f>
        <v/>
      </c>
      <c r="U27" s="71">
        <f>IF($A27="","",(($O27*1)+$E$61+$F$61))</f>
        <v/>
      </c>
      <c r="V27" s="69">
        <f>IF($A27="","",$L$61*$D27)</f>
        <v/>
      </c>
      <c r="W27" s="71">
        <f>IF($A27="","",(($O27*2)+$E$62+$F$62))</f>
        <v/>
      </c>
      <c r="X27" s="69">
        <f>IF($A27="","",$L$62*$D27)</f>
        <v/>
      </c>
      <c r="Y27" s="71">
        <f>IF($A27="","",$C27-$E$63-$F$63)</f>
        <v/>
      </c>
      <c r="Z27" s="69">
        <f>IF($A27="","",$L$63*$D27)</f>
        <v/>
      </c>
      <c r="AA27" s="137">
        <f>IF($A27="","",$K27-58-58-12)</f>
        <v/>
      </c>
      <c r="AB27" s="140">
        <f>IF($A27="","",$O27+1.2)</f>
        <v/>
      </c>
      <c r="AC27" s="74">
        <f>IF($A27="","",$AC$9)</f>
        <v/>
      </c>
      <c r="AD27" s="75">
        <f>IF($A27="","",3*$D27)</f>
        <v/>
      </c>
      <c r="AE27" s="141">
        <f>IF($A27="","",($K27-5.8-5.8-1.2) * 0.393701)</f>
        <v/>
      </c>
      <c r="AF27" s="75">
        <f>IF($A27="","",($O27+1.2)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IF($A28="","",($C28-$E$59)/3)</f>
        <v/>
      </c>
      <c r="P28" s="69">
        <f>IF($A28="","",$L$59*$D28)</f>
        <v/>
      </c>
      <c r="Q28" s="71">
        <f>$O28</f>
        <v/>
      </c>
      <c r="R28" s="69">
        <f>$P28</f>
        <v/>
      </c>
      <c r="S28" s="71">
        <f>IF($A28="","",$B28-$E$60-$F$60)</f>
        <v/>
      </c>
      <c r="T28" s="69">
        <f>IF($A28="","",$L$60*$D28)</f>
        <v/>
      </c>
      <c r="U28" s="71">
        <f>IF($A28="","",(($O28*1)+$E$61+$F$61))</f>
        <v/>
      </c>
      <c r="V28" s="69">
        <f>IF($A28="","",$L$61*$D28)</f>
        <v/>
      </c>
      <c r="W28" s="71">
        <f>IF($A28="","",(($O28*2)+$E$62+$F$62))</f>
        <v/>
      </c>
      <c r="X28" s="69">
        <f>IF($A28="","",$L$62*$D28)</f>
        <v/>
      </c>
      <c r="Y28" s="71">
        <f>IF($A28="","",$C28-$E$63-$F$63)</f>
        <v/>
      </c>
      <c r="Z28" s="69">
        <f>IF($A28="","",$L$63*$D28)</f>
        <v/>
      </c>
      <c r="AA28" s="137">
        <f>IF($A28="","",$K28-58-58-12)</f>
        <v/>
      </c>
      <c r="AB28" s="140">
        <f>IF($A28="","",$O28+1.2)</f>
        <v/>
      </c>
      <c r="AC28" s="74">
        <f>IF($A28="","",$AC$9)</f>
        <v/>
      </c>
      <c r="AD28" s="75">
        <f>IF($A28="","",3*$D28)</f>
        <v/>
      </c>
      <c r="AE28" s="144">
        <f>IF($A28="","",($K28-5.8-5.8-1.2) * 0.393701)</f>
        <v/>
      </c>
      <c r="AF28" s="75">
        <f>IF($A28="","",($O28+1.2)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(ROUNDUP((P49+R49)/640,0))</f>
        <v/>
      </c>
      <c r="Q30" s="22" t="n"/>
      <c r="R30" s="23" t="n"/>
      <c r="S30" s="81">
        <f>S$7</f>
        <v/>
      </c>
      <c r="T30" s="22" t="n"/>
      <c r="U30" s="22" t="n"/>
      <c r="V30" s="22" t="n"/>
      <c r="W30" s="23" t="n"/>
      <c r="X30" s="81">
        <f>(ROUNDUP(SUM(T49:X49)/640,0))</f>
        <v/>
      </c>
      <c r="Y30" s="81">
        <f>Y$7</f>
        <v/>
      </c>
      <c r="Z30" s="81">
        <f>(ROUNDUP(Z49/640,0))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4" t="n"/>
      <c r="T31" s="84">
        <f>T11*S11</f>
        <v/>
      </c>
      <c r="U31" s="84" t="n"/>
      <c r="V31" s="84">
        <f>V11*U11</f>
        <v/>
      </c>
      <c r="W31" s="85" t="n"/>
      <c r="X31" s="84">
        <f>X11*W11</f>
        <v/>
      </c>
      <c r="Y31" s="85" t="n"/>
      <c r="Z31" s="84">
        <f>Z11*Y11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4" t="n"/>
      <c r="T32" s="84">
        <f>T12*S12</f>
        <v/>
      </c>
      <c r="U32" s="84" t="n"/>
      <c r="V32" s="84">
        <f>V12*U12</f>
        <v/>
      </c>
      <c r="W32" s="85" t="n"/>
      <c r="X32" s="84">
        <f>X12*W12</f>
        <v/>
      </c>
      <c r="Y32" s="85" t="n"/>
      <c r="Z32" s="84">
        <f>Z12*Y12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4" t="n"/>
      <c r="T33" s="84">
        <f>T13*S13</f>
        <v/>
      </c>
      <c r="U33" s="84" t="n"/>
      <c r="V33" s="84">
        <f>V13*U13</f>
        <v/>
      </c>
      <c r="W33" s="85" t="n"/>
      <c r="X33" s="84">
        <f>X13*W13</f>
        <v/>
      </c>
      <c r="Y33" s="85" t="n"/>
      <c r="Z33" s="84">
        <f>Z13*Y13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4" t="n"/>
      <c r="T34" s="84">
        <f>T14*S14</f>
        <v/>
      </c>
      <c r="U34" s="84" t="n"/>
      <c r="V34" s="84">
        <f>V14*U14</f>
        <v/>
      </c>
      <c r="W34" s="85" t="n"/>
      <c r="X34" s="84">
        <f>X14*W14</f>
        <v/>
      </c>
      <c r="Y34" s="85" t="n"/>
      <c r="Z34" s="84">
        <f>Z14*Y14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4" t="n"/>
      <c r="T35" s="84">
        <f>T15*S15</f>
        <v/>
      </c>
      <c r="U35" s="84" t="n"/>
      <c r="V35" s="84">
        <f>V15*U15</f>
        <v/>
      </c>
      <c r="W35" s="85" t="n"/>
      <c r="X35" s="84">
        <f>X15*W15</f>
        <v/>
      </c>
      <c r="Y35" s="85" t="n"/>
      <c r="Z35" s="84">
        <f>Z15*Y15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4" t="n"/>
      <c r="T36" s="84">
        <f>T16*S16</f>
        <v/>
      </c>
      <c r="U36" s="84" t="n"/>
      <c r="V36" s="84">
        <f>V16*U16</f>
        <v/>
      </c>
      <c r="W36" s="85" t="n"/>
      <c r="X36" s="84">
        <f>X16*W16</f>
        <v/>
      </c>
      <c r="Y36" s="85" t="n"/>
      <c r="Z36" s="84">
        <f>Z16*Y16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4" t="n"/>
      <c r="T37" s="84">
        <f>T17*S17</f>
        <v/>
      </c>
      <c r="U37" s="84" t="n"/>
      <c r="V37" s="84">
        <f>V17*U17</f>
        <v/>
      </c>
      <c r="W37" s="85" t="n"/>
      <c r="X37" s="84">
        <f>X17*W17</f>
        <v/>
      </c>
      <c r="Y37" s="85" t="n"/>
      <c r="Z37" s="84">
        <f>Z17*Y17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4" t="n"/>
      <c r="T38" s="84">
        <f>T18*S18</f>
        <v/>
      </c>
      <c r="U38" s="84" t="n"/>
      <c r="V38" s="84">
        <f>V18*U18</f>
        <v/>
      </c>
      <c r="W38" s="85" t="n"/>
      <c r="X38" s="84">
        <f>X18*W18</f>
        <v/>
      </c>
      <c r="Y38" s="85" t="n"/>
      <c r="Z38" s="84">
        <f>Z18*Y18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4" t="n"/>
      <c r="T39" s="84">
        <f>T19*S19</f>
        <v/>
      </c>
      <c r="U39" s="84" t="n"/>
      <c r="V39" s="84">
        <f>V19*U19</f>
        <v/>
      </c>
      <c r="W39" s="85" t="n"/>
      <c r="X39" s="84">
        <f>X19*W19</f>
        <v/>
      </c>
      <c r="Y39" s="85" t="n"/>
      <c r="Z39" s="84">
        <f>Z19*Y19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4" t="n"/>
      <c r="T40" s="84">
        <f>T20*S20</f>
        <v/>
      </c>
      <c r="U40" s="84" t="n"/>
      <c r="V40" s="84">
        <f>V20*U20</f>
        <v/>
      </c>
      <c r="W40" s="85" t="n"/>
      <c r="X40" s="84">
        <f>X20*W20</f>
        <v/>
      </c>
      <c r="Y40" s="85" t="n"/>
      <c r="Z40" s="84">
        <f>Z20*Y20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4" t="n"/>
      <c r="T41" s="84">
        <f>T21*S21</f>
        <v/>
      </c>
      <c r="U41" s="84" t="n"/>
      <c r="V41" s="84">
        <f>V21*U21</f>
        <v/>
      </c>
      <c r="W41" s="85" t="n"/>
      <c r="X41" s="84">
        <f>X21*W21</f>
        <v/>
      </c>
      <c r="Y41" s="85" t="n"/>
      <c r="Z41" s="84">
        <f>Z21*Y21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4" t="n"/>
      <c r="T42" s="84">
        <f>T22*S22</f>
        <v/>
      </c>
      <c r="U42" s="84" t="n"/>
      <c r="V42" s="84">
        <f>V22*U22</f>
        <v/>
      </c>
      <c r="W42" s="85" t="n"/>
      <c r="X42" s="84">
        <f>X22*W22</f>
        <v/>
      </c>
      <c r="Y42" s="85" t="n"/>
      <c r="Z42" s="84">
        <f>Z22*Y22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4" t="n"/>
      <c r="T43" s="84">
        <f>T23*S23</f>
        <v/>
      </c>
      <c r="U43" s="84" t="n"/>
      <c r="V43" s="84">
        <f>V23*U23</f>
        <v/>
      </c>
      <c r="W43" s="85" t="n"/>
      <c r="X43" s="84">
        <f>X23*W23</f>
        <v/>
      </c>
      <c r="Y43" s="85" t="n"/>
      <c r="Z43" s="84">
        <f>Z23*Y23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4" t="n"/>
      <c r="T44" s="84">
        <f>T24*S24</f>
        <v/>
      </c>
      <c r="U44" s="84" t="n"/>
      <c r="V44" s="84">
        <f>V24*U24</f>
        <v/>
      </c>
      <c r="W44" s="85" t="n"/>
      <c r="X44" s="84">
        <f>X24*W24</f>
        <v/>
      </c>
      <c r="Y44" s="85" t="n"/>
      <c r="Z44" s="84">
        <f>Z24*Y24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4" t="n"/>
      <c r="T45" s="84">
        <f>T25*S25</f>
        <v/>
      </c>
      <c r="U45" s="84" t="n"/>
      <c r="V45" s="84">
        <f>V25*U25</f>
        <v/>
      </c>
      <c r="W45" s="85" t="n"/>
      <c r="X45" s="84">
        <f>X25*W25</f>
        <v/>
      </c>
      <c r="Y45" s="85" t="n"/>
      <c r="Z45" s="84">
        <f>Z25*Y25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4" t="n"/>
      <c r="T46" s="84">
        <f>T26*S26</f>
        <v/>
      </c>
      <c r="U46" s="84" t="n"/>
      <c r="V46" s="84">
        <f>V26*U26</f>
        <v/>
      </c>
      <c r="W46" s="85" t="n"/>
      <c r="X46" s="84">
        <f>X26*W26</f>
        <v/>
      </c>
      <c r="Y46" s="85" t="n"/>
      <c r="Z46" s="84">
        <f>Z26*Y26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4" t="n"/>
      <c r="T47" s="84">
        <f>T27*S27</f>
        <v/>
      </c>
      <c r="U47" s="84" t="n"/>
      <c r="V47" s="84">
        <f>V27*U27</f>
        <v/>
      </c>
      <c r="W47" s="85" t="n"/>
      <c r="X47" s="84">
        <f>X27*W27</f>
        <v/>
      </c>
      <c r="Y47" s="85" t="n"/>
      <c r="Z47" s="84">
        <f>Z27*Y27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4" t="n"/>
      <c r="T48" s="84">
        <f>T28*S28</f>
        <v/>
      </c>
      <c r="U48" s="84" t="n"/>
      <c r="V48" s="84">
        <f>V28*U28</f>
        <v/>
      </c>
      <c r="W48" s="85" t="n"/>
      <c r="X48" s="84">
        <f>X28*W28</f>
        <v/>
      </c>
      <c r="Y48" s="85" t="n"/>
      <c r="Z48" s="84">
        <f>Z28*Y28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B20046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เสากุจแจตูดตัน</t>
        </is>
      </c>
      <c r="C57" s="91" t="inlineStr">
        <is>
          <t>B20007</t>
        </is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4</v>
      </c>
    </row>
    <row r="59">
      <c r="A59" s="89" t="n">
        <v>6</v>
      </c>
      <c r="B59" s="90" t="inlineStr">
        <is>
          <t>ขวางบน</t>
        </is>
      </c>
      <c r="C59" s="91" t="inlineStr">
        <is>
          <t>B20054</t>
        </is>
      </c>
      <c r="D59" s="92" t="inlineStr">
        <is>
          <t>(W-2.2-5-4-4-5-2.2)/3</t>
        </is>
      </c>
      <c r="E59" s="93" t="n">
        <v>22.4</v>
      </c>
      <c r="F59" s="94" t="n"/>
      <c r="G59" s="94" t="n"/>
      <c r="H59" s="94" t="n"/>
      <c r="I59" s="94" t="n"/>
      <c r="J59" s="94" t="n"/>
      <c r="K59" s="94" t="n"/>
      <c r="L59" s="93" t="n">
        <v>3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H-1.3-0.8</t>
        </is>
      </c>
      <c r="E60" s="93" t="n">
        <v>1.3</v>
      </c>
      <c r="F60" s="93" t="n">
        <v>0.8</v>
      </c>
      <c r="G60" s="94" t="n"/>
      <c r="H60" s="94" t="n"/>
      <c r="I60" s="94" t="n"/>
      <c r="J60" s="94" t="n"/>
      <c r="K60" s="94" t="n"/>
      <c r="L60" s="93" t="n">
        <v>4</v>
      </c>
    </row>
    <row r="61">
      <c r="A61" s="89" t="n">
        <v>8</v>
      </c>
      <c r="B61" s="90" t="inlineStr">
        <is>
          <t>ฝาปิดเฟรมบน 
ร่องบานเลื่อน</t>
        </is>
      </c>
      <c r="C61" s="91" t="inlineStr">
        <is>
          <t>-</t>
        </is>
      </c>
      <c r="D61" s="92" t="inlineStr">
        <is>
          <t>ขวาง+5+เผื่อ2</t>
        </is>
      </c>
      <c r="E61" s="93" t="n">
        <v>5</v>
      </c>
      <c r="F61" s="93" t="n">
        <v>2</v>
      </c>
      <c r="G61" s="94" t="n"/>
      <c r="H61" s="94" t="n"/>
      <c r="I61" s="94" t="n"/>
      <c r="J61" s="94" t="n"/>
      <c r="K61" s="94" t="n"/>
      <c r="L61" s="93" t="n">
        <v>1</v>
      </c>
    </row>
    <row r="62">
      <c r="A62" s="89" t="n">
        <v>9</v>
      </c>
      <c r="B62" s="90" t="inlineStr">
        <is>
          <t>ฝาปิดเฟรมบน 
ร่องบานตาย</t>
        </is>
      </c>
      <c r="C62" s="91" t="inlineStr">
        <is>
          <t>-</t>
        </is>
      </c>
      <c r="D62" s="92" t="inlineStr">
        <is>
          <t>(ขวาง X 2 )+9+เผื่อ2</t>
        </is>
      </c>
      <c r="E62" s="93" t="n">
        <v>9</v>
      </c>
      <c r="F62" s="93" t="n">
        <v>2</v>
      </c>
      <c r="G62" s="94" t="n"/>
      <c r="H62" s="94" t="n"/>
      <c r="I62" s="94" t="n"/>
      <c r="J62" s="94" t="n"/>
      <c r="K62" s="94" t="n"/>
      <c r="L62" s="93" t="n">
        <v>1</v>
      </c>
    </row>
    <row r="63">
      <c r="A63" s="89" t="n">
        <v>10</v>
      </c>
      <c r="B63" s="90" t="inlineStr">
        <is>
          <t>เบรคบาน ธรณี</t>
        </is>
      </c>
      <c r="C63" s="91" t="inlineStr">
        <is>
          <t>B20050</t>
        </is>
      </c>
      <c r="D63" s="92" t="inlineStr">
        <is>
          <t>W-2.2-2.2</t>
        </is>
      </c>
      <c r="E63" s="93" t="n">
        <v>2.2</v>
      </c>
      <c r="F63" s="93" t="n">
        <v>2.2</v>
      </c>
      <c r="G63" s="94" t="n"/>
      <c r="H63" s="94" t="n"/>
      <c r="I63" s="94" t="n"/>
      <c r="J63" s="94" t="n"/>
      <c r="K63" s="94" t="n"/>
      <c r="L63" s="93" t="n">
        <v>2</v>
      </c>
    </row>
    <row r="65">
      <c r="A65" s="153" t="inlineStr">
        <is>
          <t>⑥ อุปกรณ์ ต่อ 1 บาน — คูณจำนวนบานที่ผลิต</t>
        </is>
      </c>
      <c r="F65" s="154" t="inlineStr">
        <is>
          <t>ต่อบาน</t>
        </is>
      </c>
    </row>
    <row r="66">
      <c r="A66" s="155" t="inlineStr">
        <is>
          <t>1. ล้อ 27</t>
        </is>
      </c>
      <c r="F66" s="156" t="n">
        <v>2</v>
      </c>
    </row>
    <row r="67">
      <c r="A67" s="155" t="inlineStr">
        <is>
          <t>2. มือจับ Align</t>
        </is>
      </c>
      <c r="F67" s="156" t="n">
        <v>2</v>
      </c>
    </row>
    <row r="68">
      <c r="A68" s="155" t="inlineStr">
        <is>
          <t>3. ชุดล็อค</t>
        </is>
      </c>
      <c r="F68" s="156" t="n">
        <v>1</v>
      </c>
    </row>
    <row r="69">
      <c r="A69" s="155" t="inlineStr">
        <is>
          <t>4. น็อตประกอบ</t>
        </is>
      </c>
      <c r="F69" s="156" t="n">
        <v>4</v>
      </c>
    </row>
    <row r="70">
      <c r="A70" s="157" t="inlineStr">
        <is>
          <t>+ สักหลาด/ยาง/ซิลิโคน = ตามขนาด (ดูชีทคิดทุน)</t>
        </is>
      </c>
    </row>
  </sheetData>
  <mergeCells count="55">
    <mergeCell ref="O7:P7"/>
    <mergeCell ref="Q7:R7"/>
    <mergeCell ref="U9:V9"/>
    <mergeCell ref="I6:J6"/>
    <mergeCell ref="S7:X7"/>
    <mergeCell ref="O6:P6"/>
    <mergeCell ref="U6:V6"/>
    <mergeCell ref="K9:L9"/>
    <mergeCell ref="W6:X6"/>
    <mergeCell ref="M9:N9"/>
    <mergeCell ref="O9:P9"/>
    <mergeCell ref="G8:H8"/>
    <mergeCell ref="Y9:Z9"/>
    <mergeCell ref="E8:F8"/>
    <mergeCell ref="Q8:R8"/>
    <mergeCell ref="A69:E69"/>
    <mergeCell ref="AA8:AD8"/>
    <mergeCell ref="G9:H9"/>
    <mergeCell ref="A65:E65"/>
    <mergeCell ref="G7:H7"/>
    <mergeCell ref="I7:J7"/>
    <mergeCell ref="A30:D30"/>
    <mergeCell ref="AE6:AF9"/>
    <mergeCell ref="G6:H6"/>
    <mergeCell ref="A66:E66"/>
    <mergeCell ref="E9:F9"/>
    <mergeCell ref="P30:R30"/>
    <mergeCell ref="M7:N7"/>
    <mergeCell ref="Y7:Z7"/>
    <mergeCell ref="E6:F6"/>
    <mergeCell ref="A8:A9"/>
    <mergeCell ref="A6:D6"/>
    <mergeCell ref="M6:N6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W9:X9"/>
    <mergeCell ref="AC9:AD9"/>
    <mergeCell ref="S30:W30"/>
    <mergeCell ref="K7:L7"/>
    <mergeCell ref="B8:C9"/>
    <mergeCell ref="E7:F7"/>
    <mergeCell ref="A70:F70"/>
    <mergeCell ref="A68:E68"/>
    <mergeCell ref="Y8:Z8"/>
    <mergeCell ref="K6:L6"/>
    <mergeCell ref="AA7:AD7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12.75" customWidth="1" min="26" max="26"/>
    <col width="8.75" customWidth="1" min="27" max="27"/>
    <col width="9.75" customWidth="1" min="29" max="29"/>
    <col width="11.625" customWidth="1" min="30" max="30"/>
    <col width="8.75" customWidth="1" min="31" max="31"/>
  </cols>
  <sheetData>
    <row r="1" ht="40.15" customHeight="1">
      <c r="A1" s="4" t="inlineStr">
        <is>
          <t>รายการตัด SMS บานเลื่อนลากจูง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10" t="n"/>
      <c r="R1" s="10" t="n"/>
      <c r="S1" s="9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9" t="n"/>
      <c r="P2" s="9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O3" s="9" t="n"/>
      <c r="P3" s="9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O4" s="9" t="n"/>
      <c r="P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P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n"/>
      <c r="N6" s="3" t="n"/>
      <c r="O6" s="18" t="inlineStr">
        <is>
          <t>(W-2.2-5.7-4-4-5.7-2.2)/3</t>
        </is>
      </c>
      <c r="P6" s="3" t="n"/>
      <c r="Q6" s="18" t="n"/>
      <c r="R6" s="3" t="n"/>
      <c r="S6" s="18" t="inlineStr">
        <is>
          <t>H-1.3-3.7</t>
        </is>
      </c>
      <c r="T6" s="3" t="n"/>
      <c r="U6" s="18" t="inlineStr">
        <is>
          <t>ขวาง+5.7+เผื่อ2</t>
        </is>
      </c>
      <c r="V6" s="3" t="n"/>
      <c r="W6" s="18" t="inlineStr">
        <is>
          <t>(ขวาง X 2 )+9.7+เผื่อ2</t>
        </is>
      </c>
      <c r="X6" s="3" t="n"/>
      <c r="Y6" s="19" t="n"/>
      <c r="Z6" s="19" t="n"/>
      <c r="AA6" s="19" t="n"/>
      <c r="AB6" s="19" t="n"/>
      <c r="AC6" s="20" t="inlineStr">
        <is>
          <t>หน่วยนิ้ว กระจก</t>
        </is>
      </c>
      <c r="AD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5" t="inlineStr">
        <is>
          <t>B20054</t>
        </is>
      </c>
      <c r="P7" s="17" t="n"/>
      <c r="Q7" s="25" t="inlineStr">
        <is>
          <t>B20054</t>
        </is>
      </c>
      <c r="R7" s="17" t="n"/>
      <c r="S7" s="25" t="inlineStr">
        <is>
          <t>B20019</t>
        </is>
      </c>
      <c r="T7" s="16" t="n"/>
      <c r="U7" s="16" t="n"/>
      <c r="V7" s="16" t="n"/>
      <c r="W7" s="16" t="n"/>
      <c r="X7" s="17" t="n"/>
      <c r="Y7" s="28" t="inlineStr">
        <is>
          <t>ขนาดกระจก</t>
        </is>
      </c>
      <c r="Z7" s="29" t="n"/>
      <c r="AA7" s="29" t="n"/>
      <c r="AB7" s="30" t="n"/>
      <c r="AC7" s="31" t="n"/>
      <c r="AD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1" t="n"/>
      <c r="Q8" s="38" t="n"/>
      <c r="R8" s="37" t="n"/>
      <c r="S8" s="95" t="n"/>
      <c r="T8" s="96" t="n"/>
      <c r="U8" s="96" t="n"/>
      <c r="V8" s="96" t="n"/>
      <c r="W8" s="96" t="n"/>
      <c r="X8" s="41" t="n"/>
      <c r="Y8" s="42" t="inlineStr">
        <is>
          <t>ใส่ความหนากระจก ↓</t>
        </is>
      </c>
      <c r="Z8" s="22" t="n"/>
      <c r="AA8" s="22" t="n"/>
      <c r="AB8" s="43" t="n"/>
      <c r="AC8" s="31" t="n"/>
      <c r="AD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ขวางบน</t>
        </is>
      </c>
      <c r="P9" s="43" t="n"/>
      <c r="Q9" s="48" t="inlineStr">
        <is>
          <t>ขวางล่าง</t>
        </is>
      </c>
      <c r="R9" s="43" t="n"/>
      <c r="S9" s="49" t="inlineStr">
        <is>
          <t>ฝาปิดเฟรมข้าง</t>
        </is>
      </c>
      <c r="T9" s="43" t="n"/>
      <c r="U9" s="49" t="inlineStr">
        <is>
          <t>ฝาปิดเฟรมบน/ล่าง 
ร่องบานเลื่อน</t>
        </is>
      </c>
      <c r="V9" s="43" t="n"/>
      <c r="W9" s="49" t="inlineStr">
        <is>
          <t>ฝาปิดเฟรมบน/ล่าง
ร่องบานตาย</t>
        </is>
      </c>
      <c r="X9" s="43" t="n"/>
      <c r="Y9" s="50" t="inlineStr">
        <is>
          <t>เสา-5.8-5.8-1.2</t>
        </is>
      </c>
      <c r="Z9" s="51" t="inlineStr">
        <is>
          <t>ขวาง+1.2</t>
        </is>
      </c>
      <c r="AA9" s="52" t="n">
        <v>6</v>
      </c>
      <c r="AB9" s="43" t="n"/>
      <c r="AC9" s="53" t="n"/>
      <c r="AD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61" t="inlineStr">
        <is>
          <t>H</t>
        </is>
      </c>
      <c r="Z10" s="62" t="inlineStr">
        <is>
          <t>W</t>
        </is>
      </c>
      <c r="AA10" s="63" t="inlineStr">
        <is>
          <t>ความ
หนา</t>
        </is>
      </c>
      <c r="AB10" s="64" t="inlineStr">
        <is>
          <t>จำนวน</t>
        </is>
      </c>
      <c r="AC10" s="65" t="inlineStr">
        <is>
          <t>สูง</t>
        </is>
      </c>
      <c r="AD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240</v>
      </c>
      <c r="C11" s="139" t="n">
        <v>320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IF($A11="","",($C11-$E$59)/3)</f>
        <v/>
      </c>
      <c r="P11" s="69">
        <f>IF($A11="","",$L$59*$D11)</f>
        <v/>
      </c>
      <c r="Q11" s="71">
        <f>$O11</f>
        <v/>
      </c>
      <c r="R11" s="69">
        <f>$P11</f>
        <v/>
      </c>
      <c r="S11" s="71">
        <f>IF($A11="","",$B11-$E$60-$F$60)</f>
        <v/>
      </c>
      <c r="T11" s="69">
        <f>IF($A11="","",$L$60*$D11)</f>
        <v/>
      </c>
      <c r="U11" s="71">
        <f>IF($A11="","",(($O11*1)+$E$61+$F$61))</f>
        <v/>
      </c>
      <c r="V11" s="69">
        <f>IF($A11="","",$L$61*$D11)</f>
        <v/>
      </c>
      <c r="W11" s="71">
        <f>IF($A11="","",(($O11*2)+$E$62+$F$62))</f>
        <v/>
      </c>
      <c r="X11" s="69">
        <f>IF($A11="","",$L$62*$D11)</f>
        <v/>
      </c>
      <c r="Y11" s="137">
        <f>IF($A11="","",$K11-5.8-5.8-1.2)</f>
        <v/>
      </c>
      <c r="Z11" s="140">
        <f>IF($A11="","",$O11+1.2)</f>
        <v/>
      </c>
      <c r="AA11" s="74">
        <f>IF($A11="","",$AA$9)</f>
        <v/>
      </c>
      <c r="AB11" s="75">
        <f>IF($A11="","",3*$D11)</f>
        <v/>
      </c>
      <c r="AC11" s="141">
        <f>IF($A11="","",($Y11 * 0.393701) )</f>
        <v/>
      </c>
      <c r="AD11" s="75">
        <f>IF($A11="","",($Z11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IF($A12="","",($C12-$E$59)/3)</f>
        <v/>
      </c>
      <c r="P12" s="69">
        <f>IF($A12="","",$L$59*$D12)</f>
        <v/>
      </c>
      <c r="Q12" s="71">
        <f>$O12</f>
        <v/>
      </c>
      <c r="R12" s="69">
        <f>$P12</f>
        <v/>
      </c>
      <c r="S12" s="71">
        <f>IF($A12="","",$B12-$E$60-$F$60)</f>
        <v/>
      </c>
      <c r="T12" s="69">
        <f>IF($A12="","",$L$60*$D12)</f>
        <v/>
      </c>
      <c r="U12" s="71">
        <f>IF($A12="","",(($O12*1)+$E$61+$F$61))</f>
        <v/>
      </c>
      <c r="V12" s="69">
        <f>IF($A12="","",$L$61*$D12)</f>
        <v/>
      </c>
      <c r="W12" s="71">
        <f>IF($A12="","",(($O12*2)+$E$62+$F$62))</f>
        <v/>
      </c>
      <c r="X12" s="69">
        <f>IF($A12="","",$L$62*$D12)</f>
        <v/>
      </c>
      <c r="Y12" s="137">
        <f>IF($A12="","",$K12-58-58-12)</f>
        <v/>
      </c>
      <c r="Z12" s="140">
        <f>IF($A12="","",$O12+1.2)</f>
        <v/>
      </c>
      <c r="AA12" s="74">
        <f>IF($A12="","",$AA$9)</f>
        <v/>
      </c>
      <c r="AB12" s="75">
        <f>IF($A12="","",3*$D12)</f>
        <v/>
      </c>
      <c r="AC12" s="142">
        <f>IF($A12="","",($K12-5.8-5.8-1.2) * 0.393701)</f>
        <v/>
      </c>
      <c r="AD12" s="75">
        <f>IF($A12="","",($O12+1.2)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IF($A13="","",($C13-$E$59)/3)</f>
        <v/>
      </c>
      <c r="P13" s="69">
        <f>IF($A13="","",$L$59*$D13)</f>
        <v/>
      </c>
      <c r="Q13" s="71">
        <f>$O13</f>
        <v/>
      </c>
      <c r="R13" s="69">
        <f>$P13</f>
        <v/>
      </c>
      <c r="S13" s="71">
        <f>IF($A13="","",$B13-$E$60-$F$60)</f>
        <v/>
      </c>
      <c r="T13" s="69">
        <f>IF($A13="","",$L$60*$D13)</f>
        <v/>
      </c>
      <c r="U13" s="71">
        <f>IF($A13="","",(($O13*1)+$E$61+$F$61))</f>
        <v/>
      </c>
      <c r="V13" s="69">
        <f>IF($A13="","",$L$61*$D13)</f>
        <v/>
      </c>
      <c r="W13" s="71">
        <f>IF($A13="","",(($O13*2)+$E$62+$F$62))</f>
        <v/>
      </c>
      <c r="X13" s="69">
        <f>IF($A13="","",$L$62*$D13)</f>
        <v/>
      </c>
      <c r="Y13" s="137">
        <f>IF($A13="","",$K13-58-58-12)</f>
        <v/>
      </c>
      <c r="Z13" s="140">
        <f>IF($A13="","",$O13+1.2)</f>
        <v/>
      </c>
      <c r="AA13" s="74">
        <f>IF($A13="","",$AA$9)</f>
        <v/>
      </c>
      <c r="AB13" s="75">
        <f>IF($A13="","",3*$D13)</f>
        <v/>
      </c>
      <c r="AC13" s="141">
        <f>IF($A13="","",($K13-5.8-5.8-1.2) * 0.393701)</f>
        <v/>
      </c>
      <c r="AD13" s="75">
        <f>IF($A13="","",($O13+1.2)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IF($A14="","",($C14-$E$59)/3)</f>
        <v/>
      </c>
      <c r="P14" s="69">
        <f>IF($A14="","",$L$59*$D14)</f>
        <v/>
      </c>
      <c r="Q14" s="71">
        <f>$O14</f>
        <v/>
      </c>
      <c r="R14" s="69">
        <f>$P14</f>
        <v/>
      </c>
      <c r="S14" s="71">
        <f>IF($A14="","",$B14-$E$60-$F$60)</f>
        <v/>
      </c>
      <c r="T14" s="69">
        <f>IF($A14="","",$L$60*$D14)</f>
        <v/>
      </c>
      <c r="U14" s="71">
        <f>IF($A14="","",(($O14*1)+$E$61+$F$61))</f>
        <v/>
      </c>
      <c r="V14" s="69">
        <f>IF($A14="","",$L$61*$D14)</f>
        <v/>
      </c>
      <c r="W14" s="71">
        <f>IF($A14="","",(($O14*2)+$E$62+$F$62))</f>
        <v/>
      </c>
      <c r="X14" s="69">
        <f>IF($A14="","",$L$62*$D14)</f>
        <v/>
      </c>
      <c r="Y14" s="137">
        <f>IF($A14="","",$K14-58-58-12)</f>
        <v/>
      </c>
      <c r="Z14" s="140">
        <f>IF($A14="","",$O14+1.2)</f>
        <v/>
      </c>
      <c r="AA14" s="74">
        <f>IF($A14="","",$AA$9)</f>
        <v/>
      </c>
      <c r="AB14" s="75">
        <f>IF($A14="","",3*$D14)</f>
        <v/>
      </c>
      <c r="AC14" s="143">
        <f>IF($A14="","",($K14-5.8-5.8-1.2) * 0.393701)</f>
        <v/>
      </c>
      <c r="AD14" s="75">
        <f>IF($A14="","",($O14+1.2)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IF($A15="","",($C15-$E$59)/3)</f>
        <v/>
      </c>
      <c r="P15" s="69">
        <f>IF($A15="","",$L$59*$D15)</f>
        <v/>
      </c>
      <c r="Q15" s="71">
        <f>$O15</f>
        <v/>
      </c>
      <c r="R15" s="69">
        <f>$P15</f>
        <v/>
      </c>
      <c r="S15" s="71">
        <f>IF($A15="","",$B15-$E$60-$F$60)</f>
        <v/>
      </c>
      <c r="T15" s="69">
        <f>IF($A15="","",$L$60*$D15)</f>
        <v/>
      </c>
      <c r="U15" s="71">
        <f>IF($A15="","",(($O15*1)+$E$61+$F$61))</f>
        <v/>
      </c>
      <c r="V15" s="69">
        <f>IF($A15="","",$L$61*$D15)</f>
        <v/>
      </c>
      <c r="W15" s="71">
        <f>IF($A15="","",(($O15*2)+$E$62+$F$62))</f>
        <v/>
      </c>
      <c r="X15" s="69">
        <f>IF($A15="","",$L$62*$D15)</f>
        <v/>
      </c>
      <c r="Y15" s="137">
        <f>IF($A15="","",$K15-58-58-12)</f>
        <v/>
      </c>
      <c r="Z15" s="140">
        <f>IF($A15="","",$O15+1.2)</f>
        <v/>
      </c>
      <c r="AA15" s="74">
        <f>IF($A15="","",$AA$9)</f>
        <v/>
      </c>
      <c r="AB15" s="75">
        <f>IF($A15="","",3*$D15)</f>
        <v/>
      </c>
      <c r="AC15" s="143">
        <f>IF($A15="","",($K15-5.8-5.8-1.2) * 0.393701)</f>
        <v/>
      </c>
      <c r="AD15" s="75">
        <f>IF($A15="","",($O15+1.2)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IF($A16="","",($C16-$E$59)/3)</f>
        <v/>
      </c>
      <c r="P16" s="69">
        <f>IF($A16="","",$L$59*$D16)</f>
        <v/>
      </c>
      <c r="Q16" s="71">
        <f>$O16</f>
        <v/>
      </c>
      <c r="R16" s="69">
        <f>$P16</f>
        <v/>
      </c>
      <c r="S16" s="71">
        <f>IF($A16="","",$B16-$E$60-$F$60)</f>
        <v/>
      </c>
      <c r="T16" s="69">
        <f>IF($A16="","",$L$60*$D16)</f>
        <v/>
      </c>
      <c r="U16" s="71">
        <f>IF($A16="","",(($O16*1)+$E$61+$F$61))</f>
        <v/>
      </c>
      <c r="V16" s="69">
        <f>IF($A16="","",$L$61*$D16)</f>
        <v/>
      </c>
      <c r="W16" s="71">
        <f>IF($A16="","",(($O16*2)+$E$62+$F$62))</f>
        <v/>
      </c>
      <c r="X16" s="69">
        <f>IF($A16="","",$L$62*$D16)</f>
        <v/>
      </c>
      <c r="Y16" s="137">
        <f>IF($A16="","",$K16-58-58-12)</f>
        <v/>
      </c>
      <c r="Z16" s="140">
        <f>IF($A16="","",$O16+1.2)</f>
        <v/>
      </c>
      <c r="AA16" s="74">
        <f>IF($A16="","",$AA$9)</f>
        <v/>
      </c>
      <c r="AB16" s="75">
        <f>IF($A16="","",3*$D16)</f>
        <v/>
      </c>
      <c r="AC16" s="143">
        <f>IF($A16="","",($K16-5.8-5.8-1.2) * 0.393701)</f>
        <v/>
      </c>
      <c r="AD16" s="75">
        <f>IF($A16="","",($O16+1.2)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IF($A17="","",($C17-$E$59)/3)</f>
        <v/>
      </c>
      <c r="P17" s="69">
        <f>IF($A17="","",$L$59*$D17)</f>
        <v/>
      </c>
      <c r="Q17" s="71">
        <f>$O17</f>
        <v/>
      </c>
      <c r="R17" s="69">
        <f>$P17</f>
        <v/>
      </c>
      <c r="S17" s="71">
        <f>IF($A17="","",$B17-$E$60-$F$60)</f>
        <v/>
      </c>
      <c r="T17" s="69">
        <f>IF($A17="","",$L$60*$D17)</f>
        <v/>
      </c>
      <c r="U17" s="71">
        <f>IF($A17="","",(($O17*1)+$E$61+$F$61))</f>
        <v/>
      </c>
      <c r="V17" s="69">
        <f>IF($A17="","",$L$61*$D17)</f>
        <v/>
      </c>
      <c r="W17" s="71">
        <f>IF($A17="","",(($O17*2)+$E$62+$F$62))</f>
        <v/>
      </c>
      <c r="X17" s="69">
        <f>IF($A17="","",$L$62*$D17)</f>
        <v/>
      </c>
      <c r="Y17" s="137">
        <f>IF($A17="","",$K17-58-58-12)</f>
        <v/>
      </c>
      <c r="Z17" s="140">
        <f>IF($A17="","",$O17+1.2)</f>
        <v/>
      </c>
      <c r="AA17" s="74">
        <f>IF($A17="","",$AA$9)</f>
        <v/>
      </c>
      <c r="AB17" s="75">
        <f>IF($A17="","",3*$D17)</f>
        <v/>
      </c>
      <c r="AC17" s="143">
        <f>IF($A17="","",($K17-5.8-5.8-1.2) * 0.393701)</f>
        <v/>
      </c>
      <c r="AD17" s="75">
        <f>IF($A17="","",($O17+1.2)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IF($A18="","",($C18-$E$59)/3)</f>
        <v/>
      </c>
      <c r="P18" s="69">
        <f>IF($A18="","",$L$59*$D18)</f>
        <v/>
      </c>
      <c r="Q18" s="71">
        <f>$O18</f>
        <v/>
      </c>
      <c r="R18" s="69">
        <f>$P18</f>
        <v/>
      </c>
      <c r="S18" s="71">
        <f>IF($A18="","",$B18-$E$60-$F$60)</f>
        <v/>
      </c>
      <c r="T18" s="69">
        <f>IF($A18="","",$L$60*$D18)</f>
        <v/>
      </c>
      <c r="U18" s="71">
        <f>IF($A18="","",(($O18*1)+$E$61+$F$61))</f>
        <v/>
      </c>
      <c r="V18" s="69">
        <f>IF($A18="","",$L$61*$D18)</f>
        <v/>
      </c>
      <c r="W18" s="71">
        <f>IF($A18="","",(($O18*2)+$E$62+$F$62))</f>
        <v/>
      </c>
      <c r="X18" s="69">
        <f>IF($A18="","",$L$62*$D18)</f>
        <v/>
      </c>
      <c r="Y18" s="137">
        <f>IF($A18="","",$K18-58-58-12)</f>
        <v/>
      </c>
      <c r="Z18" s="140">
        <f>IF($A18="","",$O18+1.2)</f>
        <v/>
      </c>
      <c r="AA18" s="74">
        <f>IF($A18="","",$AA$9)</f>
        <v/>
      </c>
      <c r="AB18" s="75">
        <f>IF($A18="","",3*$D18)</f>
        <v/>
      </c>
      <c r="AC18" s="143">
        <f>IF($A18="","",($K18-5.8-5.8-1.2) * 0.393701)</f>
        <v/>
      </c>
      <c r="AD18" s="75">
        <f>IF($A18="","",($O18+1.2)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IF($A19="","",($C19-$E$59)/3)</f>
        <v/>
      </c>
      <c r="P19" s="69">
        <f>IF($A19="","",$L$59*$D19)</f>
        <v/>
      </c>
      <c r="Q19" s="71">
        <f>$O19</f>
        <v/>
      </c>
      <c r="R19" s="69">
        <f>$P19</f>
        <v/>
      </c>
      <c r="S19" s="71">
        <f>IF($A19="","",$B19-$E$60-$F$60)</f>
        <v/>
      </c>
      <c r="T19" s="69">
        <f>IF($A19="","",$L$60*$D19)</f>
        <v/>
      </c>
      <c r="U19" s="71">
        <f>IF($A19="","",(($O19*1)+$E$61+$F$61))</f>
        <v/>
      </c>
      <c r="V19" s="69">
        <f>IF($A19="","",$L$61*$D19)</f>
        <v/>
      </c>
      <c r="W19" s="71">
        <f>IF($A19="","",(($O19*2)+$E$62+$F$62))</f>
        <v/>
      </c>
      <c r="X19" s="69">
        <f>IF($A19="","",$L$62*$D19)</f>
        <v/>
      </c>
      <c r="Y19" s="137">
        <f>IF($A19="","",$K19-58-58-12)</f>
        <v/>
      </c>
      <c r="Z19" s="140">
        <f>IF($A19="","",$O19+1.2)</f>
        <v/>
      </c>
      <c r="AA19" s="74">
        <f>IF($A19="","",$AA$9)</f>
        <v/>
      </c>
      <c r="AB19" s="75">
        <f>IF($A19="","",3*$D19)</f>
        <v/>
      </c>
      <c r="AC19" s="143">
        <f>IF($A19="","",($K19-5.8-5.8-1.2) * 0.393701)</f>
        <v/>
      </c>
      <c r="AD19" s="75">
        <f>IF($A19="","",($O19+1.2)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IF($A20="","",($C20-$E$59)/3)</f>
        <v/>
      </c>
      <c r="P20" s="69">
        <f>IF($A20="","",$L$59*$D20)</f>
        <v/>
      </c>
      <c r="Q20" s="71">
        <f>$O20</f>
        <v/>
      </c>
      <c r="R20" s="69">
        <f>$P20</f>
        <v/>
      </c>
      <c r="S20" s="71">
        <f>IF($A20="","",$B20-$E$60-$F$60)</f>
        <v/>
      </c>
      <c r="T20" s="69">
        <f>IF($A20="","",$L$60*$D20)</f>
        <v/>
      </c>
      <c r="U20" s="71">
        <f>IF($A20="","",(($O20*1)+$E$61+$F$61))</f>
        <v/>
      </c>
      <c r="V20" s="69">
        <f>IF($A20="","",$L$61*$D20)</f>
        <v/>
      </c>
      <c r="W20" s="71">
        <f>IF($A20="","",(($O20*2)+$E$62+$F$62))</f>
        <v/>
      </c>
      <c r="X20" s="69">
        <f>IF($A20="","",$L$62*$D20)</f>
        <v/>
      </c>
      <c r="Y20" s="137">
        <f>IF($A20="","",$K20-58-58-12)</f>
        <v/>
      </c>
      <c r="Z20" s="140">
        <f>IF($A20="","",$O20+1.2)</f>
        <v/>
      </c>
      <c r="AA20" s="74">
        <f>IF($A20="","",$AA$9)</f>
        <v/>
      </c>
      <c r="AB20" s="75">
        <f>IF($A20="","",3*$D20)</f>
        <v/>
      </c>
      <c r="AC20" s="143">
        <f>IF($A20="","",($K20-5.8-5.8-1.2) * 0.393701)</f>
        <v/>
      </c>
      <c r="AD20" s="75">
        <f>IF($A20="","",($O20+1.2)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IF($A21="","",($C21-$E$59)/3)</f>
        <v/>
      </c>
      <c r="P21" s="69">
        <f>IF($A21="","",$L$59*$D21)</f>
        <v/>
      </c>
      <c r="Q21" s="71">
        <f>$O21</f>
        <v/>
      </c>
      <c r="R21" s="69">
        <f>$P21</f>
        <v/>
      </c>
      <c r="S21" s="71">
        <f>IF($A21="","",$B21-$E$60-$F$60)</f>
        <v/>
      </c>
      <c r="T21" s="69">
        <f>IF($A21="","",$L$60*$D21)</f>
        <v/>
      </c>
      <c r="U21" s="71">
        <f>IF($A21="","",(($O21*1)+$E$61+$F$61))</f>
        <v/>
      </c>
      <c r="V21" s="69">
        <f>IF($A21="","",$L$61*$D21)</f>
        <v/>
      </c>
      <c r="W21" s="71">
        <f>IF($A21="","",(($O21*2)+$E$62+$F$62))</f>
        <v/>
      </c>
      <c r="X21" s="69">
        <f>IF($A21="","",$L$62*$D21)</f>
        <v/>
      </c>
      <c r="Y21" s="137">
        <f>IF($A21="","",$K21-58-58-12)</f>
        <v/>
      </c>
      <c r="Z21" s="140">
        <f>IF($A21="","",$O21+1.2)</f>
        <v/>
      </c>
      <c r="AA21" s="74">
        <f>IF($A21="","",$AA$9)</f>
        <v/>
      </c>
      <c r="AB21" s="75">
        <f>IF($A21="","",3*$D21)</f>
        <v/>
      </c>
      <c r="AC21" s="142">
        <f>IF($A21="","",($K21-5.8-5.8-1.2) * 0.393701)</f>
        <v/>
      </c>
      <c r="AD21" s="75">
        <f>IF($A21="","",($O21+1.2)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IF($A22="","",($C22-$E$59)/3)</f>
        <v/>
      </c>
      <c r="P22" s="69">
        <f>IF($A22="","",$L$59*$D22)</f>
        <v/>
      </c>
      <c r="Q22" s="71">
        <f>$O22</f>
        <v/>
      </c>
      <c r="R22" s="69">
        <f>$P22</f>
        <v/>
      </c>
      <c r="S22" s="71">
        <f>IF($A22="","",$B22-$E$60-$F$60)</f>
        <v/>
      </c>
      <c r="T22" s="69">
        <f>IF($A22="","",$L$60*$D22)</f>
        <v/>
      </c>
      <c r="U22" s="71">
        <f>IF($A22="","",(($O22*1)+$E$61+$F$61))</f>
        <v/>
      </c>
      <c r="V22" s="69">
        <f>IF($A22="","",$L$61*$D22)</f>
        <v/>
      </c>
      <c r="W22" s="71">
        <f>IF($A22="","",(($O22*2)+$E$62+$F$62))</f>
        <v/>
      </c>
      <c r="X22" s="69">
        <f>IF($A22="","",$L$62*$D22)</f>
        <v/>
      </c>
      <c r="Y22" s="137">
        <f>IF($A22="","",$K22-58-58-12)</f>
        <v/>
      </c>
      <c r="Z22" s="140">
        <f>IF($A22="","",$O22+1.2)</f>
        <v/>
      </c>
      <c r="AA22" s="74">
        <f>IF($A22="","",$AA$9)</f>
        <v/>
      </c>
      <c r="AB22" s="75">
        <f>IF($A22="","",3*$D22)</f>
        <v/>
      </c>
      <c r="AC22" s="141">
        <f>IF($A22="","",($K22-5.8-5.8-1.2) * 0.393701)</f>
        <v/>
      </c>
      <c r="AD22" s="75">
        <f>IF($A22="","",($O22+1.2)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IF($A23="","",($C23-$E$59)/3)</f>
        <v/>
      </c>
      <c r="P23" s="69">
        <f>IF($A23="","",$L$59*$D23)</f>
        <v/>
      </c>
      <c r="Q23" s="71">
        <f>$O23</f>
        <v/>
      </c>
      <c r="R23" s="69">
        <f>$P23</f>
        <v/>
      </c>
      <c r="S23" s="71">
        <f>IF($A23="","",$B23-$E$60-$F$60)</f>
        <v/>
      </c>
      <c r="T23" s="69">
        <f>IF($A23="","",$L$60*$D23)</f>
        <v/>
      </c>
      <c r="U23" s="71">
        <f>IF($A23="","",(($O23*1)+$E$61+$F$61))</f>
        <v/>
      </c>
      <c r="V23" s="69">
        <f>IF($A23="","",$L$61*$D23)</f>
        <v/>
      </c>
      <c r="W23" s="71">
        <f>IF($A23="","",(($O23*2)+$E$62+$F$62))</f>
        <v/>
      </c>
      <c r="X23" s="69">
        <f>IF($A23="","",$L$62*$D23)</f>
        <v/>
      </c>
      <c r="Y23" s="137">
        <f>IF($A23="","",$K23-58-58-12)</f>
        <v/>
      </c>
      <c r="Z23" s="140">
        <f>IF($A23="","",$O23+1.2)</f>
        <v/>
      </c>
      <c r="AA23" s="74">
        <f>IF($A23="","",$AA$9)</f>
        <v/>
      </c>
      <c r="AB23" s="75">
        <f>IF($A23="","",3*$D23)</f>
        <v/>
      </c>
      <c r="AC23" s="143">
        <f>IF($A23="","",($K23-5.8-5.8-1.2) * 0.393701)</f>
        <v/>
      </c>
      <c r="AD23" s="75">
        <f>IF($A23="","",($O23+1.2)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IF($A24="","",($C24-$E$59)/3)</f>
        <v/>
      </c>
      <c r="P24" s="69">
        <f>IF($A24="","",$L$59*$D24)</f>
        <v/>
      </c>
      <c r="Q24" s="71">
        <f>$O24</f>
        <v/>
      </c>
      <c r="R24" s="69">
        <f>$P24</f>
        <v/>
      </c>
      <c r="S24" s="71">
        <f>IF($A24="","",$B24-$E$60-$F$60)</f>
        <v/>
      </c>
      <c r="T24" s="69">
        <f>IF($A24="","",$L$60*$D24)</f>
        <v/>
      </c>
      <c r="U24" s="71">
        <f>IF($A24="","",(($O24*1)+$E$61+$F$61))</f>
        <v/>
      </c>
      <c r="V24" s="69">
        <f>IF($A24="","",$L$61*$D24)</f>
        <v/>
      </c>
      <c r="W24" s="71">
        <f>IF($A24="","",(($O24*2)+$E$62+$F$62))</f>
        <v/>
      </c>
      <c r="X24" s="69">
        <f>IF($A24="","",$L$62*$D24)</f>
        <v/>
      </c>
      <c r="Y24" s="137">
        <f>IF($A24="","",$K24-58-58-12)</f>
        <v/>
      </c>
      <c r="Z24" s="140">
        <f>IF($A24="","",$O24+1.2)</f>
        <v/>
      </c>
      <c r="AA24" s="74">
        <f>IF($A24="","",$AA$9)</f>
        <v/>
      </c>
      <c r="AB24" s="75">
        <f>IF($A24="","",3*$D24)</f>
        <v/>
      </c>
      <c r="AC24" s="143">
        <f>IF($A24="","",($K24-5.8-5.8-1.2) * 0.393701)</f>
        <v/>
      </c>
      <c r="AD24" s="75">
        <f>IF($A24="","",($O24+1.2)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IF($A25="","",($C25-$E$59)/3)</f>
        <v/>
      </c>
      <c r="P25" s="69">
        <f>IF($A25="","",$L$59*$D25)</f>
        <v/>
      </c>
      <c r="Q25" s="71">
        <f>$O25</f>
        <v/>
      </c>
      <c r="R25" s="69">
        <f>$P25</f>
        <v/>
      </c>
      <c r="S25" s="71">
        <f>IF($A25="","",$B25-$E$60-$F$60)</f>
        <v/>
      </c>
      <c r="T25" s="69">
        <f>IF($A25="","",$L$60*$D25)</f>
        <v/>
      </c>
      <c r="U25" s="71">
        <f>IF($A25="","",(($O25*1)+$E$61+$F$61))</f>
        <v/>
      </c>
      <c r="V25" s="69">
        <f>IF($A25="","",$L$61*$D25)</f>
        <v/>
      </c>
      <c r="W25" s="71">
        <f>IF($A25="","",(($O25*2)+$E$62+$F$62))</f>
        <v/>
      </c>
      <c r="X25" s="69">
        <f>IF($A25="","",$L$62*$D25)</f>
        <v/>
      </c>
      <c r="Y25" s="137">
        <f>IF($A25="","",$K25-58-58-12)</f>
        <v/>
      </c>
      <c r="Z25" s="140">
        <f>IF($A25="","",$O25+1.2)</f>
        <v/>
      </c>
      <c r="AA25" s="74">
        <f>IF($A25="","",$AA$9)</f>
        <v/>
      </c>
      <c r="AB25" s="75">
        <f>IF($A25="","",3*$D25)</f>
        <v/>
      </c>
      <c r="AC25" s="142">
        <f>IF($A25="","",($K25-5.8-5.8-1.2) * 0.393701)</f>
        <v/>
      </c>
      <c r="AD25" s="75">
        <f>IF($A25="","",($O25+1.2)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IF($A26="","",($C26-$E$59)/3)</f>
        <v/>
      </c>
      <c r="P26" s="69">
        <f>IF($A26="","",$L$59*$D26)</f>
        <v/>
      </c>
      <c r="Q26" s="71">
        <f>$O26</f>
        <v/>
      </c>
      <c r="R26" s="69">
        <f>$P26</f>
        <v/>
      </c>
      <c r="S26" s="71">
        <f>IF($A26="","",$B26-$E$60-$F$60)</f>
        <v/>
      </c>
      <c r="T26" s="69">
        <f>IF($A26="","",$L$60*$D26)</f>
        <v/>
      </c>
      <c r="U26" s="71">
        <f>IF($A26="","",(($O26*1)+$E$61+$F$61))</f>
        <v/>
      </c>
      <c r="V26" s="69">
        <f>IF($A26="","",$L$61*$D26)</f>
        <v/>
      </c>
      <c r="W26" s="71">
        <f>IF($A26="","",(($O26*2)+$E$62+$F$62))</f>
        <v/>
      </c>
      <c r="X26" s="69">
        <f>IF($A26="","",$L$62*$D26)</f>
        <v/>
      </c>
      <c r="Y26" s="137">
        <f>IF($A26="","",$K26-58-58-12)</f>
        <v/>
      </c>
      <c r="Z26" s="140">
        <f>IF($A26="","",$O26+1.2)</f>
        <v/>
      </c>
      <c r="AA26" s="74">
        <f>IF($A26="","",$AA$9)</f>
        <v/>
      </c>
      <c r="AB26" s="75">
        <f>IF($A26="","",3*$D26)</f>
        <v/>
      </c>
      <c r="AC26" s="142">
        <f>IF($A26="","",($K26-5.8-5.8-1.2) * 0.393701)</f>
        <v/>
      </c>
      <c r="AD26" s="75">
        <f>IF($A26="","",($O26+1.2)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IF($A27="","",($C27-$E$59)/3)</f>
        <v/>
      </c>
      <c r="P27" s="69">
        <f>IF($A27="","",$L$59*$D27)</f>
        <v/>
      </c>
      <c r="Q27" s="71">
        <f>$O27</f>
        <v/>
      </c>
      <c r="R27" s="69">
        <f>$P27</f>
        <v/>
      </c>
      <c r="S27" s="71">
        <f>IF($A27="","",$B27-$E$60-$F$60)</f>
        <v/>
      </c>
      <c r="T27" s="69">
        <f>IF($A27="","",$L$60*$D27)</f>
        <v/>
      </c>
      <c r="U27" s="71">
        <f>IF($A27="","",(($O27*1)+$E$61+$F$61))</f>
        <v/>
      </c>
      <c r="V27" s="69">
        <f>IF($A27="","",$L$61*$D27)</f>
        <v/>
      </c>
      <c r="W27" s="71">
        <f>IF($A27="","",(($O27*2)+$E$62+$F$62))</f>
        <v/>
      </c>
      <c r="X27" s="69">
        <f>IF($A27="","",$L$62*$D27)</f>
        <v/>
      </c>
      <c r="Y27" s="137">
        <f>IF($A27="","",$K27-58-58-12)</f>
        <v/>
      </c>
      <c r="Z27" s="140">
        <f>IF($A27="","",$O27+1.2)</f>
        <v/>
      </c>
      <c r="AA27" s="74">
        <f>IF($A27="","",$AA$9)</f>
        <v/>
      </c>
      <c r="AB27" s="75">
        <f>IF($A27="","",3*$D27)</f>
        <v/>
      </c>
      <c r="AC27" s="141">
        <f>IF($A27="","",($K27-5.8-5.8-1.2) * 0.393701)</f>
        <v/>
      </c>
      <c r="AD27" s="75">
        <f>IF($A27="","",($O27+1.2)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IF($A28="","",($C28-$E$59)/3)</f>
        <v/>
      </c>
      <c r="P28" s="69">
        <f>IF($A28="","",$L$59*$D28)</f>
        <v/>
      </c>
      <c r="Q28" s="71">
        <f>$O28</f>
        <v/>
      </c>
      <c r="R28" s="69">
        <f>$P28</f>
        <v/>
      </c>
      <c r="S28" s="71">
        <f>IF($A28="","",$B28-$E$60-$F$60)</f>
        <v/>
      </c>
      <c r="T28" s="69">
        <f>IF($A28="","",$L$60*$D28)</f>
        <v/>
      </c>
      <c r="U28" s="71">
        <f>IF($A28="","",(($O28*1)+$E$61+$F$61))</f>
        <v/>
      </c>
      <c r="V28" s="69">
        <f>IF($A28="","",$L$61*$D28)</f>
        <v/>
      </c>
      <c r="W28" s="71">
        <f>IF($A28="","",(($O28*2)+$E$62+$F$62))</f>
        <v/>
      </c>
      <c r="X28" s="69">
        <f>IF($A28="","",$L$62*$D28)</f>
        <v/>
      </c>
      <c r="Y28" s="137">
        <f>IF($A28="","",$K28-58-58-12)</f>
        <v/>
      </c>
      <c r="Z28" s="140">
        <f>IF($A28="","",$O28+1.2)</f>
        <v/>
      </c>
      <c r="AA28" s="74">
        <f>IF($A28="","",$AA$9)</f>
        <v/>
      </c>
      <c r="AB28" s="75">
        <f>IF($A28="","",3*$D28)</f>
        <v/>
      </c>
      <c r="AC28" s="144">
        <f>IF($A28="","",($K28-5.8-5.8-1.2) * 0.393701)</f>
        <v/>
      </c>
      <c r="AD28" s="75">
        <f>IF($A28="","",($O28+1.2)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(ROUNDUP((P49+R49)/640,0))</f>
        <v/>
      </c>
      <c r="Q30" s="22" t="n"/>
      <c r="R30" s="23" t="n"/>
      <c r="S30" s="81">
        <f>S$7</f>
        <v/>
      </c>
      <c r="T30" s="22" t="n"/>
      <c r="U30" s="22" t="n"/>
      <c r="V30" s="22" t="n"/>
      <c r="W30" s="23" t="n"/>
      <c r="X30" s="81">
        <f>(ROUNDUP(SUM(T49:X49)/640,0))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4" t="n"/>
      <c r="T31" s="84">
        <f>T11*S11</f>
        <v/>
      </c>
      <c r="U31" s="84" t="n"/>
      <c r="V31" s="84">
        <f>V11*U11</f>
        <v/>
      </c>
      <c r="W31" s="85" t="n"/>
      <c r="X31" s="84">
        <f>X11*W11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4" t="n"/>
      <c r="T32" s="84">
        <f>T12*S12</f>
        <v/>
      </c>
      <c r="U32" s="84" t="n"/>
      <c r="V32" s="84">
        <f>V12*U12</f>
        <v/>
      </c>
      <c r="W32" s="85" t="n"/>
      <c r="X32" s="84">
        <f>X12*W12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4" t="n"/>
      <c r="T33" s="84">
        <f>T13*S13</f>
        <v/>
      </c>
      <c r="U33" s="84" t="n"/>
      <c r="V33" s="84">
        <f>V13*U13</f>
        <v/>
      </c>
      <c r="W33" s="85" t="n"/>
      <c r="X33" s="84">
        <f>X13*W13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4" t="n"/>
      <c r="T34" s="84">
        <f>T14*S14</f>
        <v/>
      </c>
      <c r="U34" s="84" t="n"/>
      <c r="V34" s="84">
        <f>V14*U14</f>
        <v/>
      </c>
      <c r="W34" s="85" t="n"/>
      <c r="X34" s="84">
        <f>X14*W14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4" t="n"/>
      <c r="T35" s="84">
        <f>T15*S15</f>
        <v/>
      </c>
      <c r="U35" s="84" t="n"/>
      <c r="V35" s="84">
        <f>V15*U15</f>
        <v/>
      </c>
      <c r="W35" s="85" t="n"/>
      <c r="X35" s="84">
        <f>X15*W15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4" t="n"/>
      <c r="T36" s="84">
        <f>T16*S16</f>
        <v/>
      </c>
      <c r="U36" s="84" t="n"/>
      <c r="V36" s="84">
        <f>V16*U16</f>
        <v/>
      </c>
      <c r="W36" s="85" t="n"/>
      <c r="X36" s="84">
        <f>X16*W16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4" t="n"/>
      <c r="T37" s="84">
        <f>T17*S17</f>
        <v/>
      </c>
      <c r="U37" s="84" t="n"/>
      <c r="V37" s="84">
        <f>V17*U17</f>
        <v/>
      </c>
      <c r="W37" s="85" t="n"/>
      <c r="X37" s="84">
        <f>X17*W17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4" t="n"/>
      <c r="T38" s="84">
        <f>T18*S18</f>
        <v/>
      </c>
      <c r="U38" s="84" t="n"/>
      <c r="V38" s="84">
        <f>V18*U18</f>
        <v/>
      </c>
      <c r="W38" s="85" t="n"/>
      <c r="X38" s="84">
        <f>X18*W18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4" t="n"/>
      <c r="T39" s="84">
        <f>T19*S19</f>
        <v/>
      </c>
      <c r="U39" s="84" t="n"/>
      <c r="V39" s="84">
        <f>V19*U19</f>
        <v/>
      </c>
      <c r="W39" s="85" t="n"/>
      <c r="X39" s="84">
        <f>X19*W19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4" t="n"/>
      <c r="T40" s="84">
        <f>T20*S20</f>
        <v/>
      </c>
      <c r="U40" s="84" t="n"/>
      <c r="V40" s="84">
        <f>V20*U20</f>
        <v/>
      </c>
      <c r="W40" s="85" t="n"/>
      <c r="X40" s="84">
        <f>X20*W20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4" t="n"/>
      <c r="T41" s="84">
        <f>T21*S21</f>
        <v/>
      </c>
      <c r="U41" s="84" t="n"/>
      <c r="V41" s="84">
        <f>V21*U21</f>
        <v/>
      </c>
      <c r="W41" s="85" t="n"/>
      <c r="X41" s="84">
        <f>X21*W21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4" t="n"/>
      <c r="T42" s="84">
        <f>T22*S22</f>
        <v/>
      </c>
      <c r="U42" s="84" t="n"/>
      <c r="V42" s="84">
        <f>V22*U22</f>
        <v/>
      </c>
      <c r="W42" s="85" t="n"/>
      <c r="X42" s="84">
        <f>X22*W22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4" t="n"/>
      <c r="T43" s="84">
        <f>T23*S23</f>
        <v/>
      </c>
      <c r="U43" s="84" t="n"/>
      <c r="V43" s="84">
        <f>V23*U23</f>
        <v/>
      </c>
      <c r="W43" s="85" t="n"/>
      <c r="X43" s="84">
        <f>X23*W23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4" t="n"/>
      <c r="T44" s="84">
        <f>T24*S24</f>
        <v/>
      </c>
      <c r="U44" s="84" t="n"/>
      <c r="V44" s="84">
        <f>V24*U24</f>
        <v/>
      </c>
      <c r="W44" s="85" t="n"/>
      <c r="X44" s="84">
        <f>X24*W24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4" t="n"/>
      <c r="T45" s="84">
        <f>T25*S25</f>
        <v/>
      </c>
      <c r="U45" s="84" t="n"/>
      <c r="V45" s="84">
        <f>V25*U25</f>
        <v/>
      </c>
      <c r="W45" s="85" t="n"/>
      <c r="X45" s="84">
        <f>X25*W25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4" t="n"/>
      <c r="T46" s="84">
        <f>T26*S26</f>
        <v/>
      </c>
      <c r="U46" s="84" t="n"/>
      <c r="V46" s="84">
        <f>V26*U26</f>
        <v/>
      </c>
      <c r="W46" s="85" t="n"/>
      <c r="X46" s="84">
        <f>X26*W26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4" t="n"/>
      <c r="T47" s="84">
        <f>T27*S27</f>
        <v/>
      </c>
      <c r="U47" s="84" t="n"/>
      <c r="V47" s="84">
        <f>V27*U27</f>
        <v/>
      </c>
      <c r="W47" s="85" t="n"/>
      <c r="X47" s="84">
        <f>X27*W27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4" t="n"/>
      <c r="T48" s="84">
        <f>T28*S28</f>
        <v/>
      </c>
      <c r="U48" s="84" t="n"/>
      <c r="V48" s="84">
        <f>V28*U28</f>
        <v/>
      </c>
      <c r="W48" s="85" t="n"/>
      <c r="X48" s="84">
        <f>X28*W28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4</v>
      </c>
    </row>
    <row r="59">
      <c r="A59" s="89" t="n">
        <v>6</v>
      </c>
      <c r="B59" s="90" t="inlineStr">
        <is>
          <t>ขวางบน</t>
        </is>
      </c>
      <c r="C59" s="91" t="inlineStr">
        <is>
          <t>B20054</t>
        </is>
      </c>
      <c r="D59" s="92" t="inlineStr">
        <is>
          <t>(W-2.2-5.7-4-4-5.7-2.2)/3</t>
        </is>
      </c>
      <c r="E59" s="93" t="n">
        <v>23.8</v>
      </c>
      <c r="F59" s="94" t="n"/>
      <c r="G59" s="94" t="n"/>
      <c r="H59" s="94" t="n"/>
      <c r="I59" s="94" t="n"/>
      <c r="J59" s="94" t="n"/>
      <c r="K59" s="94" t="n"/>
      <c r="L59" s="93" t="n">
        <v>3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H-1.3-3.7</t>
        </is>
      </c>
      <c r="E60" s="93" t="n">
        <v>1.3</v>
      </c>
      <c r="F60" s="93" t="n">
        <v>3.7</v>
      </c>
      <c r="G60" s="94" t="n"/>
      <c r="H60" s="94" t="n"/>
      <c r="I60" s="94" t="n"/>
      <c r="J60" s="94" t="n"/>
      <c r="K60" s="94" t="n"/>
      <c r="L60" s="93" t="n">
        <v>4</v>
      </c>
    </row>
    <row r="61">
      <c r="A61" s="89" t="n">
        <v>8</v>
      </c>
      <c r="B61" s="90" t="inlineStr">
        <is>
          <t>ฝาปิดเฟรมบน/ล่าง 
ร่องบานเลื่อน</t>
        </is>
      </c>
      <c r="C61" s="91" t="inlineStr">
        <is>
          <t>-</t>
        </is>
      </c>
      <c r="D61" s="92" t="inlineStr">
        <is>
          <t>ขวาง+5.7+เผื่อ2</t>
        </is>
      </c>
      <c r="E61" s="93" t="n">
        <v>5.7</v>
      </c>
      <c r="F61" s="93" t="n">
        <v>2</v>
      </c>
      <c r="G61" s="94" t="n"/>
      <c r="H61" s="94" t="n"/>
      <c r="I61" s="94" t="n"/>
      <c r="J61" s="94" t="n"/>
      <c r="K61" s="94" t="n"/>
      <c r="L61" s="93" t="n">
        <v>2</v>
      </c>
    </row>
    <row r="62">
      <c r="A62" s="89" t="n">
        <v>9</v>
      </c>
      <c r="B62" s="90" t="inlineStr">
        <is>
          <t>ฝาปิดเฟรมบน/ล่าง
ร่องบานตาย</t>
        </is>
      </c>
      <c r="C62" s="91" t="inlineStr">
        <is>
          <t>-</t>
        </is>
      </c>
      <c r="D62" s="92" t="inlineStr">
        <is>
          <t>(ขวาง X 2 )+9.7+เผื่อ2</t>
        </is>
      </c>
      <c r="E62" s="93" t="n">
        <v>9.699999999999999</v>
      </c>
      <c r="F62" s="93" t="n">
        <v>2</v>
      </c>
      <c r="G62" s="94" t="n"/>
      <c r="H62" s="94" t="n"/>
      <c r="I62" s="94" t="n"/>
      <c r="J62" s="94" t="n"/>
      <c r="K62" s="94" t="n"/>
      <c r="L62" s="93" t="n">
        <v>2</v>
      </c>
    </row>
    <row r="64">
      <c r="A64" s="153" t="inlineStr">
        <is>
          <t>⑥ อุปกรณ์ ต่อ 1 บาน — คูณจำนวนบานที่ผลิต</t>
        </is>
      </c>
      <c r="F64" s="154" t="inlineStr">
        <is>
          <t>ต่อบาน</t>
        </is>
      </c>
    </row>
    <row r="65">
      <c r="A65" s="155" t="inlineStr">
        <is>
          <t>1. ล้อ 27</t>
        </is>
      </c>
      <c r="F65" s="156" t="n">
        <v>2</v>
      </c>
    </row>
    <row r="66">
      <c r="A66" s="155" t="inlineStr">
        <is>
          <t>2. มือจับ Align</t>
        </is>
      </c>
      <c r="F66" s="156" t="n">
        <v>2</v>
      </c>
    </row>
    <row r="67">
      <c r="A67" s="155" t="inlineStr">
        <is>
          <t>3. ชุดล็อค</t>
        </is>
      </c>
      <c r="F67" s="156" t="n">
        <v>1</v>
      </c>
    </row>
    <row r="68">
      <c r="A68" s="155" t="inlineStr">
        <is>
          <t>4. น็อตประกอบ</t>
        </is>
      </c>
      <c r="F68" s="156" t="n">
        <v>4</v>
      </c>
    </row>
    <row r="69">
      <c r="A69" s="157" t="inlineStr">
        <is>
          <t>+ สักหลาด/ยาง/ซิลิโคน = ตามขนาด (ดูชีทคิดทุน)</t>
        </is>
      </c>
    </row>
  </sheetData>
  <mergeCells count="51">
    <mergeCell ref="O7:P7"/>
    <mergeCell ref="Q7:R7"/>
    <mergeCell ref="U9:V9"/>
    <mergeCell ref="I6:J6"/>
    <mergeCell ref="S7:X7"/>
    <mergeCell ref="A64:E64"/>
    <mergeCell ref="O6:P6"/>
    <mergeCell ref="U6:V6"/>
    <mergeCell ref="K9:L9"/>
    <mergeCell ref="W6:X6"/>
    <mergeCell ref="M9:N9"/>
    <mergeCell ref="O9:P9"/>
    <mergeCell ref="G8:H8"/>
    <mergeCell ref="E8:F8"/>
    <mergeCell ref="Q8:R8"/>
    <mergeCell ref="AA9:AB9"/>
    <mergeCell ref="Y8:AB8"/>
    <mergeCell ref="A65:E65"/>
    <mergeCell ref="G7:H7"/>
    <mergeCell ref="I7:J7"/>
    <mergeCell ref="A30:D30"/>
    <mergeCell ref="AC6:AD9"/>
    <mergeCell ref="G6:H6"/>
    <mergeCell ref="A66:E66"/>
    <mergeCell ref="E9:F9"/>
    <mergeCell ref="P30:R30"/>
    <mergeCell ref="M7:N7"/>
    <mergeCell ref="A8:A9"/>
    <mergeCell ref="E6:F6"/>
    <mergeCell ref="A6:D6"/>
    <mergeCell ref="M6:N6"/>
    <mergeCell ref="Q6:R6"/>
    <mergeCell ref="S6:T6"/>
    <mergeCell ref="D8:D9"/>
    <mergeCell ref="A7:D7"/>
    <mergeCell ref="Q9:R9"/>
    <mergeCell ref="I8:J8"/>
    <mergeCell ref="S9:T9"/>
    <mergeCell ref="M8:N8"/>
    <mergeCell ref="W9:X9"/>
    <mergeCell ref="S30:W30"/>
    <mergeCell ref="K7:L7"/>
    <mergeCell ref="B8:C9"/>
    <mergeCell ref="E7:F7"/>
    <mergeCell ref="A68:E68"/>
    <mergeCell ref="Y7:AB7"/>
    <mergeCell ref="K6:L6"/>
    <mergeCell ref="G9:H9"/>
    <mergeCell ref="A69:F6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12.75" customWidth="1" min="28" max="28"/>
    <col width="8.75" customWidth="1" min="29" max="29"/>
    <col width="9.75" customWidth="1" min="31" max="31"/>
    <col width="11.625" customWidth="1" min="32" max="32"/>
    <col width="8.75" customWidth="1" min="33" max="33"/>
  </cols>
  <sheetData>
    <row r="1" ht="40.15" customHeight="1">
      <c r="A1" s="4" t="inlineStr">
        <is>
          <t xml:space="preserve">รายการตัด SMS บานเลื่อนลากจูง 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9" t="n"/>
      <c r="R1" s="9" t="n"/>
      <c r="S1" s="10" t="n"/>
      <c r="T1" s="10" t="n"/>
      <c r="U1" s="9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9" t="n"/>
      <c r="R2" s="9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Q3" s="9" t="n"/>
      <c r="R3" s="9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Q4" s="9" t="n"/>
      <c r="R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R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n"/>
      <c r="N6" s="3" t="n"/>
      <c r="O6" s="18" t="n"/>
      <c r="P6" s="3" t="n"/>
      <c r="Q6" s="18" t="inlineStr">
        <is>
          <t>(W-2.2-5.7-4-4-5.7-2.2)/3</t>
        </is>
      </c>
      <c r="R6" s="3" t="n"/>
      <c r="S6" s="18" t="n"/>
      <c r="T6" s="3" t="n"/>
      <c r="U6" s="18" t="inlineStr">
        <is>
          <t>H-1.3-3.7</t>
        </is>
      </c>
      <c r="V6" s="3" t="n"/>
      <c r="W6" s="18" t="inlineStr">
        <is>
          <t>ขวาง+5.7+เผื่อ2</t>
        </is>
      </c>
      <c r="X6" s="3" t="n"/>
      <c r="Y6" s="18" t="inlineStr">
        <is>
          <t>(ขวาง X 2 )+9.7+เผื่อ2</t>
        </is>
      </c>
      <c r="Z6" s="3" t="n"/>
      <c r="AA6" s="19" t="n"/>
      <c r="AB6" s="19" t="n"/>
      <c r="AC6" s="19" t="n"/>
      <c r="AD6" s="19" t="n"/>
      <c r="AE6" s="20" t="inlineStr">
        <is>
          <t>หน่วยนิ้ว กระจก</t>
        </is>
      </c>
      <c r="AF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6" t="inlineStr">
        <is>
          <t>B20010</t>
        </is>
      </c>
      <c r="P7" s="16" t="n"/>
      <c r="Q7" s="25" t="inlineStr">
        <is>
          <t>B20054</t>
        </is>
      </c>
      <c r="R7" s="17" t="n"/>
      <c r="S7" s="25" t="inlineStr">
        <is>
          <t>B20054</t>
        </is>
      </c>
      <c r="T7" s="17" t="n"/>
      <c r="U7" s="25" t="inlineStr">
        <is>
          <t>B20019</t>
        </is>
      </c>
      <c r="V7" s="16" t="n"/>
      <c r="W7" s="16" t="n"/>
      <c r="X7" s="16" t="n"/>
      <c r="Y7" s="16" t="n"/>
      <c r="Z7" s="17" t="n"/>
      <c r="AA7" s="28" t="inlineStr">
        <is>
          <t>ขนาดกระจก</t>
        </is>
      </c>
      <c r="AB7" s="29" t="n"/>
      <c r="AC7" s="29" t="n"/>
      <c r="AD7" s="30" t="n"/>
      <c r="AE7" s="31" t="n"/>
      <c r="AF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0" t="n"/>
      <c r="Q8" s="39" t="n"/>
      <c r="R8" s="41" t="n"/>
      <c r="S8" s="38" t="n"/>
      <c r="T8" s="37" t="n"/>
      <c r="U8" s="95" t="n"/>
      <c r="V8" s="96" t="n"/>
      <c r="W8" s="96" t="n"/>
      <c r="X8" s="96" t="n"/>
      <c r="Y8" s="96" t="n"/>
      <c r="Z8" s="41" t="n"/>
      <c r="AA8" s="42" t="inlineStr">
        <is>
          <t>ใส่ความหนากระจก ↓</t>
        </is>
      </c>
      <c r="AB8" s="22" t="n"/>
      <c r="AC8" s="22" t="n"/>
      <c r="AD8" s="43" t="n"/>
      <c r="AE8" s="31" t="n"/>
      <c r="AF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เสาเกี่ยวโหนก</t>
        </is>
      </c>
      <c r="P9" s="43" t="n"/>
      <c r="Q9" s="48" t="inlineStr">
        <is>
          <t>ขวางบน</t>
        </is>
      </c>
      <c r="R9" s="43" t="n"/>
      <c r="S9" s="48" t="inlineStr">
        <is>
          <t>ขวางล่าง</t>
        </is>
      </c>
      <c r="T9" s="43" t="n"/>
      <c r="U9" s="49" t="inlineStr">
        <is>
          <t>ฝาปิดเฟรมข้าง</t>
        </is>
      </c>
      <c r="V9" s="43" t="n"/>
      <c r="W9" s="49" t="inlineStr">
        <is>
          <t>ฝาปิดเฟรมบน/ล่าง 
ร่องบานเลื่อน</t>
        </is>
      </c>
      <c r="X9" s="43" t="n"/>
      <c r="Y9" s="49" t="inlineStr">
        <is>
          <t>ฝาปิดเฟรมบน/ล่าง
ร่องบานตาย</t>
        </is>
      </c>
      <c r="Z9" s="43" t="n"/>
      <c r="AA9" s="50" t="inlineStr">
        <is>
          <t>เสา-5.8-5.8-1.2</t>
        </is>
      </c>
      <c r="AB9" s="51" t="inlineStr">
        <is>
          <t>ขวาง+1.2</t>
        </is>
      </c>
      <c r="AC9" s="52" t="n">
        <v>6</v>
      </c>
      <c r="AD9" s="43" t="n"/>
      <c r="AE9" s="53" t="n"/>
      <c r="AF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61" t="inlineStr">
        <is>
          <t>H</t>
        </is>
      </c>
      <c r="AB10" s="62" t="inlineStr">
        <is>
          <t>W</t>
        </is>
      </c>
      <c r="AC10" s="63" t="inlineStr">
        <is>
          <t>ความ
หนา</t>
        </is>
      </c>
      <c r="AD10" s="64" t="inlineStr">
        <is>
          <t>จำนวน</t>
        </is>
      </c>
      <c r="AE10" s="65" t="inlineStr">
        <is>
          <t>สูง</t>
        </is>
      </c>
      <c r="AF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250</v>
      </c>
      <c r="C11" s="139" t="n">
        <v>180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IF($A11="","",($C11-$E$60)/3)</f>
        <v/>
      </c>
      <c r="R11" s="69">
        <f>IF($A11="","",$L$60*$D11)</f>
        <v/>
      </c>
      <c r="S11" s="71">
        <f>$Q11</f>
        <v/>
      </c>
      <c r="T11" s="69">
        <f>$R11</f>
        <v/>
      </c>
      <c r="U11" s="71">
        <f>IF($A11="","",$B11-$E$61-$F$61)</f>
        <v/>
      </c>
      <c r="V11" s="69">
        <f>IF($A11="","",$L$61*$D11)</f>
        <v/>
      </c>
      <c r="W11" s="71">
        <f>IF($A11="","",(($Q11*1)+$E$62+$F$62))</f>
        <v/>
      </c>
      <c r="X11" s="69">
        <f>IF($A11="","",$L$62*$D11)</f>
        <v/>
      </c>
      <c r="Y11" s="71">
        <f>IF($A11="","",(($Q11*2)+$E$63+$F$63))</f>
        <v/>
      </c>
      <c r="Z11" s="69">
        <f>IF($A11="","",$L$63*$D11)</f>
        <v/>
      </c>
      <c r="AA11" s="137">
        <f>IF($A11="","",$K11-5.8-5.8-1.2)</f>
        <v/>
      </c>
      <c r="AB11" s="140">
        <f>IF($A11="","",$Q11+1.2)</f>
        <v/>
      </c>
      <c r="AC11" s="74">
        <f>IF($A11="","",$AC$9)</f>
        <v/>
      </c>
      <c r="AD11" s="75">
        <f>IF($A11="","",3*$D11)</f>
        <v/>
      </c>
      <c r="AE11" s="141">
        <f>IF($A11="","",($AA11 * 0.393701) )</f>
        <v/>
      </c>
      <c r="AF11" s="75">
        <f>IF($A11="","",($AB11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IF($A12="","",($C12-$E$60)/3)</f>
        <v/>
      </c>
      <c r="R12" s="69">
        <f>IF($A12="","",$L$60*$D12)</f>
        <v/>
      </c>
      <c r="S12" s="71">
        <f>$Q12</f>
        <v/>
      </c>
      <c r="T12" s="69">
        <f>$R12</f>
        <v/>
      </c>
      <c r="U12" s="71">
        <f>IF($A12="","",$B12-$E$61-$F$61)</f>
        <v/>
      </c>
      <c r="V12" s="69">
        <f>IF($A12="","",$L$61*$D12)</f>
        <v/>
      </c>
      <c r="W12" s="71">
        <f>IF($A12="","",(($Q12*1)+$E$62+$F$62))</f>
        <v/>
      </c>
      <c r="X12" s="69">
        <f>IF($A12="","",$L$62*$D12)</f>
        <v/>
      </c>
      <c r="Y12" s="71">
        <f>IF($A12="","",(($Q12*2)+$E$63+$F$63))</f>
        <v/>
      </c>
      <c r="Z12" s="69">
        <f>IF($A12="","",$L$63*$D12)</f>
        <v/>
      </c>
      <c r="AA12" s="137">
        <f>IF($A12="","",$K12-58-58-12)</f>
        <v/>
      </c>
      <c r="AB12" s="140">
        <f>IF($A12="","",$Q12+1.2)</f>
        <v/>
      </c>
      <c r="AC12" s="74">
        <f>IF($A12="","",$AC$9)</f>
        <v/>
      </c>
      <c r="AD12" s="75">
        <f>IF($A12="","",3*$D12)</f>
        <v/>
      </c>
      <c r="AE12" s="142">
        <f>IF($A12="","",($K12-5.8-5.8-1.2) * 0.393701)</f>
        <v/>
      </c>
      <c r="AF12" s="75">
        <f>IF($A12="","",($Q12+1.2)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IF($A13="","",($C13-$E$60)/3)</f>
        <v/>
      </c>
      <c r="R13" s="69">
        <f>IF($A13="","",$L$60*$D13)</f>
        <v/>
      </c>
      <c r="S13" s="71">
        <f>$Q13</f>
        <v/>
      </c>
      <c r="T13" s="69">
        <f>$R13</f>
        <v/>
      </c>
      <c r="U13" s="71">
        <f>IF($A13="","",$B13-$E$61-$F$61)</f>
        <v/>
      </c>
      <c r="V13" s="69">
        <f>IF($A13="","",$L$61*$D13)</f>
        <v/>
      </c>
      <c r="W13" s="71">
        <f>IF($A13="","",(($Q13*1)+$E$62+$F$62))</f>
        <v/>
      </c>
      <c r="X13" s="69">
        <f>IF($A13="","",$L$62*$D13)</f>
        <v/>
      </c>
      <c r="Y13" s="71">
        <f>IF($A13="","",(($Q13*2)+$E$63+$F$63))</f>
        <v/>
      </c>
      <c r="Z13" s="69">
        <f>IF($A13="","",$L$63*$D13)</f>
        <v/>
      </c>
      <c r="AA13" s="137">
        <f>IF($A13="","",$K13-58-58-12)</f>
        <v/>
      </c>
      <c r="AB13" s="140">
        <f>IF($A13="","",$Q13+1.2)</f>
        <v/>
      </c>
      <c r="AC13" s="74">
        <f>IF($A13="","",$AC$9)</f>
        <v/>
      </c>
      <c r="AD13" s="75">
        <f>IF($A13="","",3*$D13)</f>
        <v/>
      </c>
      <c r="AE13" s="141">
        <f>IF($A13="","",($K13-5.8-5.8-1.2) * 0.393701)</f>
        <v/>
      </c>
      <c r="AF13" s="75">
        <f>IF($A13="","",($Q13+1.2)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IF($A14="","",($C14-$E$60)/3)</f>
        <v/>
      </c>
      <c r="R14" s="69">
        <f>IF($A14="","",$L$60*$D14)</f>
        <v/>
      </c>
      <c r="S14" s="71">
        <f>$Q14</f>
        <v/>
      </c>
      <c r="T14" s="69">
        <f>$R14</f>
        <v/>
      </c>
      <c r="U14" s="71">
        <f>IF($A14="","",$B14-$E$61-$F$61)</f>
        <v/>
      </c>
      <c r="V14" s="69">
        <f>IF($A14="","",$L$61*$D14)</f>
        <v/>
      </c>
      <c r="W14" s="71">
        <f>IF($A14="","",(($Q14*1)+$E$62+$F$62))</f>
        <v/>
      </c>
      <c r="X14" s="69">
        <f>IF($A14="","",$L$62*$D14)</f>
        <v/>
      </c>
      <c r="Y14" s="71">
        <f>IF($A14="","",(($Q14*2)+$E$63+$F$63))</f>
        <v/>
      </c>
      <c r="Z14" s="69">
        <f>IF($A14="","",$L$63*$D14)</f>
        <v/>
      </c>
      <c r="AA14" s="137">
        <f>IF($A14="","",$K14-58-58-12)</f>
        <v/>
      </c>
      <c r="AB14" s="140">
        <f>IF($A14="","",$Q14+1.2)</f>
        <v/>
      </c>
      <c r="AC14" s="74">
        <f>IF($A14="","",$AC$9)</f>
        <v/>
      </c>
      <c r="AD14" s="75">
        <f>IF($A14="","",3*$D14)</f>
        <v/>
      </c>
      <c r="AE14" s="143">
        <f>IF($A14="","",($K14-5.8-5.8-1.2) * 0.393701)</f>
        <v/>
      </c>
      <c r="AF14" s="75">
        <f>IF($A14="","",($Q14+1.2)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IF($A15="","",($C15-$E$60)/3)</f>
        <v/>
      </c>
      <c r="R15" s="69">
        <f>IF($A15="","",$L$60*$D15)</f>
        <v/>
      </c>
      <c r="S15" s="71">
        <f>$Q15</f>
        <v/>
      </c>
      <c r="T15" s="69">
        <f>$R15</f>
        <v/>
      </c>
      <c r="U15" s="71">
        <f>IF($A15="","",$B15-$E$61-$F$61)</f>
        <v/>
      </c>
      <c r="V15" s="69">
        <f>IF($A15="","",$L$61*$D15)</f>
        <v/>
      </c>
      <c r="W15" s="71">
        <f>IF($A15="","",(($Q15*1)+$E$62+$F$62))</f>
        <v/>
      </c>
      <c r="X15" s="69">
        <f>IF($A15="","",$L$62*$D15)</f>
        <v/>
      </c>
      <c r="Y15" s="71">
        <f>IF($A15="","",(($Q15*2)+$E$63+$F$63))</f>
        <v/>
      </c>
      <c r="Z15" s="69">
        <f>IF($A15="","",$L$63*$D15)</f>
        <v/>
      </c>
      <c r="AA15" s="137">
        <f>IF($A15="","",$K15-58-58-12)</f>
        <v/>
      </c>
      <c r="AB15" s="140">
        <f>IF($A15="","",$Q15+1.2)</f>
        <v/>
      </c>
      <c r="AC15" s="74">
        <f>IF($A15="","",$AC$9)</f>
        <v/>
      </c>
      <c r="AD15" s="75">
        <f>IF($A15="","",3*$D15)</f>
        <v/>
      </c>
      <c r="AE15" s="143">
        <f>IF($A15="","",($K15-5.8-5.8-1.2) * 0.393701)</f>
        <v/>
      </c>
      <c r="AF15" s="75">
        <f>IF($A15="","",($Q15+1.2)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IF($A16="","",($C16-$E$60)/3)</f>
        <v/>
      </c>
      <c r="R16" s="69">
        <f>IF($A16="","",$L$60*$D16)</f>
        <v/>
      </c>
      <c r="S16" s="71">
        <f>$Q16</f>
        <v/>
      </c>
      <c r="T16" s="69">
        <f>$R16</f>
        <v/>
      </c>
      <c r="U16" s="71">
        <f>IF($A16="","",$B16-$E$61-$F$61)</f>
        <v/>
      </c>
      <c r="V16" s="69">
        <f>IF($A16="","",$L$61*$D16)</f>
        <v/>
      </c>
      <c r="W16" s="71">
        <f>IF($A16="","",(($Q16*1)+$E$62+$F$62))</f>
        <v/>
      </c>
      <c r="X16" s="69">
        <f>IF($A16="","",$L$62*$D16)</f>
        <v/>
      </c>
      <c r="Y16" s="71">
        <f>IF($A16="","",(($Q16*2)+$E$63+$F$63))</f>
        <v/>
      </c>
      <c r="Z16" s="69">
        <f>IF($A16="","",$L$63*$D16)</f>
        <v/>
      </c>
      <c r="AA16" s="137">
        <f>IF($A16="","",$K16-58-58-12)</f>
        <v/>
      </c>
      <c r="AB16" s="140">
        <f>IF($A16="","",$Q16+1.2)</f>
        <v/>
      </c>
      <c r="AC16" s="74">
        <f>IF($A16="","",$AC$9)</f>
        <v/>
      </c>
      <c r="AD16" s="75">
        <f>IF($A16="","",3*$D16)</f>
        <v/>
      </c>
      <c r="AE16" s="143">
        <f>IF($A16="","",($K16-5.8-5.8-1.2) * 0.393701)</f>
        <v/>
      </c>
      <c r="AF16" s="75">
        <f>IF($A16="","",($Q16+1.2)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IF($A17="","",($C17-$E$60)/3)</f>
        <v/>
      </c>
      <c r="R17" s="69">
        <f>IF($A17="","",$L$60*$D17)</f>
        <v/>
      </c>
      <c r="S17" s="71">
        <f>$Q17</f>
        <v/>
      </c>
      <c r="T17" s="69">
        <f>$R17</f>
        <v/>
      </c>
      <c r="U17" s="71">
        <f>IF($A17="","",$B17-$E$61-$F$61)</f>
        <v/>
      </c>
      <c r="V17" s="69">
        <f>IF($A17="","",$L$61*$D17)</f>
        <v/>
      </c>
      <c r="W17" s="71">
        <f>IF($A17="","",(($Q17*1)+$E$62+$F$62))</f>
        <v/>
      </c>
      <c r="X17" s="69">
        <f>IF($A17="","",$L$62*$D17)</f>
        <v/>
      </c>
      <c r="Y17" s="71">
        <f>IF($A17="","",(($Q17*2)+$E$63+$F$63))</f>
        <v/>
      </c>
      <c r="Z17" s="69">
        <f>IF($A17="","",$L$63*$D17)</f>
        <v/>
      </c>
      <c r="AA17" s="137">
        <f>IF($A17="","",$K17-58-58-12)</f>
        <v/>
      </c>
      <c r="AB17" s="140">
        <f>IF($A17="","",$Q17+1.2)</f>
        <v/>
      </c>
      <c r="AC17" s="74">
        <f>IF($A17="","",$AC$9)</f>
        <v/>
      </c>
      <c r="AD17" s="75">
        <f>IF($A17="","",3*$D17)</f>
        <v/>
      </c>
      <c r="AE17" s="143">
        <f>IF($A17="","",($K17-5.8-5.8-1.2) * 0.393701)</f>
        <v/>
      </c>
      <c r="AF17" s="75">
        <f>IF($A17="","",($Q17+1.2)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IF($A18="","",($C18-$E$60)/3)</f>
        <v/>
      </c>
      <c r="R18" s="69">
        <f>IF($A18="","",$L$60*$D18)</f>
        <v/>
      </c>
      <c r="S18" s="71">
        <f>$Q18</f>
        <v/>
      </c>
      <c r="T18" s="69">
        <f>$R18</f>
        <v/>
      </c>
      <c r="U18" s="71">
        <f>IF($A18="","",$B18-$E$61-$F$61)</f>
        <v/>
      </c>
      <c r="V18" s="69">
        <f>IF($A18="","",$L$61*$D18)</f>
        <v/>
      </c>
      <c r="W18" s="71">
        <f>IF($A18="","",(($Q18*1)+$E$62+$F$62))</f>
        <v/>
      </c>
      <c r="X18" s="69">
        <f>IF($A18="","",$L$62*$D18)</f>
        <v/>
      </c>
      <c r="Y18" s="71">
        <f>IF($A18="","",(($Q18*2)+$E$63+$F$63))</f>
        <v/>
      </c>
      <c r="Z18" s="69">
        <f>IF($A18="","",$L$63*$D18)</f>
        <v/>
      </c>
      <c r="AA18" s="137">
        <f>IF($A18="","",$K18-58-58-12)</f>
        <v/>
      </c>
      <c r="AB18" s="140">
        <f>IF($A18="","",$Q18+1.2)</f>
        <v/>
      </c>
      <c r="AC18" s="74">
        <f>IF($A18="","",$AC$9)</f>
        <v/>
      </c>
      <c r="AD18" s="75">
        <f>IF($A18="","",3*$D18)</f>
        <v/>
      </c>
      <c r="AE18" s="143">
        <f>IF($A18="","",($K18-5.8-5.8-1.2) * 0.393701)</f>
        <v/>
      </c>
      <c r="AF18" s="75">
        <f>IF($A18="","",($Q18+1.2)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IF($A19="","",($C19-$E$60)/3)</f>
        <v/>
      </c>
      <c r="R19" s="69">
        <f>IF($A19="","",$L$60*$D19)</f>
        <v/>
      </c>
      <c r="S19" s="71">
        <f>$Q19</f>
        <v/>
      </c>
      <c r="T19" s="69">
        <f>$R19</f>
        <v/>
      </c>
      <c r="U19" s="71">
        <f>IF($A19="","",$B19-$E$61-$F$61)</f>
        <v/>
      </c>
      <c r="V19" s="69">
        <f>IF($A19="","",$L$61*$D19)</f>
        <v/>
      </c>
      <c r="W19" s="71">
        <f>IF($A19="","",(($Q19*1)+$E$62+$F$62))</f>
        <v/>
      </c>
      <c r="X19" s="69">
        <f>IF($A19="","",$L$62*$D19)</f>
        <v/>
      </c>
      <c r="Y19" s="71">
        <f>IF($A19="","",(($Q19*2)+$E$63+$F$63))</f>
        <v/>
      </c>
      <c r="Z19" s="69">
        <f>IF($A19="","",$L$63*$D19)</f>
        <v/>
      </c>
      <c r="AA19" s="137">
        <f>IF($A19="","",$K19-58-58-12)</f>
        <v/>
      </c>
      <c r="AB19" s="140">
        <f>IF($A19="","",$Q19+1.2)</f>
        <v/>
      </c>
      <c r="AC19" s="74">
        <f>IF($A19="","",$AC$9)</f>
        <v/>
      </c>
      <c r="AD19" s="75">
        <f>IF($A19="","",3*$D19)</f>
        <v/>
      </c>
      <c r="AE19" s="143">
        <f>IF($A19="","",($K19-5.8-5.8-1.2) * 0.393701)</f>
        <v/>
      </c>
      <c r="AF19" s="75">
        <f>IF($A19="","",($Q19+1.2)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IF($A20="","",($C20-$E$60)/3)</f>
        <v/>
      </c>
      <c r="R20" s="69">
        <f>IF($A20="","",$L$60*$D20)</f>
        <v/>
      </c>
      <c r="S20" s="71">
        <f>$Q20</f>
        <v/>
      </c>
      <c r="T20" s="69">
        <f>$R20</f>
        <v/>
      </c>
      <c r="U20" s="71">
        <f>IF($A20="","",$B20-$E$61-$F$61)</f>
        <v/>
      </c>
      <c r="V20" s="69">
        <f>IF($A20="","",$L$61*$D20)</f>
        <v/>
      </c>
      <c r="W20" s="71">
        <f>IF($A20="","",(($Q20*1)+$E$62+$F$62))</f>
        <v/>
      </c>
      <c r="X20" s="69">
        <f>IF($A20="","",$L$62*$D20)</f>
        <v/>
      </c>
      <c r="Y20" s="71">
        <f>IF($A20="","",(($Q20*2)+$E$63+$F$63))</f>
        <v/>
      </c>
      <c r="Z20" s="69">
        <f>IF($A20="","",$L$63*$D20)</f>
        <v/>
      </c>
      <c r="AA20" s="137">
        <f>IF($A20="","",$K20-58-58-12)</f>
        <v/>
      </c>
      <c r="AB20" s="140">
        <f>IF($A20="","",$Q20+1.2)</f>
        <v/>
      </c>
      <c r="AC20" s="74">
        <f>IF($A20="","",$AC$9)</f>
        <v/>
      </c>
      <c r="AD20" s="75">
        <f>IF($A20="","",3*$D20)</f>
        <v/>
      </c>
      <c r="AE20" s="143">
        <f>IF($A20="","",($K20-5.8-5.8-1.2) * 0.393701)</f>
        <v/>
      </c>
      <c r="AF20" s="75">
        <f>IF($A20="","",($Q20+1.2)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IF($A21="","",($C21-$E$60)/3)</f>
        <v/>
      </c>
      <c r="R21" s="69">
        <f>IF($A21="","",$L$60*$D21)</f>
        <v/>
      </c>
      <c r="S21" s="71">
        <f>$Q21</f>
        <v/>
      </c>
      <c r="T21" s="69">
        <f>$R21</f>
        <v/>
      </c>
      <c r="U21" s="71">
        <f>IF($A21="","",$B21-$E$61-$F$61)</f>
        <v/>
      </c>
      <c r="V21" s="69">
        <f>IF($A21="","",$L$61*$D21)</f>
        <v/>
      </c>
      <c r="W21" s="71">
        <f>IF($A21="","",(($Q21*1)+$E$62+$F$62))</f>
        <v/>
      </c>
      <c r="X21" s="69">
        <f>IF($A21="","",$L$62*$D21)</f>
        <v/>
      </c>
      <c r="Y21" s="71">
        <f>IF($A21="","",(($Q21*2)+$E$63+$F$63))</f>
        <v/>
      </c>
      <c r="Z21" s="69">
        <f>IF($A21="","",$L$63*$D21)</f>
        <v/>
      </c>
      <c r="AA21" s="137">
        <f>IF($A21="","",$K21-58-58-12)</f>
        <v/>
      </c>
      <c r="AB21" s="140">
        <f>IF($A21="","",$Q21+1.2)</f>
        <v/>
      </c>
      <c r="AC21" s="74">
        <f>IF($A21="","",$AC$9)</f>
        <v/>
      </c>
      <c r="AD21" s="75">
        <f>IF($A21="","",3*$D21)</f>
        <v/>
      </c>
      <c r="AE21" s="142">
        <f>IF($A21="","",($K21-5.8-5.8-1.2) * 0.393701)</f>
        <v/>
      </c>
      <c r="AF21" s="75">
        <f>IF($A21="","",($Q21+1.2)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IF($A22="","",($C22-$E$60)/3)</f>
        <v/>
      </c>
      <c r="R22" s="69">
        <f>IF($A22="","",$L$60*$D22)</f>
        <v/>
      </c>
      <c r="S22" s="71">
        <f>$Q22</f>
        <v/>
      </c>
      <c r="T22" s="69">
        <f>$R22</f>
        <v/>
      </c>
      <c r="U22" s="71">
        <f>IF($A22="","",$B22-$E$61-$F$61)</f>
        <v/>
      </c>
      <c r="V22" s="69">
        <f>IF($A22="","",$L$61*$D22)</f>
        <v/>
      </c>
      <c r="W22" s="71">
        <f>IF($A22="","",(($Q22*1)+$E$62+$F$62))</f>
        <v/>
      </c>
      <c r="X22" s="69">
        <f>IF($A22="","",$L$62*$D22)</f>
        <v/>
      </c>
      <c r="Y22" s="71">
        <f>IF($A22="","",(($Q22*2)+$E$63+$F$63))</f>
        <v/>
      </c>
      <c r="Z22" s="69">
        <f>IF($A22="","",$L$63*$D22)</f>
        <v/>
      </c>
      <c r="AA22" s="137">
        <f>IF($A22="","",$K22-58-58-12)</f>
        <v/>
      </c>
      <c r="AB22" s="140">
        <f>IF($A22="","",$Q22+1.2)</f>
        <v/>
      </c>
      <c r="AC22" s="74">
        <f>IF($A22="","",$AC$9)</f>
        <v/>
      </c>
      <c r="AD22" s="75">
        <f>IF($A22="","",3*$D22)</f>
        <v/>
      </c>
      <c r="AE22" s="141">
        <f>IF($A22="","",($K22-5.8-5.8-1.2) * 0.393701)</f>
        <v/>
      </c>
      <c r="AF22" s="75">
        <f>IF($A22="","",($Q22+1.2)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IF($A23="","",($C23-$E$60)/3)</f>
        <v/>
      </c>
      <c r="R23" s="69">
        <f>IF($A23="","",$L$60*$D23)</f>
        <v/>
      </c>
      <c r="S23" s="71">
        <f>$Q23</f>
        <v/>
      </c>
      <c r="T23" s="69">
        <f>$R23</f>
        <v/>
      </c>
      <c r="U23" s="71">
        <f>IF($A23="","",$B23-$E$61-$F$61)</f>
        <v/>
      </c>
      <c r="V23" s="69">
        <f>IF($A23="","",$L$61*$D23)</f>
        <v/>
      </c>
      <c r="W23" s="71">
        <f>IF($A23="","",(($Q23*1)+$E$62+$F$62))</f>
        <v/>
      </c>
      <c r="X23" s="69">
        <f>IF($A23="","",$L$62*$D23)</f>
        <v/>
      </c>
      <c r="Y23" s="71">
        <f>IF($A23="","",(($Q23*2)+$E$63+$F$63))</f>
        <v/>
      </c>
      <c r="Z23" s="69">
        <f>IF($A23="","",$L$63*$D23)</f>
        <v/>
      </c>
      <c r="AA23" s="137">
        <f>IF($A23="","",$K23-58-58-12)</f>
        <v/>
      </c>
      <c r="AB23" s="140">
        <f>IF($A23="","",$Q23+1.2)</f>
        <v/>
      </c>
      <c r="AC23" s="74">
        <f>IF($A23="","",$AC$9)</f>
        <v/>
      </c>
      <c r="AD23" s="75">
        <f>IF($A23="","",3*$D23)</f>
        <v/>
      </c>
      <c r="AE23" s="143">
        <f>IF($A23="","",($K23-5.8-5.8-1.2) * 0.393701)</f>
        <v/>
      </c>
      <c r="AF23" s="75">
        <f>IF($A23="","",($Q23+1.2)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IF($A24="","",($C24-$E$60)/3)</f>
        <v/>
      </c>
      <c r="R24" s="69">
        <f>IF($A24="","",$L$60*$D24)</f>
        <v/>
      </c>
      <c r="S24" s="71">
        <f>$Q24</f>
        <v/>
      </c>
      <c r="T24" s="69">
        <f>$R24</f>
        <v/>
      </c>
      <c r="U24" s="71">
        <f>IF($A24="","",$B24-$E$61-$F$61)</f>
        <v/>
      </c>
      <c r="V24" s="69">
        <f>IF($A24="","",$L$61*$D24)</f>
        <v/>
      </c>
      <c r="W24" s="71">
        <f>IF($A24="","",(($Q24*1)+$E$62+$F$62))</f>
        <v/>
      </c>
      <c r="X24" s="69">
        <f>IF($A24="","",$L$62*$D24)</f>
        <v/>
      </c>
      <c r="Y24" s="71">
        <f>IF($A24="","",(($Q24*2)+$E$63+$F$63))</f>
        <v/>
      </c>
      <c r="Z24" s="69">
        <f>IF($A24="","",$L$63*$D24)</f>
        <v/>
      </c>
      <c r="AA24" s="137">
        <f>IF($A24="","",$K24-58-58-12)</f>
        <v/>
      </c>
      <c r="AB24" s="140">
        <f>IF($A24="","",$Q24+1.2)</f>
        <v/>
      </c>
      <c r="AC24" s="74">
        <f>IF($A24="","",$AC$9)</f>
        <v/>
      </c>
      <c r="AD24" s="75">
        <f>IF($A24="","",3*$D24)</f>
        <v/>
      </c>
      <c r="AE24" s="143">
        <f>IF($A24="","",($K24-5.8-5.8-1.2) * 0.393701)</f>
        <v/>
      </c>
      <c r="AF24" s="75">
        <f>IF($A24="","",($Q24+1.2)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IF($A25="","",($C25-$E$60)/3)</f>
        <v/>
      </c>
      <c r="R25" s="69">
        <f>IF($A25="","",$L$60*$D25)</f>
        <v/>
      </c>
      <c r="S25" s="71">
        <f>$Q25</f>
        <v/>
      </c>
      <c r="T25" s="69">
        <f>$R25</f>
        <v/>
      </c>
      <c r="U25" s="71">
        <f>IF($A25="","",$B25-$E$61-$F$61)</f>
        <v/>
      </c>
      <c r="V25" s="69">
        <f>IF($A25="","",$L$61*$D25)</f>
        <v/>
      </c>
      <c r="W25" s="71">
        <f>IF($A25="","",(($Q25*1)+$E$62+$F$62))</f>
        <v/>
      </c>
      <c r="X25" s="69">
        <f>IF($A25="","",$L$62*$D25)</f>
        <v/>
      </c>
      <c r="Y25" s="71">
        <f>IF($A25="","",(($Q25*2)+$E$63+$F$63))</f>
        <v/>
      </c>
      <c r="Z25" s="69">
        <f>IF($A25="","",$L$63*$D25)</f>
        <v/>
      </c>
      <c r="AA25" s="137">
        <f>IF($A25="","",$K25-58-58-12)</f>
        <v/>
      </c>
      <c r="AB25" s="140">
        <f>IF($A25="","",$Q25+1.2)</f>
        <v/>
      </c>
      <c r="AC25" s="74">
        <f>IF($A25="","",$AC$9)</f>
        <v/>
      </c>
      <c r="AD25" s="75">
        <f>IF($A25="","",3*$D25)</f>
        <v/>
      </c>
      <c r="AE25" s="142">
        <f>IF($A25="","",($K25-5.8-5.8-1.2) * 0.393701)</f>
        <v/>
      </c>
      <c r="AF25" s="75">
        <f>IF($A25="","",($Q25+1.2)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IF($A26="","",($C26-$E$60)/3)</f>
        <v/>
      </c>
      <c r="R26" s="69">
        <f>IF($A26="","",$L$60*$D26)</f>
        <v/>
      </c>
      <c r="S26" s="71">
        <f>$Q26</f>
        <v/>
      </c>
      <c r="T26" s="69">
        <f>$R26</f>
        <v/>
      </c>
      <c r="U26" s="71">
        <f>IF($A26="","",$B26-$E$61-$F$61)</f>
        <v/>
      </c>
      <c r="V26" s="69">
        <f>IF($A26="","",$L$61*$D26)</f>
        <v/>
      </c>
      <c r="W26" s="71">
        <f>IF($A26="","",(($Q26*1)+$E$62+$F$62))</f>
        <v/>
      </c>
      <c r="X26" s="69">
        <f>IF($A26="","",$L$62*$D26)</f>
        <v/>
      </c>
      <c r="Y26" s="71">
        <f>IF($A26="","",(($Q26*2)+$E$63+$F$63))</f>
        <v/>
      </c>
      <c r="Z26" s="69">
        <f>IF($A26="","",$L$63*$D26)</f>
        <v/>
      </c>
      <c r="AA26" s="137">
        <f>IF($A26="","",$K26-58-58-12)</f>
        <v/>
      </c>
      <c r="AB26" s="140">
        <f>IF($A26="","",$Q26+1.2)</f>
        <v/>
      </c>
      <c r="AC26" s="74">
        <f>IF($A26="","",$AC$9)</f>
        <v/>
      </c>
      <c r="AD26" s="75">
        <f>IF($A26="","",3*$D26)</f>
        <v/>
      </c>
      <c r="AE26" s="142">
        <f>IF($A26="","",($K26-5.8-5.8-1.2) * 0.393701)</f>
        <v/>
      </c>
      <c r="AF26" s="75">
        <f>IF($A26="","",($Q26+1.2)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IF($A27="","",($C27-$E$60)/3)</f>
        <v/>
      </c>
      <c r="R27" s="69">
        <f>IF($A27="","",$L$60*$D27)</f>
        <v/>
      </c>
      <c r="S27" s="71">
        <f>$Q27</f>
        <v/>
      </c>
      <c r="T27" s="69">
        <f>$R27</f>
        <v/>
      </c>
      <c r="U27" s="71">
        <f>IF($A27="","",$B27-$E$61-$F$61)</f>
        <v/>
      </c>
      <c r="V27" s="69">
        <f>IF($A27="","",$L$61*$D27)</f>
        <v/>
      </c>
      <c r="W27" s="71">
        <f>IF($A27="","",(($Q27*1)+$E$62+$F$62))</f>
        <v/>
      </c>
      <c r="X27" s="69">
        <f>IF($A27="","",$L$62*$D27)</f>
        <v/>
      </c>
      <c r="Y27" s="71">
        <f>IF($A27="","",(($Q27*2)+$E$63+$F$63))</f>
        <v/>
      </c>
      <c r="Z27" s="69">
        <f>IF($A27="","",$L$63*$D27)</f>
        <v/>
      </c>
      <c r="AA27" s="137">
        <f>IF($A27="","",$K27-58-58-12)</f>
        <v/>
      </c>
      <c r="AB27" s="140">
        <f>IF($A27="","",$Q27+1.2)</f>
        <v/>
      </c>
      <c r="AC27" s="74">
        <f>IF($A27="","",$AC$9)</f>
        <v/>
      </c>
      <c r="AD27" s="75">
        <f>IF($A27="","",3*$D27)</f>
        <v/>
      </c>
      <c r="AE27" s="141">
        <f>IF($A27="","",($K27-5.8-5.8-1.2) * 0.393701)</f>
        <v/>
      </c>
      <c r="AF27" s="75">
        <f>IF($A27="","",($Q27+1.2)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IF($A28="","",($C28-$E$60)/3)</f>
        <v/>
      </c>
      <c r="R28" s="69">
        <f>IF($A28="","",$L$60*$D28)</f>
        <v/>
      </c>
      <c r="S28" s="71">
        <f>$Q28</f>
        <v/>
      </c>
      <c r="T28" s="69">
        <f>$R28</f>
        <v/>
      </c>
      <c r="U28" s="71">
        <f>IF($A28="","",$B28-$E$61-$F$61)</f>
        <v/>
      </c>
      <c r="V28" s="69">
        <f>IF($A28="","",$L$61*$D28)</f>
        <v/>
      </c>
      <c r="W28" s="71">
        <f>IF($A28="","",(($Q28*1)+$E$62+$F$62))</f>
        <v/>
      </c>
      <c r="X28" s="69">
        <f>IF($A28="","",$L$62*$D28)</f>
        <v/>
      </c>
      <c r="Y28" s="71">
        <f>IF($A28="","",(($Q28*2)+$E$63+$F$63))</f>
        <v/>
      </c>
      <c r="Z28" s="69">
        <f>IF($A28="","",$L$63*$D28)</f>
        <v/>
      </c>
      <c r="AA28" s="137">
        <f>IF($A28="","",$K28-58-58-12)</f>
        <v/>
      </c>
      <c r="AB28" s="140">
        <f>IF($A28="","",$Q28+1.2)</f>
        <v/>
      </c>
      <c r="AC28" s="74">
        <f>IF($A28="","",$AC$9)</f>
        <v/>
      </c>
      <c r="AD28" s="75">
        <f>IF($A28="","",3*$D28)</f>
        <v/>
      </c>
      <c r="AE28" s="144">
        <f>IF($A28="","",($K28-5.8-5.8-1.2) * 0.393701)</f>
        <v/>
      </c>
      <c r="AF28" s="75">
        <f>IF($A28="","",($Q28+1.2)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(ROUNDUP(P49/640,0))</f>
        <v/>
      </c>
      <c r="Q30" s="81">
        <f>Q$7</f>
        <v/>
      </c>
      <c r="R30" s="81">
        <f>(ROUNDUP((R49+T49)/640,0))</f>
        <v/>
      </c>
      <c r="S30" s="22" t="n"/>
      <c r="T30" s="23" t="n"/>
      <c r="U30" s="81">
        <f>U$7</f>
        <v/>
      </c>
      <c r="V30" s="22" t="n"/>
      <c r="W30" s="22" t="n"/>
      <c r="X30" s="22" t="n"/>
      <c r="Y30" s="23" t="n"/>
      <c r="Z30" s="81">
        <f>(ROUNDUP(SUM(V49:Z49)/640,0))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4" t="n"/>
      <c r="V31" s="84">
        <f>V11*U11</f>
        <v/>
      </c>
      <c r="W31" s="84" t="n"/>
      <c r="X31" s="84">
        <f>X11*W11</f>
        <v/>
      </c>
      <c r="Y31" s="85" t="n"/>
      <c r="Z31" s="84">
        <f>Z11*Y11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4" t="n"/>
      <c r="V32" s="84">
        <f>V12*U12</f>
        <v/>
      </c>
      <c r="W32" s="84" t="n"/>
      <c r="X32" s="84">
        <f>X12*W12</f>
        <v/>
      </c>
      <c r="Y32" s="85" t="n"/>
      <c r="Z32" s="84">
        <f>Z12*Y12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4" t="n"/>
      <c r="V33" s="84">
        <f>V13*U13</f>
        <v/>
      </c>
      <c r="W33" s="84" t="n"/>
      <c r="X33" s="84">
        <f>X13*W13</f>
        <v/>
      </c>
      <c r="Y33" s="85" t="n"/>
      <c r="Z33" s="84">
        <f>Z13*Y13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4" t="n"/>
      <c r="V34" s="84">
        <f>V14*U14</f>
        <v/>
      </c>
      <c r="W34" s="84" t="n"/>
      <c r="X34" s="84">
        <f>X14*W14</f>
        <v/>
      </c>
      <c r="Y34" s="85" t="n"/>
      <c r="Z34" s="84">
        <f>Z14*Y14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4" t="n"/>
      <c r="V35" s="84">
        <f>V15*U15</f>
        <v/>
      </c>
      <c r="W35" s="84" t="n"/>
      <c r="X35" s="84">
        <f>X15*W15</f>
        <v/>
      </c>
      <c r="Y35" s="85" t="n"/>
      <c r="Z35" s="84">
        <f>Z15*Y15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4" t="n"/>
      <c r="V36" s="84">
        <f>V16*U16</f>
        <v/>
      </c>
      <c r="W36" s="84" t="n"/>
      <c r="X36" s="84">
        <f>X16*W16</f>
        <v/>
      </c>
      <c r="Y36" s="85" t="n"/>
      <c r="Z36" s="84">
        <f>Z16*Y16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4" t="n"/>
      <c r="V37" s="84">
        <f>V17*U17</f>
        <v/>
      </c>
      <c r="W37" s="84" t="n"/>
      <c r="X37" s="84">
        <f>X17*W17</f>
        <v/>
      </c>
      <c r="Y37" s="85" t="n"/>
      <c r="Z37" s="84">
        <f>Z17*Y17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4" t="n"/>
      <c r="V38" s="84">
        <f>V18*U18</f>
        <v/>
      </c>
      <c r="W38" s="84" t="n"/>
      <c r="X38" s="84">
        <f>X18*W18</f>
        <v/>
      </c>
      <c r="Y38" s="85" t="n"/>
      <c r="Z38" s="84">
        <f>Z18*Y18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4" t="n"/>
      <c r="V39" s="84">
        <f>V19*U19</f>
        <v/>
      </c>
      <c r="W39" s="84" t="n"/>
      <c r="X39" s="84">
        <f>X19*W19</f>
        <v/>
      </c>
      <c r="Y39" s="85" t="n"/>
      <c r="Z39" s="84">
        <f>Z19*Y19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4" t="n"/>
      <c r="V40" s="84">
        <f>V20*U20</f>
        <v/>
      </c>
      <c r="W40" s="84" t="n"/>
      <c r="X40" s="84">
        <f>X20*W20</f>
        <v/>
      </c>
      <c r="Y40" s="85" t="n"/>
      <c r="Z40" s="84">
        <f>Z20*Y20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4" t="n"/>
      <c r="V41" s="84">
        <f>V21*U21</f>
        <v/>
      </c>
      <c r="W41" s="84" t="n"/>
      <c r="X41" s="84">
        <f>X21*W21</f>
        <v/>
      </c>
      <c r="Y41" s="85" t="n"/>
      <c r="Z41" s="84">
        <f>Z21*Y21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4" t="n"/>
      <c r="V42" s="84">
        <f>V22*U22</f>
        <v/>
      </c>
      <c r="W42" s="84" t="n"/>
      <c r="X42" s="84">
        <f>X22*W22</f>
        <v/>
      </c>
      <c r="Y42" s="85" t="n"/>
      <c r="Z42" s="84">
        <f>Z22*Y22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4" t="n"/>
      <c r="V43" s="84">
        <f>V23*U23</f>
        <v/>
      </c>
      <c r="W43" s="84" t="n"/>
      <c r="X43" s="84">
        <f>X23*W23</f>
        <v/>
      </c>
      <c r="Y43" s="85" t="n"/>
      <c r="Z43" s="84">
        <f>Z23*Y23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4" t="n"/>
      <c r="V44" s="84">
        <f>V24*U24</f>
        <v/>
      </c>
      <c r="W44" s="84" t="n"/>
      <c r="X44" s="84">
        <f>X24*W24</f>
        <v/>
      </c>
      <c r="Y44" s="85" t="n"/>
      <c r="Z44" s="84">
        <f>Z24*Y24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4" t="n"/>
      <c r="V45" s="84">
        <f>V25*U25</f>
        <v/>
      </c>
      <c r="W45" s="84" t="n"/>
      <c r="X45" s="84">
        <f>X25*W25</f>
        <v/>
      </c>
      <c r="Y45" s="85" t="n"/>
      <c r="Z45" s="84">
        <f>Z25*Y25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4" t="n"/>
      <c r="V46" s="84">
        <f>V26*U26</f>
        <v/>
      </c>
      <c r="W46" s="84" t="n"/>
      <c r="X46" s="84">
        <f>X26*W26</f>
        <v/>
      </c>
      <c r="Y46" s="85" t="n"/>
      <c r="Z46" s="84">
        <f>Z26*Y26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4" t="n"/>
      <c r="V47" s="84">
        <f>V27*U27</f>
        <v/>
      </c>
      <c r="W47" s="84" t="n"/>
      <c r="X47" s="84">
        <f>X27*W27</f>
        <v/>
      </c>
      <c r="Y47" s="85" t="n"/>
      <c r="Z47" s="84">
        <f>Z27*Y27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4" t="n"/>
      <c r="V48" s="84">
        <f>V28*U28</f>
        <v/>
      </c>
      <c r="W48" s="84" t="n"/>
      <c r="X48" s="84">
        <f>X28*W28</f>
        <v/>
      </c>
      <c r="Y48" s="85" t="n"/>
      <c r="Z48" s="84">
        <f>Z28*Y28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เสาเกี่ยวโหนก</t>
        </is>
      </c>
      <c r="C59" s="91" t="inlineStr">
        <is>
          <t>B20010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ขวางบน</t>
        </is>
      </c>
      <c r="C60" s="91" t="inlineStr">
        <is>
          <t>B20054</t>
        </is>
      </c>
      <c r="D60" s="92" t="inlineStr">
        <is>
          <t>(W-2.2-5.7-4-4-5.7-2.2)/3</t>
        </is>
      </c>
      <c r="E60" s="93" t="n">
        <v>23.8</v>
      </c>
      <c r="F60" s="94" t="n"/>
      <c r="G60" s="94" t="n"/>
      <c r="H60" s="94" t="n"/>
      <c r="I60" s="94" t="n"/>
      <c r="J60" s="94" t="n"/>
      <c r="K60" s="94" t="n"/>
      <c r="L60" s="93" t="n">
        <v>3</v>
      </c>
    </row>
    <row r="61">
      <c r="A61" s="89" t="n">
        <v>8</v>
      </c>
      <c r="B61" s="90" t="inlineStr">
        <is>
          <t>ฝาปิดเฟรมข้าง</t>
        </is>
      </c>
      <c r="C61" s="91" t="inlineStr">
        <is>
          <t>B20019</t>
        </is>
      </c>
      <c r="D61" s="92" t="inlineStr">
        <is>
          <t>H-1.3-3.7</t>
        </is>
      </c>
      <c r="E61" s="93" t="n">
        <v>1.3</v>
      </c>
      <c r="F61" s="93" t="n">
        <v>3.7</v>
      </c>
      <c r="G61" s="94" t="n"/>
      <c r="H61" s="94" t="n"/>
      <c r="I61" s="94" t="n"/>
      <c r="J61" s="94" t="n"/>
      <c r="K61" s="94" t="n"/>
      <c r="L61" s="93" t="n">
        <v>4</v>
      </c>
    </row>
    <row r="62">
      <c r="A62" s="89" t="n">
        <v>9</v>
      </c>
      <c r="B62" s="90" t="inlineStr">
        <is>
          <t>ฝาปิดเฟรมบน/ล่าง 
ร่องบานเลื่อน</t>
        </is>
      </c>
      <c r="C62" s="91" t="inlineStr">
        <is>
          <t>-</t>
        </is>
      </c>
      <c r="D62" s="92" t="inlineStr">
        <is>
          <t>ขวาง+5.7+เผื่อ2</t>
        </is>
      </c>
      <c r="E62" s="93" t="n">
        <v>5.7</v>
      </c>
      <c r="F62" s="93" t="n">
        <v>2</v>
      </c>
      <c r="G62" s="94" t="n"/>
      <c r="H62" s="94" t="n"/>
      <c r="I62" s="94" t="n"/>
      <c r="J62" s="94" t="n"/>
      <c r="K62" s="94" t="n"/>
      <c r="L62" s="93" t="n">
        <v>2</v>
      </c>
    </row>
    <row r="63">
      <c r="A63" s="89" t="n">
        <v>10</v>
      </c>
      <c r="B63" s="90" t="inlineStr">
        <is>
          <t>ฝาปิดเฟรมบน/ล่าง
ร่องบานตาย</t>
        </is>
      </c>
      <c r="C63" s="91" t="inlineStr">
        <is>
          <t>-</t>
        </is>
      </c>
      <c r="D63" s="92" t="inlineStr">
        <is>
          <t>(ขวาง X 2 )+9.7+เผื่อ2</t>
        </is>
      </c>
      <c r="E63" s="93" t="n">
        <v>9.699999999999999</v>
      </c>
      <c r="F63" s="93" t="n">
        <v>2</v>
      </c>
      <c r="G63" s="94" t="n"/>
      <c r="H63" s="94" t="n"/>
      <c r="I63" s="94" t="n"/>
      <c r="J63" s="94" t="n"/>
      <c r="K63" s="94" t="n"/>
      <c r="L63" s="93" t="n">
        <v>2</v>
      </c>
    </row>
    <row r="65">
      <c r="A65" s="153" t="inlineStr">
        <is>
          <t>⑥ อุปกรณ์ ต่อ 1 บาน — คูณจำนวนบานที่ผลิต</t>
        </is>
      </c>
      <c r="F65" s="154" t="inlineStr">
        <is>
          <t>ต่อบาน</t>
        </is>
      </c>
    </row>
    <row r="66">
      <c r="A66" s="155" t="inlineStr">
        <is>
          <t>1. ล้อ 27</t>
        </is>
      </c>
      <c r="F66" s="156" t="n">
        <v>2</v>
      </c>
    </row>
    <row r="67">
      <c r="A67" s="155" t="inlineStr">
        <is>
          <t>2. มือจับ Align</t>
        </is>
      </c>
      <c r="F67" s="156" t="n">
        <v>2</v>
      </c>
    </row>
    <row r="68">
      <c r="A68" s="155" t="inlineStr">
        <is>
          <t>3. ชุดล็อค</t>
        </is>
      </c>
      <c r="F68" s="156" t="n">
        <v>1</v>
      </c>
    </row>
    <row r="69">
      <c r="A69" s="155" t="inlineStr">
        <is>
          <t>4. น็อตประกอบ</t>
        </is>
      </c>
      <c r="F69" s="156" t="n">
        <v>4</v>
      </c>
    </row>
    <row r="70">
      <c r="A70" s="157" t="inlineStr">
        <is>
          <t>+ สักหลาด/ยาง/ซิลิโคน = ตามขนาด (ดูชีทคิดทุน)</t>
        </is>
      </c>
    </row>
  </sheetData>
  <mergeCells count="55">
    <mergeCell ref="R30:T30"/>
    <mergeCell ref="O7:P7"/>
    <mergeCell ref="Q7:R7"/>
    <mergeCell ref="U9:V9"/>
    <mergeCell ref="I6:J6"/>
    <mergeCell ref="O6:P6"/>
    <mergeCell ref="U6:V6"/>
    <mergeCell ref="K9:L9"/>
    <mergeCell ref="W6:X6"/>
    <mergeCell ref="M9:N9"/>
    <mergeCell ref="O9:P9"/>
    <mergeCell ref="G8:H8"/>
    <mergeCell ref="Y9:Z9"/>
    <mergeCell ref="E8:F8"/>
    <mergeCell ref="U7:Z7"/>
    <mergeCell ref="U30:Y30"/>
    <mergeCell ref="S8:T8"/>
    <mergeCell ref="A69:E69"/>
    <mergeCell ref="AA8:AD8"/>
    <mergeCell ref="A65:E65"/>
    <mergeCell ref="G7:H7"/>
    <mergeCell ref="S7:T7"/>
    <mergeCell ref="I7:J7"/>
    <mergeCell ref="A30:D30"/>
    <mergeCell ref="AE6:AF9"/>
    <mergeCell ref="G6:H6"/>
    <mergeCell ref="A66:E66"/>
    <mergeCell ref="E9:F9"/>
    <mergeCell ref="M7:N7"/>
    <mergeCell ref="A8:A9"/>
    <mergeCell ref="E6:F6"/>
    <mergeCell ref="A6:D6"/>
    <mergeCell ref="M6:N6"/>
    <mergeCell ref="Q6:R6"/>
    <mergeCell ref="S6:T6"/>
    <mergeCell ref="D8:D9"/>
    <mergeCell ref="A7:D7"/>
    <mergeCell ref="Y6:Z6"/>
    <mergeCell ref="Q9:R9"/>
    <mergeCell ref="I8:J8"/>
    <mergeCell ref="S9:T9"/>
    <mergeCell ref="M8:N8"/>
    <mergeCell ref="W9:X9"/>
    <mergeCell ref="AC9:AD9"/>
    <mergeCell ref="O8:P8"/>
    <mergeCell ref="K7:L7"/>
    <mergeCell ref="B8:C9"/>
    <mergeCell ref="E7:F7"/>
    <mergeCell ref="A70:F70"/>
    <mergeCell ref="A68:E68"/>
    <mergeCell ref="AA7:AD7"/>
    <mergeCell ref="K6:L6"/>
    <mergeCell ref="G9:H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12.75" customWidth="1" min="26" max="26"/>
    <col width="8.75" customWidth="1" min="27" max="27"/>
    <col width="9.75" customWidth="1" min="29" max="29"/>
    <col width="11.625" customWidth="1" min="30" max="30"/>
    <col width="8.75" customWidth="1" min="31" max="31"/>
  </cols>
  <sheetData>
    <row r="1" ht="40.15" customHeight="1">
      <c r="A1" s="4" t="inlineStr">
        <is>
          <t>รายการตัด SMS บานเลื่อนเดี่ยว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10" t="n"/>
      <c r="R1" s="10" t="n"/>
      <c r="S1" s="9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9" t="n"/>
      <c r="P2" s="9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O3" s="9" t="n"/>
      <c r="P3" s="9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O4" s="9" t="n"/>
      <c r="P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P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n"/>
      <c r="N6" s="3" t="n"/>
      <c r="O6" s="18" t="inlineStr">
        <is>
          <t>(W-2.2-5.7-4-5.7-2.2)/2</t>
        </is>
      </c>
      <c r="P6" s="3" t="n"/>
      <c r="Q6" s="18" t="n"/>
      <c r="R6" s="3" t="n"/>
      <c r="S6" s="18" t="inlineStr">
        <is>
          <t>H-1.3-3.7</t>
        </is>
      </c>
      <c r="T6" s="3" t="n"/>
      <c r="U6" s="18" t="inlineStr">
        <is>
          <t>ขวาง+5.7+เผื่อ2</t>
        </is>
      </c>
      <c r="V6" s="3" t="n"/>
      <c r="W6" s="18" t="inlineStr">
        <is>
          <t>(ขวาง X 2 )+9.7+เผื่อ2</t>
        </is>
      </c>
      <c r="X6" s="3" t="n"/>
      <c r="Y6" s="19" t="n"/>
      <c r="Z6" s="19" t="n"/>
      <c r="AA6" s="19" t="n"/>
      <c r="AB6" s="19" t="n"/>
      <c r="AC6" s="20" t="inlineStr">
        <is>
          <t>หน่วยนิ้ว กระจก</t>
        </is>
      </c>
      <c r="AD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5" t="inlineStr">
        <is>
          <t>B20054</t>
        </is>
      </c>
      <c r="P7" s="17" t="n"/>
      <c r="Q7" s="25" t="inlineStr">
        <is>
          <t>B20054</t>
        </is>
      </c>
      <c r="R7" s="17" t="n"/>
      <c r="S7" s="25" t="inlineStr">
        <is>
          <t>B20019</t>
        </is>
      </c>
      <c r="T7" s="16" t="n"/>
      <c r="U7" s="16" t="n"/>
      <c r="V7" s="16" t="n"/>
      <c r="W7" s="16" t="n"/>
      <c r="X7" s="17" t="n"/>
      <c r="Y7" s="28" t="inlineStr">
        <is>
          <t>ขนาดกระจก</t>
        </is>
      </c>
      <c r="Z7" s="29" t="n"/>
      <c r="AA7" s="29" t="n"/>
      <c r="AB7" s="30" t="n"/>
      <c r="AC7" s="31" t="n"/>
      <c r="AD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1" t="n"/>
      <c r="Q8" s="38" t="n"/>
      <c r="R8" s="37" t="n"/>
      <c r="S8" s="95" t="n"/>
      <c r="T8" s="96" t="n"/>
      <c r="U8" s="96" t="n"/>
      <c r="V8" s="96" t="n"/>
      <c r="W8" s="96" t="n"/>
      <c r="X8" s="41" t="n"/>
      <c r="Y8" s="42" t="inlineStr">
        <is>
          <t>ใส่ความหนากระจก ↓</t>
        </is>
      </c>
      <c r="Z8" s="22" t="n"/>
      <c r="AA8" s="22" t="n"/>
      <c r="AB8" s="43" t="n"/>
      <c r="AC8" s="31" t="n"/>
      <c r="AD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ขวางบน</t>
        </is>
      </c>
      <c r="P9" s="43" t="n"/>
      <c r="Q9" s="48" t="inlineStr">
        <is>
          <t>ขวางล่าง</t>
        </is>
      </c>
      <c r="R9" s="43" t="n"/>
      <c r="S9" s="49" t="inlineStr">
        <is>
          <t>ฝาปิดเฟรมข้าง</t>
        </is>
      </c>
      <c r="T9" s="43" t="n"/>
      <c r="U9" s="49" t="inlineStr">
        <is>
          <t>ฝาปิดเฟรมบน/ล่าง 
ร่องบานตาย</t>
        </is>
      </c>
      <c r="V9" s="43" t="n"/>
      <c r="W9" s="49" t="inlineStr">
        <is>
          <t>ฝาปิดเฟรมบน/ล่าง
ร่องริม</t>
        </is>
      </c>
      <c r="X9" s="43" t="n"/>
      <c r="Y9" s="50" t="inlineStr">
        <is>
          <t>เสา-5.8-5.8-1.2</t>
        </is>
      </c>
      <c r="Z9" s="51" t="inlineStr">
        <is>
          <t>ขวาง+1.2</t>
        </is>
      </c>
      <c r="AA9" s="52" t="n">
        <v>6</v>
      </c>
      <c r="AB9" s="43" t="n"/>
      <c r="AC9" s="53" t="n"/>
      <c r="AD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61" t="inlineStr">
        <is>
          <t>H</t>
        </is>
      </c>
      <c r="Z10" s="62" t="inlineStr">
        <is>
          <t>W</t>
        </is>
      </c>
      <c r="AA10" s="63" t="inlineStr">
        <is>
          <t>ความ
หนา</t>
        </is>
      </c>
      <c r="AB10" s="64" t="inlineStr">
        <is>
          <t>จำนวน</t>
        </is>
      </c>
      <c r="AC10" s="65" t="inlineStr">
        <is>
          <t>สูง</t>
        </is>
      </c>
      <c r="AD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300</v>
      </c>
      <c r="C11" s="139" t="n">
        <v>250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IF($A11="","",($C11-$E$59)/2)</f>
        <v/>
      </c>
      <c r="P11" s="69">
        <f>IF($A11="","",$L$59*$D11)</f>
        <v/>
      </c>
      <c r="Q11" s="71">
        <f>$O11</f>
        <v/>
      </c>
      <c r="R11" s="69">
        <f>$P11</f>
        <v/>
      </c>
      <c r="S11" s="71">
        <f>IF($A11="","",$B11-$E$60-$F$60)</f>
        <v/>
      </c>
      <c r="T11" s="69">
        <f>IF($A11="","",$L$60*$D11)</f>
        <v/>
      </c>
      <c r="U11" s="71">
        <f>IF($A11="","",(($O11*1)+$E$61+$F$61))</f>
        <v/>
      </c>
      <c r="V11" s="69">
        <f>IF($A11="","",$L$61*$D11)</f>
        <v/>
      </c>
      <c r="W11" s="71">
        <f>IF($A11="","",($C11-$E$62-$F$62))</f>
        <v/>
      </c>
      <c r="X11" s="69">
        <f>IF($A11="","",$L$62*$D11)</f>
        <v/>
      </c>
      <c r="Y11" s="137">
        <f>IF($A11="","",$K11-5.8-5.8-1.2)</f>
        <v/>
      </c>
      <c r="Z11" s="140">
        <f>IF($A11="","",$O11+1.2)</f>
        <v/>
      </c>
      <c r="AA11" s="74">
        <f>IF($A11="","",$AA$9)</f>
        <v/>
      </c>
      <c r="AB11" s="75">
        <f>IF($A11="","",3*$D11)</f>
        <v/>
      </c>
      <c r="AC11" s="141">
        <f>IF($A11="","",($Y11 * 0.393701) )</f>
        <v/>
      </c>
      <c r="AD11" s="75">
        <f>IF($A11="","",($Z11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IF($A12="","",($C12-$E$59)/2)</f>
        <v/>
      </c>
      <c r="P12" s="69">
        <f>IF($A12="","",$L$59*$D12)</f>
        <v/>
      </c>
      <c r="Q12" s="71">
        <f>$O12</f>
        <v/>
      </c>
      <c r="R12" s="69">
        <f>$P12</f>
        <v/>
      </c>
      <c r="S12" s="71">
        <f>IF($A12="","",$B12-$E$60-$F$60)</f>
        <v/>
      </c>
      <c r="T12" s="69">
        <f>IF($A12="","",$L$60*$D12)</f>
        <v/>
      </c>
      <c r="U12" s="71">
        <f>IF($A12="","",(($O12*1)+$E$61+$F$61))</f>
        <v/>
      </c>
      <c r="V12" s="69">
        <f>IF($A12="","",$L$61*$D12)</f>
        <v/>
      </c>
      <c r="W12" s="71">
        <f>IF($A12="","",($C12-$E$62-$F$62))</f>
        <v/>
      </c>
      <c r="X12" s="69">
        <f>IF($A12="","",$L$62*$D12)</f>
        <v/>
      </c>
      <c r="Y12" s="137">
        <f>IF($A12="","",$K12-58-58-12)</f>
        <v/>
      </c>
      <c r="Z12" s="140">
        <f>IF($A12="","",$O12+1.2)</f>
        <v/>
      </c>
      <c r="AA12" s="74">
        <f>IF($A12="","",$AA$9)</f>
        <v/>
      </c>
      <c r="AB12" s="75">
        <f>IF($A12="","",3*$D12)</f>
        <v/>
      </c>
      <c r="AC12" s="142">
        <f>IF($A12="","",($K12-5.8-5.8-1.2) * 0.393701)</f>
        <v/>
      </c>
      <c r="AD12" s="75">
        <f>IF($A12="","",($O12+1.2)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IF($A13="","",($C13-$E$59)/2)</f>
        <v/>
      </c>
      <c r="P13" s="69">
        <f>IF($A13="","",$L$59*$D13)</f>
        <v/>
      </c>
      <c r="Q13" s="71">
        <f>$O13</f>
        <v/>
      </c>
      <c r="R13" s="69">
        <f>$P13</f>
        <v/>
      </c>
      <c r="S13" s="71">
        <f>IF($A13="","",$B13-$E$60-$F$60)</f>
        <v/>
      </c>
      <c r="T13" s="69">
        <f>IF($A13="","",$L$60*$D13)</f>
        <v/>
      </c>
      <c r="U13" s="71">
        <f>IF($A13="","",(($O13*1)+$E$61+$F$61))</f>
        <v/>
      </c>
      <c r="V13" s="69">
        <f>IF($A13="","",$L$61*$D13)</f>
        <v/>
      </c>
      <c r="W13" s="71">
        <f>IF($A13="","",($C13-$E$62-$F$62))</f>
        <v/>
      </c>
      <c r="X13" s="69">
        <f>IF($A13="","",$L$62*$D13)</f>
        <v/>
      </c>
      <c r="Y13" s="137">
        <f>IF($A13="","",$K13-58-58-12)</f>
        <v/>
      </c>
      <c r="Z13" s="140">
        <f>IF($A13="","",$O13+1.2)</f>
        <v/>
      </c>
      <c r="AA13" s="74">
        <f>IF($A13="","",$AA$9)</f>
        <v/>
      </c>
      <c r="AB13" s="75">
        <f>IF($A13="","",3*$D13)</f>
        <v/>
      </c>
      <c r="AC13" s="141">
        <f>IF($A13="","",($K13-5.8-5.8-1.2) * 0.393701)</f>
        <v/>
      </c>
      <c r="AD13" s="75">
        <f>IF($A13="","",($O13+1.2)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IF($A14="","",($C14-$E$59)/2)</f>
        <v/>
      </c>
      <c r="P14" s="69">
        <f>IF($A14="","",$L$59*$D14)</f>
        <v/>
      </c>
      <c r="Q14" s="71">
        <f>$O14</f>
        <v/>
      </c>
      <c r="R14" s="69">
        <f>$P14</f>
        <v/>
      </c>
      <c r="S14" s="71">
        <f>IF($A14="","",$B14-$E$60-$F$60)</f>
        <v/>
      </c>
      <c r="T14" s="69">
        <f>IF($A14="","",$L$60*$D14)</f>
        <v/>
      </c>
      <c r="U14" s="71">
        <f>IF($A14="","",(($O14*1)+$E$61+$F$61))</f>
        <v/>
      </c>
      <c r="V14" s="69">
        <f>IF($A14="","",$L$61*$D14)</f>
        <v/>
      </c>
      <c r="W14" s="71">
        <f>IF($A14="","",($C14-$E$62-$F$62))</f>
        <v/>
      </c>
      <c r="X14" s="69">
        <f>IF($A14="","",$L$62*$D14)</f>
        <v/>
      </c>
      <c r="Y14" s="137">
        <f>IF($A14="","",$K14-58-58-12)</f>
        <v/>
      </c>
      <c r="Z14" s="140">
        <f>IF($A14="","",$O14+1.2)</f>
        <v/>
      </c>
      <c r="AA14" s="74">
        <f>IF($A14="","",$AA$9)</f>
        <v/>
      </c>
      <c r="AB14" s="75">
        <f>IF($A14="","",3*$D14)</f>
        <v/>
      </c>
      <c r="AC14" s="143">
        <f>IF($A14="","",($K14-5.8-5.8-1.2) * 0.393701)</f>
        <v/>
      </c>
      <c r="AD14" s="75">
        <f>IF($A14="","",($O14+1.2)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IF($A15="","",($C15-$E$59)/2)</f>
        <v/>
      </c>
      <c r="P15" s="69">
        <f>IF($A15="","",$L$59*$D15)</f>
        <v/>
      </c>
      <c r="Q15" s="71">
        <f>$O15</f>
        <v/>
      </c>
      <c r="R15" s="69">
        <f>$P15</f>
        <v/>
      </c>
      <c r="S15" s="71">
        <f>IF($A15="","",$B15-$E$60-$F$60)</f>
        <v/>
      </c>
      <c r="T15" s="69">
        <f>IF($A15="","",$L$60*$D15)</f>
        <v/>
      </c>
      <c r="U15" s="71">
        <f>IF($A15="","",(($O15*1)+$E$61+$F$61))</f>
        <v/>
      </c>
      <c r="V15" s="69">
        <f>IF($A15="","",$L$61*$D15)</f>
        <v/>
      </c>
      <c r="W15" s="71">
        <f>IF($A15="","",($C15-$E$62-$F$62))</f>
        <v/>
      </c>
      <c r="X15" s="69">
        <f>IF($A15="","",$L$62*$D15)</f>
        <v/>
      </c>
      <c r="Y15" s="137">
        <f>IF($A15="","",$K15-58-58-12)</f>
        <v/>
      </c>
      <c r="Z15" s="140">
        <f>IF($A15="","",$O15+1.2)</f>
        <v/>
      </c>
      <c r="AA15" s="74">
        <f>IF($A15="","",$AA$9)</f>
        <v/>
      </c>
      <c r="AB15" s="75">
        <f>IF($A15="","",3*$D15)</f>
        <v/>
      </c>
      <c r="AC15" s="143">
        <f>IF($A15="","",($K15-5.8-5.8-1.2) * 0.393701)</f>
        <v/>
      </c>
      <c r="AD15" s="75">
        <f>IF($A15="","",($O15+1.2)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IF($A16="","",($C16-$E$59)/2)</f>
        <v/>
      </c>
      <c r="P16" s="69">
        <f>IF($A16="","",$L$59*$D16)</f>
        <v/>
      </c>
      <c r="Q16" s="71">
        <f>$O16</f>
        <v/>
      </c>
      <c r="R16" s="69">
        <f>$P16</f>
        <v/>
      </c>
      <c r="S16" s="71">
        <f>IF($A16="","",$B16-$E$60-$F$60)</f>
        <v/>
      </c>
      <c r="T16" s="69">
        <f>IF($A16="","",$L$60*$D16)</f>
        <v/>
      </c>
      <c r="U16" s="71">
        <f>IF($A16="","",(($O16*1)+$E$61+$F$61))</f>
        <v/>
      </c>
      <c r="V16" s="69">
        <f>IF($A16="","",$L$61*$D16)</f>
        <v/>
      </c>
      <c r="W16" s="71">
        <f>IF($A16="","",($C16-$E$62-$F$62))</f>
        <v/>
      </c>
      <c r="X16" s="69">
        <f>IF($A16="","",$L$62*$D16)</f>
        <v/>
      </c>
      <c r="Y16" s="137">
        <f>IF($A16="","",$K16-58-58-12)</f>
        <v/>
      </c>
      <c r="Z16" s="140">
        <f>IF($A16="","",$O16+1.2)</f>
        <v/>
      </c>
      <c r="AA16" s="74">
        <f>IF($A16="","",$AA$9)</f>
        <v/>
      </c>
      <c r="AB16" s="75">
        <f>IF($A16="","",3*$D16)</f>
        <v/>
      </c>
      <c r="AC16" s="143">
        <f>IF($A16="","",($K16-5.8-5.8-1.2) * 0.393701)</f>
        <v/>
      </c>
      <c r="AD16" s="75">
        <f>IF($A16="","",($O16+1.2)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IF($A17="","",($C17-$E$59)/2)</f>
        <v/>
      </c>
      <c r="P17" s="69">
        <f>IF($A17="","",$L$59*$D17)</f>
        <v/>
      </c>
      <c r="Q17" s="71">
        <f>$O17</f>
        <v/>
      </c>
      <c r="R17" s="69">
        <f>$P17</f>
        <v/>
      </c>
      <c r="S17" s="71">
        <f>IF($A17="","",$B17-$E$60-$F$60)</f>
        <v/>
      </c>
      <c r="T17" s="69">
        <f>IF($A17="","",$L$60*$D17)</f>
        <v/>
      </c>
      <c r="U17" s="71">
        <f>IF($A17="","",(($O17*1)+$E$61+$F$61))</f>
        <v/>
      </c>
      <c r="V17" s="69">
        <f>IF($A17="","",$L$61*$D17)</f>
        <v/>
      </c>
      <c r="W17" s="71">
        <f>IF($A17="","",($C17-$E$62-$F$62))</f>
        <v/>
      </c>
      <c r="X17" s="69">
        <f>IF($A17="","",$L$62*$D17)</f>
        <v/>
      </c>
      <c r="Y17" s="137">
        <f>IF($A17="","",$K17-58-58-12)</f>
        <v/>
      </c>
      <c r="Z17" s="140">
        <f>IF($A17="","",$O17+1.2)</f>
        <v/>
      </c>
      <c r="AA17" s="74">
        <f>IF($A17="","",$AA$9)</f>
        <v/>
      </c>
      <c r="AB17" s="75">
        <f>IF($A17="","",3*$D17)</f>
        <v/>
      </c>
      <c r="AC17" s="143">
        <f>IF($A17="","",($K17-5.8-5.8-1.2) * 0.393701)</f>
        <v/>
      </c>
      <c r="AD17" s="75">
        <f>IF($A17="","",($O17+1.2)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IF($A18="","",($C18-$E$59)/2)</f>
        <v/>
      </c>
      <c r="P18" s="69">
        <f>IF($A18="","",$L$59*$D18)</f>
        <v/>
      </c>
      <c r="Q18" s="71">
        <f>$O18</f>
        <v/>
      </c>
      <c r="R18" s="69">
        <f>$P18</f>
        <v/>
      </c>
      <c r="S18" s="71">
        <f>IF($A18="","",$B18-$E$60-$F$60)</f>
        <v/>
      </c>
      <c r="T18" s="69">
        <f>IF($A18="","",$L$60*$D18)</f>
        <v/>
      </c>
      <c r="U18" s="71">
        <f>IF($A18="","",(($O18*1)+$E$61+$F$61))</f>
        <v/>
      </c>
      <c r="V18" s="69">
        <f>IF($A18="","",$L$61*$D18)</f>
        <v/>
      </c>
      <c r="W18" s="71">
        <f>IF($A18="","",($C18-$E$62-$F$62))</f>
        <v/>
      </c>
      <c r="X18" s="69">
        <f>IF($A18="","",$L$62*$D18)</f>
        <v/>
      </c>
      <c r="Y18" s="137">
        <f>IF($A18="","",$K18-58-58-12)</f>
        <v/>
      </c>
      <c r="Z18" s="140">
        <f>IF($A18="","",$O18+1.2)</f>
        <v/>
      </c>
      <c r="AA18" s="74">
        <f>IF($A18="","",$AA$9)</f>
        <v/>
      </c>
      <c r="AB18" s="75">
        <f>IF($A18="","",3*$D18)</f>
        <v/>
      </c>
      <c r="AC18" s="143">
        <f>IF($A18="","",($K18-5.8-5.8-1.2) * 0.393701)</f>
        <v/>
      </c>
      <c r="AD18" s="75">
        <f>IF($A18="","",($O18+1.2)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IF($A19="","",($C19-$E$59)/2)</f>
        <v/>
      </c>
      <c r="P19" s="69">
        <f>IF($A19="","",$L$59*$D19)</f>
        <v/>
      </c>
      <c r="Q19" s="71">
        <f>$O19</f>
        <v/>
      </c>
      <c r="R19" s="69">
        <f>$P19</f>
        <v/>
      </c>
      <c r="S19" s="71">
        <f>IF($A19="","",$B19-$E$60-$F$60)</f>
        <v/>
      </c>
      <c r="T19" s="69">
        <f>IF($A19="","",$L$60*$D19)</f>
        <v/>
      </c>
      <c r="U19" s="71">
        <f>IF($A19="","",(($O19*1)+$E$61+$F$61))</f>
        <v/>
      </c>
      <c r="V19" s="69">
        <f>IF($A19="","",$L$61*$D19)</f>
        <v/>
      </c>
      <c r="W19" s="71">
        <f>IF($A19="","",($C19-$E$62-$F$62))</f>
        <v/>
      </c>
      <c r="X19" s="69">
        <f>IF($A19="","",$L$62*$D19)</f>
        <v/>
      </c>
      <c r="Y19" s="137">
        <f>IF($A19="","",$K19-58-58-12)</f>
        <v/>
      </c>
      <c r="Z19" s="140">
        <f>IF($A19="","",$O19+1.2)</f>
        <v/>
      </c>
      <c r="AA19" s="74">
        <f>IF($A19="","",$AA$9)</f>
        <v/>
      </c>
      <c r="AB19" s="75">
        <f>IF($A19="","",3*$D19)</f>
        <v/>
      </c>
      <c r="AC19" s="143">
        <f>IF($A19="","",($K19-5.8-5.8-1.2) * 0.393701)</f>
        <v/>
      </c>
      <c r="AD19" s="75">
        <f>IF($A19="","",($O19+1.2)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IF($A20="","",($C20-$E$59)/2)</f>
        <v/>
      </c>
      <c r="P20" s="69">
        <f>IF($A20="","",$L$59*$D20)</f>
        <v/>
      </c>
      <c r="Q20" s="71">
        <f>$O20</f>
        <v/>
      </c>
      <c r="R20" s="69">
        <f>$P20</f>
        <v/>
      </c>
      <c r="S20" s="71">
        <f>IF($A20="","",$B20-$E$60-$F$60)</f>
        <v/>
      </c>
      <c r="T20" s="69">
        <f>IF($A20="","",$L$60*$D20)</f>
        <v/>
      </c>
      <c r="U20" s="71">
        <f>IF($A20="","",(($O20*1)+$E$61+$F$61))</f>
        <v/>
      </c>
      <c r="V20" s="69">
        <f>IF($A20="","",$L$61*$D20)</f>
        <v/>
      </c>
      <c r="W20" s="71">
        <f>IF($A20="","",($C20-$E$62-$F$62))</f>
        <v/>
      </c>
      <c r="X20" s="69">
        <f>IF($A20="","",$L$62*$D20)</f>
        <v/>
      </c>
      <c r="Y20" s="137">
        <f>IF($A20="","",$K20-58-58-12)</f>
        <v/>
      </c>
      <c r="Z20" s="140">
        <f>IF($A20="","",$O20+1.2)</f>
        <v/>
      </c>
      <c r="AA20" s="74">
        <f>IF($A20="","",$AA$9)</f>
        <v/>
      </c>
      <c r="AB20" s="75">
        <f>IF($A20="","",3*$D20)</f>
        <v/>
      </c>
      <c r="AC20" s="143">
        <f>IF($A20="","",($K20-5.8-5.8-1.2) * 0.393701)</f>
        <v/>
      </c>
      <c r="AD20" s="75">
        <f>IF($A20="","",($O20+1.2)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IF($A21="","",($C21-$E$59)/2)</f>
        <v/>
      </c>
      <c r="P21" s="69">
        <f>IF($A21="","",$L$59*$D21)</f>
        <v/>
      </c>
      <c r="Q21" s="71">
        <f>$O21</f>
        <v/>
      </c>
      <c r="R21" s="69">
        <f>$P21</f>
        <v/>
      </c>
      <c r="S21" s="71">
        <f>IF($A21="","",$B21-$E$60-$F$60)</f>
        <v/>
      </c>
      <c r="T21" s="69">
        <f>IF($A21="","",$L$60*$D21)</f>
        <v/>
      </c>
      <c r="U21" s="71">
        <f>IF($A21="","",(($O21*1)+$E$61+$F$61))</f>
        <v/>
      </c>
      <c r="V21" s="69">
        <f>IF($A21="","",$L$61*$D21)</f>
        <v/>
      </c>
      <c r="W21" s="71">
        <f>IF($A21="","",($C21-$E$62-$F$62))</f>
        <v/>
      </c>
      <c r="X21" s="69">
        <f>IF($A21="","",$L$62*$D21)</f>
        <v/>
      </c>
      <c r="Y21" s="137">
        <f>IF($A21="","",$K21-58-58-12)</f>
        <v/>
      </c>
      <c r="Z21" s="140">
        <f>IF($A21="","",$O21+1.2)</f>
        <v/>
      </c>
      <c r="AA21" s="74">
        <f>IF($A21="","",$AA$9)</f>
        <v/>
      </c>
      <c r="AB21" s="75">
        <f>IF($A21="","",3*$D21)</f>
        <v/>
      </c>
      <c r="AC21" s="142">
        <f>IF($A21="","",($K21-5.8-5.8-1.2) * 0.393701)</f>
        <v/>
      </c>
      <c r="AD21" s="75">
        <f>IF($A21="","",($O21+1.2)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IF($A22="","",($C22-$E$59)/2)</f>
        <v/>
      </c>
      <c r="P22" s="69">
        <f>IF($A22="","",$L$59*$D22)</f>
        <v/>
      </c>
      <c r="Q22" s="71">
        <f>$O22</f>
        <v/>
      </c>
      <c r="R22" s="69">
        <f>$P22</f>
        <v/>
      </c>
      <c r="S22" s="71">
        <f>IF($A22="","",$B22-$E$60-$F$60)</f>
        <v/>
      </c>
      <c r="T22" s="69">
        <f>IF($A22="","",$L$60*$D22)</f>
        <v/>
      </c>
      <c r="U22" s="71">
        <f>IF($A22="","",(($O22*1)+$E$61+$F$61))</f>
        <v/>
      </c>
      <c r="V22" s="69">
        <f>IF($A22="","",$L$61*$D22)</f>
        <v/>
      </c>
      <c r="W22" s="71">
        <f>IF($A22="","",($C22-$E$62-$F$62))</f>
        <v/>
      </c>
      <c r="X22" s="69">
        <f>IF($A22="","",$L$62*$D22)</f>
        <v/>
      </c>
      <c r="Y22" s="137">
        <f>IF($A22="","",$K22-58-58-12)</f>
        <v/>
      </c>
      <c r="Z22" s="140">
        <f>IF($A22="","",$O22+1.2)</f>
        <v/>
      </c>
      <c r="AA22" s="74">
        <f>IF($A22="","",$AA$9)</f>
        <v/>
      </c>
      <c r="AB22" s="75">
        <f>IF($A22="","",3*$D22)</f>
        <v/>
      </c>
      <c r="AC22" s="141">
        <f>IF($A22="","",($K22-5.8-5.8-1.2) * 0.393701)</f>
        <v/>
      </c>
      <c r="AD22" s="75">
        <f>IF($A22="","",($O22+1.2)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IF($A23="","",($C23-$E$59)/2)</f>
        <v/>
      </c>
      <c r="P23" s="69">
        <f>IF($A23="","",$L$59*$D23)</f>
        <v/>
      </c>
      <c r="Q23" s="71">
        <f>$O23</f>
        <v/>
      </c>
      <c r="R23" s="69">
        <f>$P23</f>
        <v/>
      </c>
      <c r="S23" s="71">
        <f>IF($A23="","",$B23-$E$60-$F$60)</f>
        <v/>
      </c>
      <c r="T23" s="69">
        <f>IF($A23="","",$L$60*$D23)</f>
        <v/>
      </c>
      <c r="U23" s="71">
        <f>IF($A23="","",(($O23*1)+$E$61+$F$61))</f>
        <v/>
      </c>
      <c r="V23" s="69">
        <f>IF($A23="","",$L$61*$D23)</f>
        <v/>
      </c>
      <c r="W23" s="71">
        <f>IF($A23="","",($C23-$E$62-$F$62))</f>
        <v/>
      </c>
      <c r="X23" s="69">
        <f>IF($A23="","",$L$62*$D23)</f>
        <v/>
      </c>
      <c r="Y23" s="137">
        <f>IF($A23="","",$K23-58-58-12)</f>
        <v/>
      </c>
      <c r="Z23" s="140">
        <f>IF($A23="","",$O23+1.2)</f>
        <v/>
      </c>
      <c r="AA23" s="74">
        <f>IF($A23="","",$AA$9)</f>
        <v/>
      </c>
      <c r="AB23" s="75">
        <f>IF($A23="","",3*$D23)</f>
        <v/>
      </c>
      <c r="AC23" s="143">
        <f>IF($A23="","",($K23-5.8-5.8-1.2) * 0.393701)</f>
        <v/>
      </c>
      <c r="AD23" s="75">
        <f>IF($A23="","",($O23+1.2)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IF($A24="","",($C24-$E$59)/2)</f>
        <v/>
      </c>
      <c r="P24" s="69">
        <f>IF($A24="","",$L$59*$D24)</f>
        <v/>
      </c>
      <c r="Q24" s="71">
        <f>$O24</f>
        <v/>
      </c>
      <c r="R24" s="69">
        <f>$P24</f>
        <v/>
      </c>
      <c r="S24" s="71">
        <f>IF($A24="","",$B24-$E$60-$F$60)</f>
        <v/>
      </c>
      <c r="T24" s="69">
        <f>IF($A24="","",$L$60*$D24)</f>
        <v/>
      </c>
      <c r="U24" s="71">
        <f>IF($A24="","",(($O24*1)+$E$61+$F$61))</f>
        <v/>
      </c>
      <c r="V24" s="69">
        <f>IF($A24="","",$L$61*$D24)</f>
        <v/>
      </c>
      <c r="W24" s="71">
        <f>IF($A24="","",($C24-$E$62-$F$62))</f>
        <v/>
      </c>
      <c r="X24" s="69">
        <f>IF($A24="","",$L$62*$D24)</f>
        <v/>
      </c>
      <c r="Y24" s="137">
        <f>IF($A24="","",$K24-58-58-12)</f>
        <v/>
      </c>
      <c r="Z24" s="140">
        <f>IF($A24="","",$O24+1.2)</f>
        <v/>
      </c>
      <c r="AA24" s="74">
        <f>IF($A24="","",$AA$9)</f>
        <v/>
      </c>
      <c r="AB24" s="75">
        <f>IF($A24="","",3*$D24)</f>
        <v/>
      </c>
      <c r="AC24" s="143">
        <f>IF($A24="","",($K24-5.8-5.8-1.2) * 0.393701)</f>
        <v/>
      </c>
      <c r="AD24" s="75">
        <f>IF($A24="","",($O24+1.2)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IF($A25="","",($C25-$E$59)/2)</f>
        <v/>
      </c>
      <c r="P25" s="69">
        <f>IF($A25="","",$L$59*$D25)</f>
        <v/>
      </c>
      <c r="Q25" s="71">
        <f>$O25</f>
        <v/>
      </c>
      <c r="R25" s="69">
        <f>$P25</f>
        <v/>
      </c>
      <c r="S25" s="71">
        <f>IF($A25="","",$B25-$E$60-$F$60)</f>
        <v/>
      </c>
      <c r="T25" s="69">
        <f>IF($A25="","",$L$60*$D25)</f>
        <v/>
      </c>
      <c r="U25" s="71">
        <f>IF($A25="","",(($O25*1)+$E$61+$F$61))</f>
        <v/>
      </c>
      <c r="V25" s="69">
        <f>IF($A25="","",$L$61*$D25)</f>
        <v/>
      </c>
      <c r="W25" s="71">
        <f>IF($A25="","",($C25-$E$62-$F$62))</f>
        <v/>
      </c>
      <c r="X25" s="69">
        <f>IF($A25="","",$L$62*$D25)</f>
        <v/>
      </c>
      <c r="Y25" s="137">
        <f>IF($A25="","",$K25-58-58-12)</f>
        <v/>
      </c>
      <c r="Z25" s="140">
        <f>IF($A25="","",$O25+1.2)</f>
        <v/>
      </c>
      <c r="AA25" s="74">
        <f>IF($A25="","",$AA$9)</f>
        <v/>
      </c>
      <c r="AB25" s="75">
        <f>IF($A25="","",3*$D25)</f>
        <v/>
      </c>
      <c r="AC25" s="142">
        <f>IF($A25="","",($K25-5.8-5.8-1.2) * 0.393701)</f>
        <v/>
      </c>
      <c r="AD25" s="75">
        <f>IF($A25="","",($O25+1.2)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IF($A26="","",($C26-$E$59)/2)</f>
        <v/>
      </c>
      <c r="P26" s="69">
        <f>IF($A26="","",$L$59*$D26)</f>
        <v/>
      </c>
      <c r="Q26" s="71">
        <f>$O26</f>
        <v/>
      </c>
      <c r="R26" s="69">
        <f>$P26</f>
        <v/>
      </c>
      <c r="S26" s="71">
        <f>IF($A26="","",$B26-$E$60-$F$60)</f>
        <v/>
      </c>
      <c r="T26" s="69">
        <f>IF($A26="","",$L$60*$D26)</f>
        <v/>
      </c>
      <c r="U26" s="71">
        <f>IF($A26="","",(($O26*1)+$E$61+$F$61))</f>
        <v/>
      </c>
      <c r="V26" s="69">
        <f>IF($A26="","",$L$61*$D26)</f>
        <v/>
      </c>
      <c r="W26" s="71">
        <f>IF($A26="","",($C26-$E$62-$F$62))</f>
        <v/>
      </c>
      <c r="X26" s="69">
        <f>IF($A26="","",$L$62*$D26)</f>
        <v/>
      </c>
      <c r="Y26" s="137">
        <f>IF($A26="","",$K26-58-58-12)</f>
        <v/>
      </c>
      <c r="Z26" s="140">
        <f>IF($A26="","",$O26+1.2)</f>
        <v/>
      </c>
      <c r="AA26" s="74">
        <f>IF($A26="","",$AA$9)</f>
        <v/>
      </c>
      <c r="AB26" s="75">
        <f>IF($A26="","",3*$D26)</f>
        <v/>
      </c>
      <c r="AC26" s="142">
        <f>IF($A26="","",($K26-5.8-5.8-1.2) * 0.393701)</f>
        <v/>
      </c>
      <c r="AD26" s="75">
        <f>IF($A26="","",($O26+1.2)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IF($A27="","",($C27-$E$59)/2)</f>
        <v/>
      </c>
      <c r="P27" s="69">
        <f>IF($A27="","",$L$59*$D27)</f>
        <v/>
      </c>
      <c r="Q27" s="71">
        <f>$O27</f>
        <v/>
      </c>
      <c r="R27" s="69">
        <f>$P27</f>
        <v/>
      </c>
      <c r="S27" s="71">
        <f>IF($A27="","",$B27-$E$60-$F$60)</f>
        <v/>
      </c>
      <c r="T27" s="69">
        <f>IF($A27="","",$L$60*$D27)</f>
        <v/>
      </c>
      <c r="U27" s="71">
        <f>IF($A27="","",(($O27*1)+$E$61+$F$61))</f>
        <v/>
      </c>
      <c r="V27" s="69">
        <f>IF($A27="","",$L$61*$D27)</f>
        <v/>
      </c>
      <c r="W27" s="71">
        <f>IF($A27="","",($C27-$E$62-$F$62))</f>
        <v/>
      </c>
      <c r="X27" s="69">
        <f>IF($A27="","",$L$62*$D27)</f>
        <v/>
      </c>
      <c r="Y27" s="137">
        <f>IF($A27="","",$K27-58-58-12)</f>
        <v/>
      </c>
      <c r="Z27" s="140">
        <f>IF($A27="","",$O27+1.2)</f>
        <v/>
      </c>
      <c r="AA27" s="74">
        <f>IF($A27="","",$AA$9)</f>
        <v/>
      </c>
      <c r="AB27" s="75">
        <f>IF($A27="","",3*$D27)</f>
        <v/>
      </c>
      <c r="AC27" s="141">
        <f>IF($A27="","",($K27-5.8-5.8-1.2) * 0.393701)</f>
        <v/>
      </c>
      <c r="AD27" s="75">
        <f>IF($A27="","",($O27+1.2)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IF($A28="","",($C28-$E$59)/2)</f>
        <v/>
      </c>
      <c r="P28" s="69">
        <f>IF($A28="","",$L$59*$D28)</f>
        <v/>
      </c>
      <c r="Q28" s="71">
        <f>$O28</f>
        <v/>
      </c>
      <c r="R28" s="69">
        <f>$P28</f>
        <v/>
      </c>
      <c r="S28" s="71">
        <f>IF($A28="","",$B28-$E$60-$F$60)</f>
        <v/>
      </c>
      <c r="T28" s="69">
        <f>IF($A28="","",$L$60*$D28)</f>
        <v/>
      </c>
      <c r="U28" s="71">
        <f>IF($A28="","",(($O28*1)+$E$61+$F$61))</f>
        <v/>
      </c>
      <c r="V28" s="69">
        <f>IF($A28="","",$L$61*$D28)</f>
        <v/>
      </c>
      <c r="W28" s="71">
        <f>IF($A28="","",($C28-$E$62-$F$62))</f>
        <v/>
      </c>
      <c r="X28" s="69">
        <f>IF($A28="","",$L$62*$D28)</f>
        <v/>
      </c>
      <c r="Y28" s="137">
        <f>IF($A28="","",$K28-58-58-12)</f>
        <v/>
      </c>
      <c r="Z28" s="140">
        <f>IF($A28="","",$O28+1.2)</f>
        <v/>
      </c>
      <c r="AA28" s="74">
        <f>IF($A28="","",$AA$9)</f>
        <v/>
      </c>
      <c r="AB28" s="75">
        <f>IF($A28="","",3*$D28)</f>
        <v/>
      </c>
      <c r="AC28" s="144">
        <f>IF($A28="","",($K28-5.8-5.8-1.2) * 0.393701)</f>
        <v/>
      </c>
      <c r="AD28" s="75">
        <f>IF($A28="","",($O28+1.2)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(ROUNDUP((P49+R49)/640,0))</f>
        <v/>
      </c>
      <c r="Q30" s="22" t="n"/>
      <c r="R30" s="23" t="n"/>
      <c r="S30" s="81">
        <f>S$7</f>
        <v/>
      </c>
      <c r="T30" s="22" t="n"/>
      <c r="U30" s="22" t="n"/>
      <c r="V30" s="22" t="n"/>
      <c r="W30" s="23" t="n"/>
      <c r="X30" s="81">
        <f>(ROUNDUP(SUM(T49:V49)/640,0))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4" t="n"/>
      <c r="T31" s="84">
        <f>T11*S11</f>
        <v/>
      </c>
      <c r="U31" s="84" t="n"/>
      <c r="V31" s="84">
        <f>V11*U11</f>
        <v/>
      </c>
      <c r="W31" s="85" t="n"/>
      <c r="X31" s="84">
        <f>X11*W11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4" t="n"/>
      <c r="T32" s="84">
        <f>T12*S12</f>
        <v/>
      </c>
      <c r="U32" s="84" t="n"/>
      <c r="V32" s="84">
        <f>V12*U12</f>
        <v/>
      </c>
      <c r="W32" s="85" t="n"/>
      <c r="X32" s="84">
        <f>X12*W12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4" t="n"/>
      <c r="T33" s="84">
        <f>T13*S13</f>
        <v/>
      </c>
      <c r="U33" s="84" t="n"/>
      <c r="V33" s="84">
        <f>V13*U13</f>
        <v/>
      </c>
      <c r="W33" s="85" t="n"/>
      <c r="X33" s="84">
        <f>X13*W13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4" t="n"/>
      <c r="T34" s="84">
        <f>T14*S14</f>
        <v/>
      </c>
      <c r="U34" s="84" t="n"/>
      <c r="V34" s="84">
        <f>V14*U14</f>
        <v/>
      </c>
      <c r="W34" s="85" t="n"/>
      <c r="X34" s="84">
        <f>X14*W14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4" t="n"/>
      <c r="T35" s="84">
        <f>T15*S15</f>
        <v/>
      </c>
      <c r="U35" s="84" t="n"/>
      <c r="V35" s="84">
        <f>V15*U15</f>
        <v/>
      </c>
      <c r="W35" s="85" t="n"/>
      <c r="X35" s="84">
        <f>X15*W15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4" t="n"/>
      <c r="T36" s="84">
        <f>T16*S16</f>
        <v/>
      </c>
      <c r="U36" s="84" t="n"/>
      <c r="V36" s="84">
        <f>V16*U16</f>
        <v/>
      </c>
      <c r="W36" s="85" t="n"/>
      <c r="X36" s="84">
        <f>X16*W16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4" t="n"/>
      <c r="T37" s="84">
        <f>T17*S17</f>
        <v/>
      </c>
      <c r="U37" s="84" t="n"/>
      <c r="V37" s="84">
        <f>V17*U17</f>
        <v/>
      </c>
      <c r="W37" s="85" t="n"/>
      <c r="X37" s="84">
        <f>X17*W17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4" t="n"/>
      <c r="T38" s="84">
        <f>T18*S18</f>
        <v/>
      </c>
      <c r="U38" s="84" t="n"/>
      <c r="V38" s="84">
        <f>V18*U18</f>
        <v/>
      </c>
      <c r="W38" s="85" t="n"/>
      <c r="X38" s="84">
        <f>X18*W18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4" t="n"/>
      <c r="T39" s="84">
        <f>T19*S19</f>
        <v/>
      </c>
      <c r="U39" s="84" t="n"/>
      <c r="V39" s="84">
        <f>V19*U19</f>
        <v/>
      </c>
      <c r="W39" s="85" t="n"/>
      <c r="X39" s="84">
        <f>X19*W19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4" t="n"/>
      <c r="T40" s="84">
        <f>T20*S20</f>
        <v/>
      </c>
      <c r="U40" s="84" t="n"/>
      <c r="V40" s="84">
        <f>V20*U20</f>
        <v/>
      </c>
      <c r="W40" s="85" t="n"/>
      <c r="X40" s="84">
        <f>X20*W20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4" t="n"/>
      <c r="T41" s="84">
        <f>T21*S21</f>
        <v/>
      </c>
      <c r="U41" s="84" t="n"/>
      <c r="V41" s="84">
        <f>V21*U21</f>
        <v/>
      </c>
      <c r="W41" s="85" t="n"/>
      <c r="X41" s="84">
        <f>X21*W21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4" t="n"/>
      <c r="T42" s="84">
        <f>T22*S22</f>
        <v/>
      </c>
      <c r="U42" s="84" t="n"/>
      <c r="V42" s="84">
        <f>V22*U22</f>
        <v/>
      </c>
      <c r="W42" s="85" t="n"/>
      <c r="X42" s="84">
        <f>X22*W22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4" t="n"/>
      <c r="T43" s="84">
        <f>T23*S23</f>
        <v/>
      </c>
      <c r="U43" s="84" t="n"/>
      <c r="V43" s="84">
        <f>V23*U23</f>
        <v/>
      </c>
      <c r="W43" s="85" t="n"/>
      <c r="X43" s="84">
        <f>X23*W23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4" t="n"/>
      <c r="T44" s="84">
        <f>T24*S24</f>
        <v/>
      </c>
      <c r="U44" s="84" t="n"/>
      <c r="V44" s="84">
        <f>V24*U24</f>
        <v/>
      </c>
      <c r="W44" s="85" t="n"/>
      <c r="X44" s="84">
        <f>X24*W24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4" t="n"/>
      <c r="T45" s="84">
        <f>T25*S25</f>
        <v/>
      </c>
      <c r="U45" s="84" t="n"/>
      <c r="V45" s="84">
        <f>V25*U25</f>
        <v/>
      </c>
      <c r="W45" s="85" t="n"/>
      <c r="X45" s="84">
        <f>X25*W25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4" t="n"/>
      <c r="T46" s="84">
        <f>T26*S26</f>
        <v/>
      </c>
      <c r="U46" s="84" t="n"/>
      <c r="V46" s="84">
        <f>V26*U26</f>
        <v/>
      </c>
      <c r="W46" s="85" t="n"/>
      <c r="X46" s="84">
        <f>X26*W26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4" t="n"/>
      <c r="T47" s="84">
        <f>T27*S27</f>
        <v/>
      </c>
      <c r="U47" s="84" t="n"/>
      <c r="V47" s="84">
        <f>V27*U27</f>
        <v/>
      </c>
      <c r="W47" s="85" t="n"/>
      <c r="X47" s="84">
        <f>X27*W27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4" t="n"/>
      <c r="T48" s="84">
        <f>T28*S28</f>
        <v/>
      </c>
      <c r="U48" s="84" t="n"/>
      <c r="V48" s="84">
        <f>V28*U28</f>
        <v/>
      </c>
      <c r="W48" s="85" t="n"/>
      <c r="X48" s="84">
        <f>X28*W28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ขวางบน</t>
        </is>
      </c>
      <c r="C59" s="91" t="inlineStr">
        <is>
          <t>B20054</t>
        </is>
      </c>
      <c r="D59" s="92" t="inlineStr">
        <is>
          <t>(W-2.2-5.7-4-5.7-2.2)/2</t>
        </is>
      </c>
      <c r="E59" s="93" t="n">
        <v>19.8</v>
      </c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H-1.3-3.7</t>
        </is>
      </c>
      <c r="E60" s="93" t="n">
        <v>1.3</v>
      </c>
      <c r="F60" s="93" t="n">
        <v>3.7</v>
      </c>
      <c r="G60" s="94" t="n"/>
      <c r="H60" s="94" t="n"/>
      <c r="I60" s="94" t="n"/>
      <c r="J60" s="94" t="n"/>
      <c r="K60" s="94" t="n"/>
      <c r="L60" s="93" t="n">
        <v>4</v>
      </c>
    </row>
    <row r="61">
      <c r="A61" s="89" t="n">
        <v>8</v>
      </c>
      <c r="B61" s="90" t="inlineStr">
        <is>
          <t>ฝาปิดเฟรมบน/ล่าง 
ร่องบานตาย</t>
        </is>
      </c>
      <c r="C61" s="91" t="inlineStr">
        <is>
          <t>-</t>
        </is>
      </c>
      <c r="D61" s="92" t="inlineStr">
        <is>
          <t>ขวาง+5.7+เผื่อ2</t>
        </is>
      </c>
      <c r="E61" s="93" t="n">
        <v>5.7</v>
      </c>
      <c r="F61" s="93" t="n">
        <v>2</v>
      </c>
      <c r="G61" s="94" t="n"/>
      <c r="H61" s="94" t="n"/>
      <c r="I61" s="94" t="n"/>
      <c r="J61" s="94" t="n"/>
      <c r="K61" s="94" t="n"/>
      <c r="L61" s="93" t="n">
        <v>2</v>
      </c>
    </row>
    <row r="62">
      <c r="A62" s="89" t="n">
        <v>9</v>
      </c>
      <c r="B62" s="90" t="inlineStr">
        <is>
          <t>ฝาปิดเฟรมบน/ล่าง
ร่องริม</t>
        </is>
      </c>
      <c r="C62" s="91" t="inlineStr">
        <is>
          <t>-</t>
        </is>
      </c>
      <c r="D62" s="92" t="inlineStr">
        <is>
          <t>(ขวาง X 2 )+9.7+เผื่อ2</t>
        </is>
      </c>
      <c r="E62" s="93" t="n">
        <v>3.5</v>
      </c>
      <c r="F62" s="93" t="n">
        <v>3.5</v>
      </c>
      <c r="G62" s="94" t="n"/>
      <c r="H62" s="94" t="n"/>
      <c r="I62" s="94" t="n"/>
      <c r="J62" s="94" t="n"/>
      <c r="K62" s="94" t="n"/>
      <c r="L62" s="93" t="n">
        <v>2</v>
      </c>
    </row>
    <row r="64">
      <c r="A64" s="153" t="inlineStr">
        <is>
          <t>⑥ อุปกรณ์ ต่อ 1 บาน — คูณจำนวนบานที่ผลิต</t>
        </is>
      </c>
      <c r="F64" s="154" t="inlineStr">
        <is>
          <t>ต่อบาน</t>
        </is>
      </c>
    </row>
    <row r="65">
      <c r="A65" s="155" t="inlineStr">
        <is>
          <t>1. ล้อ 27</t>
        </is>
      </c>
      <c r="F65" s="156" t="n">
        <v>2</v>
      </c>
    </row>
    <row r="66">
      <c r="A66" s="155" t="inlineStr">
        <is>
          <t>2. มือจับ Align</t>
        </is>
      </c>
      <c r="F66" s="156" t="n">
        <v>2</v>
      </c>
    </row>
    <row r="67">
      <c r="A67" s="155" t="inlineStr">
        <is>
          <t>3. ชุดล็อค</t>
        </is>
      </c>
      <c r="F67" s="156" t="n">
        <v>1</v>
      </c>
    </row>
    <row r="68">
      <c r="A68" s="155" t="inlineStr">
        <is>
          <t>4. น็อตประกอบ</t>
        </is>
      </c>
      <c r="F68" s="156" t="n">
        <v>4</v>
      </c>
    </row>
    <row r="69">
      <c r="A69" s="157" t="inlineStr">
        <is>
          <t>+ สักหลาด/ยาง/ซิลิโคน = ตามขนาด (ดูชีทคิดทุน)</t>
        </is>
      </c>
    </row>
  </sheetData>
  <mergeCells count="51">
    <mergeCell ref="O7:P7"/>
    <mergeCell ref="Q7:R7"/>
    <mergeCell ref="U9:V9"/>
    <mergeCell ref="I6:J6"/>
    <mergeCell ref="S7:X7"/>
    <mergeCell ref="A64:E64"/>
    <mergeCell ref="O6:P6"/>
    <mergeCell ref="U6:V6"/>
    <mergeCell ref="K9:L9"/>
    <mergeCell ref="W6:X6"/>
    <mergeCell ref="M9:N9"/>
    <mergeCell ref="O9:P9"/>
    <mergeCell ref="G8:H8"/>
    <mergeCell ref="E8:F8"/>
    <mergeCell ref="Q8:R8"/>
    <mergeCell ref="AA9:AB9"/>
    <mergeCell ref="Y8:AB8"/>
    <mergeCell ref="A65:E65"/>
    <mergeCell ref="G7:H7"/>
    <mergeCell ref="I7:J7"/>
    <mergeCell ref="A30:D30"/>
    <mergeCell ref="AC6:AD9"/>
    <mergeCell ref="G6:H6"/>
    <mergeCell ref="A66:E66"/>
    <mergeCell ref="E9:F9"/>
    <mergeCell ref="P30:R30"/>
    <mergeCell ref="M7:N7"/>
    <mergeCell ref="E6:F6"/>
    <mergeCell ref="A8:A9"/>
    <mergeCell ref="A6:D6"/>
    <mergeCell ref="M6:N6"/>
    <mergeCell ref="Q6:R6"/>
    <mergeCell ref="S6:T6"/>
    <mergeCell ref="D8:D9"/>
    <mergeCell ref="A7:D7"/>
    <mergeCell ref="Q9:R9"/>
    <mergeCell ref="I8:J8"/>
    <mergeCell ref="S9:T9"/>
    <mergeCell ref="M8:N8"/>
    <mergeCell ref="W9:X9"/>
    <mergeCell ref="S30:W30"/>
    <mergeCell ref="K7:L7"/>
    <mergeCell ref="B8:C9"/>
    <mergeCell ref="E7:F7"/>
    <mergeCell ref="A68:E68"/>
    <mergeCell ref="Y7:AB7"/>
    <mergeCell ref="K6:L6"/>
    <mergeCell ref="G9:H9"/>
    <mergeCell ref="A69:F6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12.75" customWidth="1" min="28" max="28"/>
    <col width="8.75" customWidth="1" min="29" max="29"/>
    <col width="9.75" customWidth="1" min="31" max="31"/>
    <col width="11.625" customWidth="1" min="32" max="32"/>
    <col width="8.75" customWidth="1" min="33" max="33"/>
  </cols>
  <sheetData>
    <row r="1" ht="40.15" customHeight="1">
      <c r="A1" s="4" t="inlineStr">
        <is>
          <t>รายการตัด SMS บานเลื่อนเดี่ยว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9" t="n"/>
      <c r="R1" s="9" t="n"/>
      <c r="S1" s="10" t="n"/>
      <c r="T1" s="10" t="n"/>
      <c r="U1" s="9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9" t="n"/>
      <c r="R2" s="9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Q3" s="9" t="n"/>
      <c r="R3" s="9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Q4" s="9" t="n"/>
      <c r="R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R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n"/>
      <c r="N6" s="3" t="n"/>
      <c r="O6" s="18" t="n"/>
      <c r="P6" s="3" t="n"/>
      <c r="Q6" s="18" t="inlineStr">
        <is>
          <t>(W-2.2-5.7-4-5.7-2.2)/2</t>
        </is>
      </c>
      <c r="R6" s="3" t="n"/>
      <c r="S6" s="18" t="n"/>
      <c r="T6" s="3" t="n"/>
      <c r="U6" s="18" t="inlineStr">
        <is>
          <t>H-1.3-3.7</t>
        </is>
      </c>
      <c r="V6" s="3" t="n"/>
      <c r="W6" s="18" t="inlineStr">
        <is>
          <t>ขวาง+5.7+เผื่อ2</t>
        </is>
      </c>
      <c r="X6" s="3" t="n"/>
      <c r="Y6" s="18" t="inlineStr">
        <is>
          <t>(ขวาง X 2 )+9.7+เผื่อ2</t>
        </is>
      </c>
      <c r="Z6" s="3" t="n"/>
      <c r="AA6" s="19" t="n"/>
      <c r="AB6" s="19" t="n"/>
      <c r="AC6" s="19" t="n"/>
      <c r="AD6" s="19" t="n"/>
      <c r="AE6" s="20" t="inlineStr">
        <is>
          <t>หน่วยนิ้ว กระจก</t>
        </is>
      </c>
      <c r="AF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6" t="inlineStr">
        <is>
          <t>B20010</t>
        </is>
      </c>
      <c r="P7" s="16" t="n"/>
      <c r="Q7" s="25" t="inlineStr">
        <is>
          <t>B20054</t>
        </is>
      </c>
      <c r="R7" s="17" t="n"/>
      <c r="S7" s="25" t="inlineStr">
        <is>
          <t>B20054</t>
        </is>
      </c>
      <c r="T7" s="17" t="n"/>
      <c r="U7" s="25" t="inlineStr">
        <is>
          <t>B20019</t>
        </is>
      </c>
      <c r="V7" s="16" t="n"/>
      <c r="W7" s="16" t="n"/>
      <c r="X7" s="16" t="n"/>
      <c r="Y7" s="16" t="n"/>
      <c r="Z7" s="17" t="n"/>
      <c r="AA7" s="28" t="inlineStr">
        <is>
          <t>ขนาดกระจก</t>
        </is>
      </c>
      <c r="AB7" s="29" t="n"/>
      <c r="AC7" s="29" t="n"/>
      <c r="AD7" s="30" t="n"/>
      <c r="AE7" s="31" t="n"/>
      <c r="AF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0" t="n"/>
      <c r="Q8" s="39" t="n"/>
      <c r="R8" s="41" t="n"/>
      <c r="S8" s="38" t="n"/>
      <c r="T8" s="37" t="n"/>
      <c r="U8" s="95" t="n"/>
      <c r="V8" s="96" t="n"/>
      <c r="W8" s="96" t="n"/>
      <c r="X8" s="96" t="n"/>
      <c r="Y8" s="96" t="n"/>
      <c r="Z8" s="41" t="n"/>
      <c r="AA8" s="42" t="inlineStr">
        <is>
          <t>ใส่ความหนากระจก ↓</t>
        </is>
      </c>
      <c r="AB8" s="22" t="n"/>
      <c r="AC8" s="22" t="n"/>
      <c r="AD8" s="43" t="n"/>
      <c r="AE8" s="31" t="n"/>
      <c r="AF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เสาเกี่ยวโหนก</t>
        </is>
      </c>
      <c r="P9" s="43" t="n"/>
      <c r="Q9" s="48" t="inlineStr">
        <is>
          <t>ขวางบน</t>
        </is>
      </c>
      <c r="R9" s="43" t="n"/>
      <c r="S9" s="48" t="inlineStr">
        <is>
          <t>ขวางล่าง</t>
        </is>
      </c>
      <c r="T9" s="43" t="n"/>
      <c r="U9" s="49" t="inlineStr">
        <is>
          <t>ฝาปิดเฟรมข้าง</t>
        </is>
      </c>
      <c r="V9" s="43" t="n"/>
      <c r="W9" s="49" t="inlineStr">
        <is>
          <t>ฝาปิดเฟรมบน/ล่าง 
ร่องบานตาย</t>
        </is>
      </c>
      <c r="X9" s="43" t="n"/>
      <c r="Y9" s="49" t="inlineStr">
        <is>
          <t>ฝาปิดเฟรมบน/ล่าง
ร่องริม</t>
        </is>
      </c>
      <c r="Z9" s="43" t="n"/>
      <c r="AA9" s="50" t="inlineStr">
        <is>
          <t>เสา-5.8-5.8-1.2</t>
        </is>
      </c>
      <c r="AB9" s="51" t="inlineStr">
        <is>
          <t>ขวาง+1.2</t>
        </is>
      </c>
      <c r="AC9" s="52" t="n">
        <v>6</v>
      </c>
      <c r="AD9" s="43" t="n"/>
      <c r="AE9" s="53" t="n"/>
      <c r="AF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61" t="inlineStr">
        <is>
          <t>H</t>
        </is>
      </c>
      <c r="AB10" s="62" t="inlineStr">
        <is>
          <t>W</t>
        </is>
      </c>
      <c r="AC10" s="63" t="inlineStr">
        <is>
          <t>ความ
หนา</t>
        </is>
      </c>
      <c r="AD10" s="64" t="inlineStr">
        <is>
          <t>จำนวน</t>
        </is>
      </c>
      <c r="AE10" s="65" t="inlineStr">
        <is>
          <t>สูง</t>
        </is>
      </c>
      <c r="AF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194.3</v>
      </c>
      <c r="C11" s="139" t="n">
        <v>258.7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IF($A11="","",($C11-$E$60)/2)</f>
        <v/>
      </c>
      <c r="R11" s="69">
        <f>IF($A11="","",$L$60*$D11)</f>
        <v/>
      </c>
      <c r="S11" s="71">
        <f>$Q11</f>
        <v/>
      </c>
      <c r="T11" s="69">
        <f>$R11</f>
        <v/>
      </c>
      <c r="U11" s="71">
        <f>IF($A11="","",$B11-$E$61-$F$61)</f>
        <v/>
      </c>
      <c r="V11" s="69">
        <f>IF($A11="","",$L$61*$D11)</f>
        <v/>
      </c>
      <c r="W11" s="71">
        <f>IF($A11="","",(($Q11*1)+$E$62+$F$62))</f>
        <v/>
      </c>
      <c r="X11" s="69">
        <f>IF($A11="","",$L$62*$D11)</f>
        <v/>
      </c>
      <c r="Y11" s="71">
        <f>IF($A11="","",($C11-$E$63-$F$63))</f>
        <v/>
      </c>
      <c r="Z11" s="69">
        <f>IF($A11="","",$L$63*$D11)</f>
        <v/>
      </c>
      <c r="AA11" s="137">
        <f>IF($A11="","",$K11-5.8-5.8-1.2)</f>
        <v/>
      </c>
      <c r="AB11" s="140">
        <f>IF($A11="","",$Q11+1.2)</f>
        <v/>
      </c>
      <c r="AC11" s="74">
        <f>IF($A11="","",$AC$9)</f>
        <v/>
      </c>
      <c r="AD11" s="75">
        <f>IF($A11="","",3*$D11)</f>
        <v/>
      </c>
      <c r="AE11" s="141">
        <f>IF($A11="","",($AA11 * 0.393701) )</f>
        <v/>
      </c>
      <c r="AF11" s="75">
        <f>IF($A11="","",($AB11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IF($A12="","",($C12-$E$60)/2)</f>
        <v/>
      </c>
      <c r="R12" s="69">
        <f>IF($A12="","",$L$60*$D12)</f>
        <v/>
      </c>
      <c r="S12" s="71">
        <f>$Q12</f>
        <v/>
      </c>
      <c r="T12" s="69">
        <f>$R12</f>
        <v/>
      </c>
      <c r="U12" s="71">
        <f>IF($A12="","",$B12-$E$61-$F$61)</f>
        <v/>
      </c>
      <c r="V12" s="69">
        <f>IF($A12="","",$L$61*$D12)</f>
        <v/>
      </c>
      <c r="W12" s="71">
        <f>IF($A12="","",(($Q12*1)+$E$62+$F$62))</f>
        <v/>
      </c>
      <c r="X12" s="69">
        <f>IF($A12="","",$L$62*$D12)</f>
        <v/>
      </c>
      <c r="Y12" s="71">
        <f>IF($A12="","",($C12-$E$63-$F$63))</f>
        <v/>
      </c>
      <c r="Z12" s="69">
        <f>IF($A12="","",$L$63*$D12)</f>
        <v/>
      </c>
      <c r="AA12" s="137">
        <f>IF($A12="","",$K12-58-58-12)</f>
        <v/>
      </c>
      <c r="AB12" s="140">
        <f>IF($A12="","",$Q12+1.2)</f>
        <v/>
      </c>
      <c r="AC12" s="74">
        <f>IF($A12="","",$AC$9)</f>
        <v/>
      </c>
      <c r="AD12" s="75">
        <f>IF($A12="","",3*$D12)</f>
        <v/>
      </c>
      <c r="AE12" s="142">
        <f>IF($A12="","",($K12-5.8-5.8-1.2) * 0.393701)</f>
        <v/>
      </c>
      <c r="AF12" s="75">
        <f>IF($A12="","",($Q12+1.2)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IF($A13="","",($C13-$E$60)/2)</f>
        <v/>
      </c>
      <c r="R13" s="69">
        <f>IF($A13="","",$L$60*$D13)</f>
        <v/>
      </c>
      <c r="S13" s="71">
        <f>$Q13</f>
        <v/>
      </c>
      <c r="T13" s="69">
        <f>$R13</f>
        <v/>
      </c>
      <c r="U13" s="71">
        <f>IF($A13="","",$B13-$E$61-$F$61)</f>
        <v/>
      </c>
      <c r="V13" s="69">
        <f>IF($A13="","",$L$61*$D13)</f>
        <v/>
      </c>
      <c r="W13" s="71">
        <f>IF($A13="","",(($Q13*1)+$E$62+$F$62))</f>
        <v/>
      </c>
      <c r="X13" s="69">
        <f>IF($A13="","",$L$62*$D13)</f>
        <v/>
      </c>
      <c r="Y13" s="71">
        <f>IF($A13="","",($C13-$E$63-$F$63))</f>
        <v/>
      </c>
      <c r="Z13" s="69">
        <f>IF($A13="","",$L$63*$D13)</f>
        <v/>
      </c>
      <c r="AA13" s="137">
        <f>IF($A13="","",$K13-58-58-12)</f>
        <v/>
      </c>
      <c r="AB13" s="140">
        <f>IF($A13="","",$Q13+1.2)</f>
        <v/>
      </c>
      <c r="AC13" s="74">
        <f>IF($A13="","",$AC$9)</f>
        <v/>
      </c>
      <c r="AD13" s="75">
        <f>IF($A13="","",3*$D13)</f>
        <v/>
      </c>
      <c r="AE13" s="141">
        <f>IF($A13="","",($K13-5.8-5.8-1.2) * 0.393701)</f>
        <v/>
      </c>
      <c r="AF13" s="75">
        <f>IF($A13="","",($Q13+1.2)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IF($A14="","",($C14-$E$60)/2)</f>
        <v/>
      </c>
      <c r="R14" s="69">
        <f>IF($A14="","",$L$60*$D14)</f>
        <v/>
      </c>
      <c r="S14" s="71">
        <f>$Q14</f>
        <v/>
      </c>
      <c r="T14" s="69">
        <f>$R14</f>
        <v/>
      </c>
      <c r="U14" s="71">
        <f>IF($A14="","",$B14-$E$61-$F$61)</f>
        <v/>
      </c>
      <c r="V14" s="69">
        <f>IF($A14="","",$L$61*$D14)</f>
        <v/>
      </c>
      <c r="W14" s="71">
        <f>IF($A14="","",(($Q14*1)+$E$62+$F$62))</f>
        <v/>
      </c>
      <c r="X14" s="69">
        <f>IF($A14="","",$L$62*$D14)</f>
        <v/>
      </c>
      <c r="Y14" s="71">
        <f>IF($A14="","",($C14-$E$63-$F$63))</f>
        <v/>
      </c>
      <c r="Z14" s="69">
        <f>IF($A14="","",$L$63*$D14)</f>
        <v/>
      </c>
      <c r="AA14" s="137">
        <f>IF($A14="","",$K14-58-58-12)</f>
        <v/>
      </c>
      <c r="AB14" s="140">
        <f>IF($A14="","",$Q14+1.2)</f>
        <v/>
      </c>
      <c r="AC14" s="74">
        <f>IF($A14="","",$AC$9)</f>
        <v/>
      </c>
      <c r="AD14" s="75">
        <f>IF($A14="","",3*$D14)</f>
        <v/>
      </c>
      <c r="AE14" s="143">
        <f>IF($A14="","",($K14-5.8-5.8-1.2) * 0.393701)</f>
        <v/>
      </c>
      <c r="AF14" s="75">
        <f>IF($A14="","",($Q14+1.2)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IF($A15="","",($C15-$E$60)/2)</f>
        <v/>
      </c>
      <c r="R15" s="69">
        <f>IF($A15="","",$L$60*$D15)</f>
        <v/>
      </c>
      <c r="S15" s="71">
        <f>$Q15</f>
        <v/>
      </c>
      <c r="T15" s="69">
        <f>$R15</f>
        <v/>
      </c>
      <c r="U15" s="71">
        <f>IF($A15="","",$B15-$E$61-$F$61)</f>
        <v/>
      </c>
      <c r="V15" s="69">
        <f>IF($A15="","",$L$61*$D15)</f>
        <v/>
      </c>
      <c r="W15" s="71">
        <f>IF($A15="","",(($Q15*1)+$E$62+$F$62))</f>
        <v/>
      </c>
      <c r="X15" s="69">
        <f>IF($A15="","",$L$62*$D15)</f>
        <v/>
      </c>
      <c r="Y15" s="71">
        <f>IF($A15="","",($C15-$E$63-$F$63))</f>
        <v/>
      </c>
      <c r="Z15" s="69">
        <f>IF($A15="","",$L$63*$D15)</f>
        <v/>
      </c>
      <c r="AA15" s="137">
        <f>IF($A15="","",$K15-58-58-12)</f>
        <v/>
      </c>
      <c r="AB15" s="140">
        <f>IF($A15="","",$Q15+1.2)</f>
        <v/>
      </c>
      <c r="AC15" s="74">
        <f>IF($A15="","",$AC$9)</f>
        <v/>
      </c>
      <c r="AD15" s="75">
        <f>IF($A15="","",3*$D15)</f>
        <v/>
      </c>
      <c r="AE15" s="143">
        <f>IF($A15="","",($K15-5.8-5.8-1.2) * 0.393701)</f>
        <v/>
      </c>
      <c r="AF15" s="75">
        <f>IF($A15="","",($Q15+1.2)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IF($A16="","",($C16-$E$60)/2)</f>
        <v/>
      </c>
      <c r="R16" s="69">
        <f>IF($A16="","",$L$60*$D16)</f>
        <v/>
      </c>
      <c r="S16" s="71">
        <f>$Q16</f>
        <v/>
      </c>
      <c r="T16" s="69">
        <f>$R16</f>
        <v/>
      </c>
      <c r="U16" s="71">
        <f>IF($A16="","",$B16-$E$61-$F$61)</f>
        <v/>
      </c>
      <c r="V16" s="69">
        <f>IF($A16="","",$L$61*$D16)</f>
        <v/>
      </c>
      <c r="W16" s="71">
        <f>IF($A16="","",(($Q16*1)+$E$62+$F$62))</f>
        <v/>
      </c>
      <c r="X16" s="69">
        <f>IF($A16="","",$L$62*$D16)</f>
        <v/>
      </c>
      <c r="Y16" s="71">
        <f>IF($A16="","",($C16-$E$63-$F$63))</f>
        <v/>
      </c>
      <c r="Z16" s="69">
        <f>IF($A16="","",$L$63*$D16)</f>
        <v/>
      </c>
      <c r="AA16" s="137">
        <f>IF($A16="","",$K16-58-58-12)</f>
        <v/>
      </c>
      <c r="AB16" s="140">
        <f>IF($A16="","",$Q16+1.2)</f>
        <v/>
      </c>
      <c r="AC16" s="74">
        <f>IF($A16="","",$AC$9)</f>
        <v/>
      </c>
      <c r="AD16" s="75">
        <f>IF($A16="","",3*$D16)</f>
        <v/>
      </c>
      <c r="AE16" s="143">
        <f>IF($A16="","",($K16-5.8-5.8-1.2) * 0.393701)</f>
        <v/>
      </c>
      <c r="AF16" s="75">
        <f>IF($A16="","",($Q16+1.2)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IF($A17="","",($C17-$E$60)/2)</f>
        <v/>
      </c>
      <c r="R17" s="69">
        <f>IF($A17="","",$L$60*$D17)</f>
        <v/>
      </c>
      <c r="S17" s="71">
        <f>$Q17</f>
        <v/>
      </c>
      <c r="T17" s="69">
        <f>$R17</f>
        <v/>
      </c>
      <c r="U17" s="71">
        <f>IF($A17="","",$B17-$E$61-$F$61)</f>
        <v/>
      </c>
      <c r="V17" s="69">
        <f>IF($A17="","",$L$61*$D17)</f>
        <v/>
      </c>
      <c r="W17" s="71">
        <f>IF($A17="","",(($Q17*1)+$E$62+$F$62))</f>
        <v/>
      </c>
      <c r="X17" s="69">
        <f>IF($A17="","",$L$62*$D17)</f>
        <v/>
      </c>
      <c r="Y17" s="71">
        <f>IF($A17="","",($C17-$E$63-$F$63))</f>
        <v/>
      </c>
      <c r="Z17" s="69">
        <f>IF($A17="","",$L$63*$D17)</f>
        <v/>
      </c>
      <c r="AA17" s="137">
        <f>IF($A17="","",$K17-58-58-12)</f>
        <v/>
      </c>
      <c r="AB17" s="140">
        <f>IF($A17="","",$Q17+1.2)</f>
        <v/>
      </c>
      <c r="AC17" s="74">
        <f>IF($A17="","",$AC$9)</f>
        <v/>
      </c>
      <c r="AD17" s="75">
        <f>IF($A17="","",3*$D17)</f>
        <v/>
      </c>
      <c r="AE17" s="143">
        <f>IF($A17="","",($K17-5.8-5.8-1.2) * 0.393701)</f>
        <v/>
      </c>
      <c r="AF17" s="75">
        <f>IF($A17="","",($Q17+1.2)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IF($A18="","",($C18-$E$60)/2)</f>
        <v/>
      </c>
      <c r="R18" s="69">
        <f>IF($A18="","",$L$60*$D18)</f>
        <v/>
      </c>
      <c r="S18" s="71">
        <f>$Q18</f>
        <v/>
      </c>
      <c r="T18" s="69">
        <f>$R18</f>
        <v/>
      </c>
      <c r="U18" s="71">
        <f>IF($A18="","",$B18-$E$61-$F$61)</f>
        <v/>
      </c>
      <c r="V18" s="69">
        <f>IF($A18="","",$L$61*$D18)</f>
        <v/>
      </c>
      <c r="W18" s="71">
        <f>IF($A18="","",(($Q18*1)+$E$62+$F$62))</f>
        <v/>
      </c>
      <c r="X18" s="69">
        <f>IF($A18="","",$L$62*$D18)</f>
        <v/>
      </c>
      <c r="Y18" s="71">
        <f>IF($A18="","",($C18-$E$63-$F$63))</f>
        <v/>
      </c>
      <c r="Z18" s="69">
        <f>IF($A18="","",$L$63*$D18)</f>
        <v/>
      </c>
      <c r="AA18" s="137">
        <f>IF($A18="","",$K18-58-58-12)</f>
        <v/>
      </c>
      <c r="AB18" s="140">
        <f>IF($A18="","",$Q18+1.2)</f>
        <v/>
      </c>
      <c r="AC18" s="74">
        <f>IF($A18="","",$AC$9)</f>
        <v/>
      </c>
      <c r="AD18" s="75">
        <f>IF($A18="","",3*$D18)</f>
        <v/>
      </c>
      <c r="AE18" s="143">
        <f>IF($A18="","",($K18-5.8-5.8-1.2) * 0.393701)</f>
        <v/>
      </c>
      <c r="AF18" s="75">
        <f>IF($A18="","",($Q18+1.2)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IF($A19="","",($C19-$E$60)/2)</f>
        <v/>
      </c>
      <c r="R19" s="69">
        <f>IF($A19="","",$L$60*$D19)</f>
        <v/>
      </c>
      <c r="S19" s="71">
        <f>$Q19</f>
        <v/>
      </c>
      <c r="T19" s="69">
        <f>$R19</f>
        <v/>
      </c>
      <c r="U19" s="71">
        <f>IF($A19="","",$B19-$E$61-$F$61)</f>
        <v/>
      </c>
      <c r="V19" s="69">
        <f>IF($A19="","",$L$61*$D19)</f>
        <v/>
      </c>
      <c r="W19" s="71">
        <f>IF($A19="","",(($Q19*1)+$E$62+$F$62))</f>
        <v/>
      </c>
      <c r="X19" s="69">
        <f>IF($A19="","",$L$62*$D19)</f>
        <v/>
      </c>
      <c r="Y19" s="71">
        <f>IF($A19="","",($C19-$E$63-$F$63))</f>
        <v/>
      </c>
      <c r="Z19" s="69">
        <f>IF($A19="","",$L$63*$D19)</f>
        <v/>
      </c>
      <c r="AA19" s="137">
        <f>IF($A19="","",$K19-58-58-12)</f>
        <v/>
      </c>
      <c r="AB19" s="140">
        <f>IF($A19="","",$Q19+1.2)</f>
        <v/>
      </c>
      <c r="AC19" s="74">
        <f>IF($A19="","",$AC$9)</f>
        <v/>
      </c>
      <c r="AD19" s="75">
        <f>IF($A19="","",3*$D19)</f>
        <v/>
      </c>
      <c r="AE19" s="143">
        <f>IF($A19="","",($K19-5.8-5.8-1.2) * 0.393701)</f>
        <v/>
      </c>
      <c r="AF19" s="75">
        <f>IF($A19="","",($Q19+1.2)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IF($A20="","",($C20-$E$60)/2)</f>
        <v/>
      </c>
      <c r="R20" s="69">
        <f>IF($A20="","",$L$60*$D20)</f>
        <v/>
      </c>
      <c r="S20" s="71">
        <f>$Q20</f>
        <v/>
      </c>
      <c r="T20" s="69">
        <f>$R20</f>
        <v/>
      </c>
      <c r="U20" s="71">
        <f>IF($A20="","",$B20-$E$61-$F$61)</f>
        <v/>
      </c>
      <c r="V20" s="69">
        <f>IF($A20="","",$L$61*$D20)</f>
        <v/>
      </c>
      <c r="W20" s="71">
        <f>IF($A20="","",(($Q20*1)+$E$62+$F$62))</f>
        <v/>
      </c>
      <c r="X20" s="69">
        <f>IF($A20="","",$L$62*$D20)</f>
        <v/>
      </c>
      <c r="Y20" s="71">
        <f>IF($A20="","",($C20-$E$63-$F$63))</f>
        <v/>
      </c>
      <c r="Z20" s="69">
        <f>IF($A20="","",$L$63*$D20)</f>
        <v/>
      </c>
      <c r="AA20" s="137">
        <f>IF($A20="","",$K20-58-58-12)</f>
        <v/>
      </c>
      <c r="AB20" s="140">
        <f>IF($A20="","",$Q20+1.2)</f>
        <v/>
      </c>
      <c r="AC20" s="74">
        <f>IF($A20="","",$AC$9)</f>
        <v/>
      </c>
      <c r="AD20" s="75">
        <f>IF($A20="","",3*$D20)</f>
        <v/>
      </c>
      <c r="AE20" s="143">
        <f>IF($A20="","",($K20-5.8-5.8-1.2) * 0.393701)</f>
        <v/>
      </c>
      <c r="AF20" s="75">
        <f>IF($A20="","",($Q20+1.2)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IF($A21="","",($C21-$E$60)/2)</f>
        <v/>
      </c>
      <c r="R21" s="69">
        <f>IF($A21="","",$L$60*$D21)</f>
        <v/>
      </c>
      <c r="S21" s="71">
        <f>$Q21</f>
        <v/>
      </c>
      <c r="T21" s="69">
        <f>$R21</f>
        <v/>
      </c>
      <c r="U21" s="71">
        <f>IF($A21="","",$B21-$E$61-$F$61)</f>
        <v/>
      </c>
      <c r="V21" s="69">
        <f>IF($A21="","",$L$61*$D21)</f>
        <v/>
      </c>
      <c r="W21" s="71">
        <f>IF($A21="","",(($Q21*1)+$E$62+$F$62))</f>
        <v/>
      </c>
      <c r="X21" s="69">
        <f>IF($A21="","",$L$62*$D21)</f>
        <v/>
      </c>
      <c r="Y21" s="71">
        <f>IF($A21="","",($C21-$E$63-$F$63))</f>
        <v/>
      </c>
      <c r="Z21" s="69">
        <f>IF($A21="","",$L$63*$D21)</f>
        <v/>
      </c>
      <c r="AA21" s="137">
        <f>IF($A21="","",$K21-58-58-12)</f>
        <v/>
      </c>
      <c r="AB21" s="140">
        <f>IF($A21="","",$Q21+1.2)</f>
        <v/>
      </c>
      <c r="AC21" s="74">
        <f>IF($A21="","",$AC$9)</f>
        <v/>
      </c>
      <c r="AD21" s="75">
        <f>IF($A21="","",3*$D21)</f>
        <v/>
      </c>
      <c r="AE21" s="142">
        <f>IF($A21="","",($K21-5.8-5.8-1.2) * 0.393701)</f>
        <v/>
      </c>
      <c r="AF21" s="75">
        <f>IF($A21="","",($Q21+1.2)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IF($A22="","",($C22-$E$60)/2)</f>
        <v/>
      </c>
      <c r="R22" s="69">
        <f>IF($A22="","",$L$60*$D22)</f>
        <v/>
      </c>
      <c r="S22" s="71">
        <f>$Q22</f>
        <v/>
      </c>
      <c r="T22" s="69">
        <f>$R22</f>
        <v/>
      </c>
      <c r="U22" s="71">
        <f>IF($A22="","",$B22-$E$61-$F$61)</f>
        <v/>
      </c>
      <c r="V22" s="69">
        <f>IF($A22="","",$L$61*$D22)</f>
        <v/>
      </c>
      <c r="W22" s="71">
        <f>IF($A22="","",(($Q22*1)+$E$62+$F$62))</f>
        <v/>
      </c>
      <c r="X22" s="69">
        <f>IF($A22="","",$L$62*$D22)</f>
        <v/>
      </c>
      <c r="Y22" s="71">
        <f>IF($A22="","",($C22-$E$63-$F$63))</f>
        <v/>
      </c>
      <c r="Z22" s="69">
        <f>IF($A22="","",$L$63*$D22)</f>
        <v/>
      </c>
      <c r="AA22" s="137">
        <f>IF($A22="","",$K22-58-58-12)</f>
        <v/>
      </c>
      <c r="AB22" s="140">
        <f>IF($A22="","",$Q22+1.2)</f>
        <v/>
      </c>
      <c r="AC22" s="74">
        <f>IF($A22="","",$AC$9)</f>
        <v/>
      </c>
      <c r="AD22" s="75">
        <f>IF($A22="","",3*$D22)</f>
        <v/>
      </c>
      <c r="AE22" s="141">
        <f>IF($A22="","",($K22-5.8-5.8-1.2) * 0.393701)</f>
        <v/>
      </c>
      <c r="AF22" s="75">
        <f>IF($A22="","",($Q22+1.2)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IF($A23="","",($C23-$E$60)/2)</f>
        <v/>
      </c>
      <c r="R23" s="69">
        <f>IF($A23="","",$L$60*$D23)</f>
        <v/>
      </c>
      <c r="S23" s="71">
        <f>$Q23</f>
        <v/>
      </c>
      <c r="T23" s="69">
        <f>$R23</f>
        <v/>
      </c>
      <c r="U23" s="71">
        <f>IF($A23="","",$B23-$E$61-$F$61)</f>
        <v/>
      </c>
      <c r="V23" s="69">
        <f>IF($A23="","",$L$61*$D23)</f>
        <v/>
      </c>
      <c r="W23" s="71">
        <f>IF($A23="","",(($Q23*1)+$E$62+$F$62))</f>
        <v/>
      </c>
      <c r="X23" s="69">
        <f>IF($A23="","",$L$62*$D23)</f>
        <v/>
      </c>
      <c r="Y23" s="71">
        <f>IF($A23="","",($C23-$E$63-$F$63))</f>
        <v/>
      </c>
      <c r="Z23" s="69">
        <f>IF($A23="","",$L$63*$D23)</f>
        <v/>
      </c>
      <c r="AA23" s="137">
        <f>IF($A23="","",$K23-58-58-12)</f>
        <v/>
      </c>
      <c r="AB23" s="140">
        <f>IF($A23="","",$Q23+1.2)</f>
        <v/>
      </c>
      <c r="AC23" s="74">
        <f>IF($A23="","",$AC$9)</f>
        <v/>
      </c>
      <c r="AD23" s="75">
        <f>IF($A23="","",3*$D23)</f>
        <v/>
      </c>
      <c r="AE23" s="143">
        <f>IF($A23="","",($K23-5.8-5.8-1.2) * 0.393701)</f>
        <v/>
      </c>
      <c r="AF23" s="75">
        <f>IF($A23="","",($Q23+1.2)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IF($A24="","",($C24-$E$60)/2)</f>
        <v/>
      </c>
      <c r="R24" s="69">
        <f>IF($A24="","",$L$60*$D24)</f>
        <v/>
      </c>
      <c r="S24" s="71">
        <f>$Q24</f>
        <v/>
      </c>
      <c r="T24" s="69">
        <f>$R24</f>
        <v/>
      </c>
      <c r="U24" s="71">
        <f>IF($A24="","",$B24-$E$61-$F$61)</f>
        <v/>
      </c>
      <c r="V24" s="69">
        <f>IF($A24="","",$L$61*$D24)</f>
        <v/>
      </c>
      <c r="W24" s="71">
        <f>IF($A24="","",(($Q24*1)+$E$62+$F$62))</f>
        <v/>
      </c>
      <c r="X24" s="69">
        <f>IF($A24="","",$L$62*$D24)</f>
        <v/>
      </c>
      <c r="Y24" s="71">
        <f>IF($A24="","",($C24-$E$63-$F$63))</f>
        <v/>
      </c>
      <c r="Z24" s="69">
        <f>IF($A24="","",$L$63*$D24)</f>
        <v/>
      </c>
      <c r="AA24" s="137">
        <f>IF($A24="","",$K24-58-58-12)</f>
        <v/>
      </c>
      <c r="AB24" s="140">
        <f>IF($A24="","",$Q24+1.2)</f>
        <v/>
      </c>
      <c r="AC24" s="74">
        <f>IF($A24="","",$AC$9)</f>
        <v/>
      </c>
      <c r="AD24" s="75">
        <f>IF($A24="","",3*$D24)</f>
        <v/>
      </c>
      <c r="AE24" s="143">
        <f>IF($A24="","",($K24-5.8-5.8-1.2) * 0.393701)</f>
        <v/>
      </c>
      <c r="AF24" s="75">
        <f>IF($A24="","",($Q24+1.2)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IF($A25="","",($C25-$E$60)/2)</f>
        <v/>
      </c>
      <c r="R25" s="69">
        <f>IF($A25="","",$L$60*$D25)</f>
        <v/>
      </c>
      <c r="S25" s="71">
        <f>$Q25</f>
        <v/>
      </c>
      <c r="T25" s="69">
        <f>$R25</f>
        <v/>
      </c>
      <c r="U25" s="71">
        <f>IF($A25="","",$B25-$E$61-$F$61)</f>
        <v/>
      </c>
      <c r="V25" s="69">
        <f>IF($A25="","",$L$61*$D25)</f>
        <v/>
      </c>
      <c r="W25" s="71">
        <f>IF($A25="","",(($Q25*1)+$E$62+$F$62))</f>
        <v/>
      </c>
      <c r="X25" s="69">
        <f>IF($A25="","",$L$62*$D25)</f>
        <v/>
      </c>
      <c r="Y25" s="71">
        <f>IF($A25="","",($C25-$E$63-$F$63))</f>
        <v/>
      </c>
      <c r="Z25" s="69">
        <f>IF($A25="","",$L$63*$D25)</f>
        <v/>
      </c>
      <c r="AA25" s="137">
        <f>IF($A25="","",$K25-58-58-12)</f>
        <v/>
      </c>
      <c r="AB25" s="140">
        <f>IF($A25="","",$Q25+1.2)</f>
        <v/>
      </c>
      <c r="AC25" s="74">
        <f>IF($A25="","",$AC$9)</f>
        <v/>
      </c>
      <c r="AD25" s="75">
        <f>IF($A25="","",3*$D25)</f>
        <v/>
      </c>
      <c r="AE25" s="142">
        <f>IF($A25="","",($K25-5.8-5.8-1.2) * 0.393701)</f>
        <v/>
      </c>
      <c r="AF25" s="75">
        <f>IF($A25="","",($Q25+1.2)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IF($A26="","",($C26-$E$60)/2)</f>
        <v/>
      </c>
      <c r="R26" s="69">
        <f>IF($A26="","",$L$60*$D26)</f>
        <v/>
      </c>
      <c r="S26" s="71">
        <f>$Q26</f>
        <v/>
      </c>
      <c r="T26" s="69">
        <f>$R26</f>
        <v/>
      </c>
      <c r="U26" s="71">
        <f>IF($A26="","",$B26-$E$61-$F$61)</f>
        <v/>
      </c>
      <c r="V26" s="69">
        <f>IF($A26="","",$L$61*$D26)</f>
        <v/>
      </c>
      <c r="W26" s="71">
        <f>IF($A26="","",(($Q26*1)+$E$62+$F$62))</f>
        <v/>
      </c>
      <c r="X26" s="69">
        <f>IF($A26="","",$L$62*$D26)</f>
        <v/>
      </c>
      <c r="Y26" s="71">
        <f>IF($A26="","",($C26-$E$63-$F$63))</f>
        <v/>
      </c>
      <c r="Z26" s="69">
        <f>IF($A26="","",$L$63*$D26)</f>
        <v/>
      </c>
      <c r="AA26" s="137">
        <f>IF($A26="","",$K26-58-58-12)</f>
        <v/>
      </c>
      <c r="AB26" s="140">
        <f>IF($A26="","",$Q26+1.2)</f>
        <v/>
      </c>
      <c r="AC26" s="74">
        <f>IF($A26="","",$AC$9)</f>
        <v/>
      </c>
      <c r="AD26" s="75">
        <f>IF($A26="","",3*$D26)</f>
        <v/>
      </c>
      <c r="AE26" s="142">
        <f>IF($A26="","",($K26-5.8-5.8-1.2) * 0.393701)</f>
        <v/>
      </c>
      <c r="AF26" s="75">
        <f>IF($A26="","",($Q26+1.2)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IF($A27="","",($C27-$E$60)/2)</f>
        <v/>
      </c>
      <c r="R27" s="69">
        <f>IF($A27="","",$L$60*$D27)</f>
        <v/>
      </c>
      <c r="S27" s="71">
        <f>$Q27</f>
        <v/>
      </c>
      <c r="T27" s="69">
        <f>$R27</f>
        <v/>
      </c>
      <c r="U27" s="71">
        <f>IF($A27="","",$B27-$E$61-$F$61)</f>
        <v/>
      </c>
      <c r="V27" s="69">
        <f>IF($A27="","",$L$61*$D27)</f>
        <v/>
      </c>
      <c r="W27" s="71">
        <f>IF($A27="","",(($Q27*1)+$E$62+$F$62))</f>
        <v/>
      </c>
      <c r="X27" s="69">
        <f>IF($A27="","",$L$62*$D27)</f>
        <v/>
      </c>
      <c r="Y27" s="71">
        <f>IF($A27="","",($C27-$E$63-$F$63))</f>
        <v/>
      </c>
      <c r="Z27" s="69">
        <f>IF($A27="","",$L$63*$D27)</f>
        <v/>
      </c>
      <c r="AA27" s="137">
        <f>IF($A27="","",$K27-58-58-12)</f>
        <v/>
      </c>
      <c r="AB27" s="140">
        <f>IF($A27="","",$Q27+1.2)</f>
        <v/>
      </c>
      <c r="AC27" s="74">
        <f>IF($A27="","",$AC$9)</f>
        <v/>
      </c>
      <c r="AD27" s="75">
        <f>IF($A27="","",3*$D27)</f>
        <v/>
      </c>
      <c r="AE27" s="141">
        <f>IF($A27="","",($K27-5.8-5.8-1.2) * 0.393701)</f>
        <v/>
      </c>
      <c r="AF27" s="75">
        <f>IF($A27="","",($Q27+1.2)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IF($A28="","",($C28-$E$60)/2)</f>
        <v/>
      </c>
      <c r="R28" s="69">
        <f>IF($A28="","",$L$60*$D28)</f>
        <v/>
      </c>
      <c r="S28" s="71">
        <f>$Q28</f>
        <v/>
      </c>
      <c r="T28" s="69">
        <f>$R28</f>
        <v/>
      </c>
      <c r="U28" s="71">
        <f>IF($A28="","",$B28-$E$61-$F$61)</f>
        <v/>
      </c>
      <c r="V28" s="69">
        <f>IF($A28="","",$L$61*$D28)</f>
        <v/>
      </c>
      <c r="W28" s="71">
        <f>IF($A28="","",(($Q28*1)+$E$62+$F$62))</f>
        <v/>
      </c>
      <c r="X28" s="69">
        <f>IF($A28="","",$L$62*$D28)</f>
        <v/>
      </c>
      <c r="Y28" s="71">
        <f>IF($A28="","",($C28-$E$63-$F$63))</f>
        <v/>
      </c>
      <c r="Z28" s="69">
        <f>IF($A28="","",$L$63*$D28)</f>
        <v/>
      </c>
      <c r="AA28" s="137">
        <f>IF($A28="","",$K28-58-58-12)</f>
        <v/>
      </c>
      <c r="AB28" s="140">
        <f>IF($A28="","",$Q28+1.2)</f>
        <v/>
      </c>
      <c r="AC28" s="74">
        <f>IF($A28="","",$AC$9)</f>
        <v/>
      </c>
      <c r="AD28" s="75">
        <f>IF($A28="","",3*$D28)</f>
        <v/>
      </c>
      <c r="AE28" s="144">
        <f>IF($A28="","",($K28-5.8-5.8-1.2) * 0.393701)</f>
        <v/>
      </c>
      <c r="AF28" s="75">
        <f>IF($A28="","",($Q28+1.2)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(ROUNDUP(P49/640,0))</f>
        <v/>
      </c>
      <c r="Q30" s="81">
        <f>Q$7</f>
        <v/>
      </c>
      <c r="R30" s="81">
        <f>(ROUNDUP((R49+T49)/640,0))</f>
        <v/>
      </c>
      <c r="S30" s="22" t="n"/>
      <c r="T30" s="23" t="n"/>
      <c r="U30" s="81">
        <f>U$7</f>
        <v/>
      </c>
      <c r="V30" s="22" t="n"/>
      <c r="W30" s="22" t="n"/>
      <c r="X30" s="22" t="n"/>
      <c r="Y30" s="23" t="n"/>
      <c r="Z30" s="81">
        <f>(ROUNDUP(SUM(V49:Z49)/640,0))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4" t="n"/>
      <c r="V31" s="84">
        <f>V11*U11</f>
        <v/>
      </c>
      <c r="W31" s="84" t="n"/>
      <c r="X31" s="84">
        <f>X11*W11</f>
        <v/>
      </c>
      <c r="Y31" s="85" t="n"/>
      <c r="Z31" s="84">
        <f>Z11*Y11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4" t="n"/>
      <c r="V32" s="84">
        <f>V12*U12</f>
        <v/>
      </c>
      <c r="W32" s="84" t="n"/>
      <c r="X32" s="84">
        <f>X12*W12</f>
        <v/>
      </c>
      <c r="Y32" s="85" t="n"/>
      <c r="Z32" s="84">
        <f>Z12*Y12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4" t="n"/>
      <c r="V33" s="84">
        <f>V13*U13</f>
        <v/>
      </c>
      <c r="W33" s="84" t="n"/>
      <c r="X33" s="84">
        <f>X13*W13</f>
        <v/>
      </c>
      <c r="Y33" s="85" t="n"/>
      <c r="Z33" s="84">
        <f>Z13*Y13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4" t="n"/>
      <c r="V34" s="84">
        <f>V14*U14</f>
        <v/>
      </c>
      <c r="W34" s="84" t="n"/>
      <c r="X34" s="84">
        <f>X14*W14</f>
        <v/>
      </c>
      <c r="Y34" s="85" t="n"/>
      <c r="Z34" s="84">
        <f>Z14*Y14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4" t="n"/>
      <c r="V35" s="84">
        <f>V15*U15</f>
        <v/>
      </c>
      <c r="W35" s="84" t="n"/>
      <c r="X35" s="84">
        <f>X15*W15</f>
        <v/>
      </c>
      <c r="Y35" s="85" t="n"/>
      <c r="Z35" s="84">
        <f>Z15*Y15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4" t="n"/>
      <c r="V36" s="84">
        <f>V16*U16</f>
        <v/>
      </c>
      <c r="W36" s="84" t="n"/>
      <c r="X36" s="84">
        <f>X16*W16</f>
        <v/>
      </c>
      <c r="Y36" s="85" t="n"/>
      <c r="Z36" s="84">
        <f>Z16*Y16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4" t="n"/>
      <c r="V37" s="84">
        <f>V17*U17</f>
        <v/>
      </c>
      <c r="W37" s="84" t="n"/>
      <c r="X37" s="84">
        <f>X17*W17</f>
        <v/>
      </c>
      <c r="Y37" s="85" t="n"/>
      <c r="Z37" s="84">
        <f>Z17*Y17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4" t="n"/>
      <c r="V38" s="84">
        <f>V18*U18</f>
        <v/>
      </c>
      <c r="W38" s="84" t="n"/>
      <c r="X38" s="84">
        <f>X18*W18</f>
        <v/>
      </c>
      <c r="Y38" s="85" t="n"/>
      <c r="Z38" s="84">
        <f>Z18*Y18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4" t="n"/>
      <c r="V39" s="84">
        <f>V19*U19</f>
        <v/>
      </c>
      <c r="W39" s="84" t="n"/>
      <c r="X39" s="84">
        <f>X19*W19</f>
        <v/>
      </c>
      <c r="Y39" s="85" t="n"/>
      <c r="Z39" s="84">
        <f>Z19*Y19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4" t="n"/>
      <c r="V40" s="84">
        <f>V20*U20</f>
        <v/>
      </c>
      <c r="W40" s="84" t="n"/>
      <c r="X40" s="84">
        <f>X20*W20</f>
        <v/>
      </c>
      <c r="Y40" s="85" t="n"/>
      <c r="Z40" s="84">
        <f>Z20*Y20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4" t="n"/>
      <c r="V41" s="84">
        <f>V21*U21</f>
        <v/>
      </c>
      <c r="W41" s="84" t="n"/>
      <c r="X41" s="84">
        <f>X21*W21</f>
        <v/>
      </c>
      <c r="Y41" s="85" t="n"/>
      <c r="Z41" s="84">
        <f>Z21*Y21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4" t="n"/>
      <c r="V42" s="84">
        <f>V22*U22</f>
        <v/>
      </c>
      <c r="W42" s="84" t="n"/>
      <c r="X42" s="84">
        <f>X22*W22</f>
        <v/>
      </c>
      <c r="Y42" s="85" t="n"/>
      <c r="Z42" s="84">
        <f>Z22*Y22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4" t="n"/>
      <c r="V43" s="84">
        <f>V23*U23</f>
        <v/>
      </c>
      <c r="W43" s="84" t="n"/>
      <c r="X43" s="84">
        <f>X23*W23</f>
        <v/>
      </c>
      <c r="Y43" s="85" t="n"/>
      <c r="Z43" s="84">
        <f>Z23*Y23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4" t="n"/>
      <c r="V44" s="84">
        <f>V24*U24</f>
        <v/>
      </c>
      <c r="W44" s="84" t="n"/>
      <c r="X44" s="84">
        <f>X24*W24</f>
        <v/>
      </c>
      <c r="Y44" s="85" t="n"/>
      <c r="Z44" s="84">
        <f>Z24*Y24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4" t="n"/>
      <c r="V45" s="84">
        <f>V25*U25</f>
        <v/>
      </c>
      <c r="W45" s="84" t="n"/>
      <c r="X45" s="84">
        <f>X25*W25</f>
        <v/>
      </c>
      <c r="Y45" s="85" t="n"/>
      <c r="Z45" s="84">
        <f>Z25*Y25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4" t="n"/>
      <c r="V46" s="84">
        <f>V26*U26</f>
        <v/>
      </c>
      <c r="W46" s="84" t="n"/>
      <c r="X46" s="84">
        <f>X26*W26</f>
        <v/>
      </c>
      <c r="Y46" s="85" t="n"/>
      <c r="Z46" s="84">
        <f>Z26*Y26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4" t="n"/>
      <c r="V47" s="84">
        <f>V27*U27</f>
        <v/>
      </c>
      <c r="W47" s="84" t="n"/>
      <c r="X47" s="84">
        <f>X27*W27</f>
        <v/>
      </c>
      <c r="Y47" s="85" t="n"/>
      <c r="Z47" s="84">
        <f>Z27*Y27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4" t="n"/>
      <c r="V48" s="84">
        <f>V28*U28</f>
        <v/>
      </c>
      <c r="W48" s="84" t="n"/>
      <c r="X48" s="84">
        <f>X28*W28</f>
        <v/>
      </c>
      <c r="Y48" s="85" t="n"/>
      <c r="Z48" s="84">
        <f>Z28*Y28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1</v>
      </c>
    </row>
    <row r="59">
      <c r="A59" s="89" t="n">
        <v>6</v>
      </c>
      <c r="B59" s="90" t="inlineStr">
        <is>
          <t>เสาเกี่ยวโหนก</t>
        </is>
      </c>
      <c r="C59" s="91" t="inlineStr">
        <is>
          <t>B20010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1</v>
      </c>
    </row>
    <row r="60">
      <c r="A60" s="89" t="n">
        <v>7</v>
      </c>
      <c r="B60" s="90" t="inlineStr">
        <is>
          <t>ขวางบน</t>
        </is>
      </c>
      <c r="C60" s="91" t="inlineStr">
        <is>
          <t>B20054</t>
        </is>
      </c>
      <c r="D60" s="92" t="inlineStr">
        <is>
          <t>(W-2.2-5.7-4-5.7-2.2)/2</t>
        </is>
      </c>
      <c r="E60" s="93" t="n">
        <v>19.8</v>
      </c>
      <c r="F60" s="94" t="n"/>
      <c r="G60" s="94" t="n"/>
      <c r="H60" s="94" t="n"/>
      <c r="I60" s="94" t="n"/>
      <c r="J60" s="94" t="n"/>
      <c r="K60" s="94" t="n"/>
      <c r="L60" s="93" t="n">
        <v>3</v>
      </c>
    </row>
    <row r="61">
      <c r="A61" s="89" t="n">
        <v>8</v>
      </c>
      <c r="B61" s="90" t="inlineStr">
        <is>
          <t>ฝาปิดเฟรมข้าง</t>
        </is>
      </c>
      <c r="C61" s="91" t="inlineStr">
        <is>
          <t>B20019</t>
        </is>
      </c>
      <c r="D61" s="92" t="inlineStr">
        <is>
          <t>H-1.3-3.7</t>
        </is>
      </c>
      <c r="E61" s="93" t="n">
        <v>1.3</v>
      </c>
      <c r="F61" s="93" t="n">
        <v>3.7</v>
      </c>
      <c r="G61" s="94" t="n"/>
      <c r="H61" s="94" t="n"/>
      <c r="I61" s="94" t="n"/>
      <c r="J61" s="94" t="n"/>
      <c r="K61" s="94" t="n"/>
      <c r="L61" s="93" t="n">
        <v>4</v>
      </c>
    </row>
    <row r="62">
      <c r="A62" s="89" t="n">
        <v>9</v>
      </c>
      <c r="B62" s="90" t="inlineStr">
        <is>
          <t>ฝาปิดเฟรมบน/ล่าง 
ร่องบานตาย</t>
        </is>
      </c>
      <c r="C62" s="91" t="inlineStr">
        <is>
          <t>-</t>
        </is>
      </c>
      <c r="D62" s="92" t="inlineStr">
        <is>
          <t>ขวาง+5.7+เผื่อ2</t>
        </is>
      </c>
      <c r="E62" s="93" t="n">
        <v>5.7</v>
      </c>
      <c r="F62" s="93" t="n">
        <v>2</v>
      </c>
      <c r="G62" s="94" t="n"/>
      <c r="H62" s="94" t="n"/>
      <c r="I62" s="94" t="n"/>
      <c r="J62" s="94" t="n"/>
      <c r="K62" s="94" t="n"/>
      <c r="L62" s="93" t="n">
        <v>2</v>
      </c>
    </row>
    <row r="63">
      <c r="A63" s="89" t="n">
        <v>10</v>
      </c>
      <c r="B63" s="90" t="inlineStr">
        <is>
          <t>ฝาปิดเฟรมบน/ล่าง
ร่องริม</t>
        </is>
      </c>
      <c r="C63" s="91" t="inlineStr">
        <is>
          <t>-</t>
        </is>
      </c>
      <c r="D63" s="92" t="inlineStr">
        <is>
          <t>(ขวาง X 2 )+9.7+เผื่อ2</t>
        </is>
      </c>
      <c r="E63" s="93" t="n">
        <v>3.5</v>
      </c>
      <c r="F63" s="93" t="n">
        <v>3.5</v>
      </c>
      <c r="G63" s="94" t="n"/>
      <c r="H63" s="94" t="n"/>
      <c r="I63" s="94" t="n"/>
      <c r="J63" s="94" t="n"/>
      <c r="K63" s="94" t="n"/>
      <c r="L63" s="93" t="n">
        <v>2</v>
      </c>
    </row>
    <row r="65">
      <c r="A65" s="153" t="inlineStr">
        <is>
          <t>⑥ อุปกรณ์ ต่อ 1 บาน — คูณจำนวนบานที่ผลิต</t>
        </is>
      </c>
      <c r="F65" s="154" t="inlineStr">
        <is>
          <t>ต่อบาน</t>
        </is>
      </c>
    </row>
    <row r="66">
      <c r="A66" s="155" t="inlineStr">
        <is>
          <t>1. ล้อ 27</t>
        </is>
      </c>
      <c r="F66" s="156" t="n">
        <v>2</v>
      </c>
    </row>
    <row r="67">
      <c r="A67" s="155" t="inlineStr">
        <is>
          <t>2. มือจับ Align</t>
        </is>
      </c>
      <c r="F67" s="156" t="n">
        <v>2</v>
      </c>
    </row>
    <row r="68">
      <c r="A68" s="155" t="inlineStr">
        <is>
          <t>3. ชุดล็อค</t>
        </is>
      </c>
      <c r="F68" s="156" t="n">
        <v>1</v>
      </c>
    </row>
    <row r="69">
      <c r="A69" s="155" t="inlineStr">
        <is>
          <t>4. น็อตประกอบ</t>
        </is>
      </c>
      <c r="F69" s="156" t="n">
        <v>4</v>
      </c>
    </row>
    <row r="70">
      <c r="A70" s="157" t="inlineStr">
        <is>
          <t>+ สักหลาด/ยาง/ซิลิโคน = ตามขนาด (ดูชีทคิดทุน)</t>
        </is>
      </c>
    </row>
  </sheetData>
  <mergeCells count="55">
    <mergeCell ref="R30:T30"/>
    <mergeCell ref="O7:P7"/>
    <mergeCell ref="Q7:R7"/>
    <mergeCell ref="U9:V9"/>
    <mergeCell ref="I6:J6"/>
    <mergeCell ref="O6:P6"/>
    <mergeCell ref="U6:V6"/>
    <mergeCell ref="K9:L9"/>
    <mergeCell ref="W6:X6"/>
    <mergeCell ref="M9:N9"/>
    <mergeCell ref="O9:P9"/>
    <mergeCell ref="G8:H8"/>
    <mergeCell ref="U7:Z7"/>
    <mergeCell ref="E8:F8"/>
    <mergeCell ref="Y9:Z9"/>
    <mergeCell ref="U30:Y30"/>
    <mergeCell ref="S8:T8"/>
    <mergeCell ref="A69:E69"/>
    <mergeCell ref="AA8:AD8"/>
    <mergeCell ref="G9:H9"/>
    <mergeCell ref="A65:E65"/>
    <mergeCell ref="G7:H7"/>
    <mergeCell ref="S7:T7"/>
    <mergeCell ref="I7:J7"/>
    <mergeCell ref="A30:D30"/>
    <mergeCell ref="AE6:AF9"/>
    <mergeCell ref="G6:H6"/>
    <mergeCell ref="A66:E66"/>
    <mergeCell ref="E9:F9"/>
    <mergeCell ref="M7:N7"/>
    <mergeCell ref="E6:F6"/>
    <mergeCell ref="A8:A9"/>
    <mergeCell ref="A6:D6"/>
    <mergeCell ref="M6:N6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W9:X9"/>
    <mergeCell ref="AC9:AD9"/>
    <mergeCell ref="O8:P8"/>
    <mergeCell ref="K7:L7"/>
    <mergeCell ref="B8:C9"/>
    <mergeCell ref="E7:F7"/>
    <mergeCell ref="A70:F70"/>
    <mergeCell ref="A68:E68"/>
    <mergeCell ref="K6:L6"/>
    <mergeCell ref="AA7:AD7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12.75" customWidth="1" min="28" max="28"/>
    <col width="8.75" customWidth="1" min="29" max="29"/>
    <col width="9.75" customWidth="1" min="31" max="31"/>
    <col width="11.625" customWidth="1" min="32" max="32"/>
    <col width="8.75" customWidth="1" min="33" max="33"/>
  </cols>
  <sheetData>
    <row r="1" ht="40.15" customHeight="1">
      <c r="A1" s="4" t="inlineStr">
        <is>
          <t>รายการตัด SMS บานเลื่อนเดี่ยว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10" t="n"/>
      <c r="R1" s="10" t="n"/>
      <c r="S1" s="9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</row>
    <row r="2" ht="40.15" customHeight="1">
      <c r="A2" s="11" t="inlineStr">
        <is>
          <t>3 รางเตี้ย 7 มม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9" t="n"/>
      <c r="P2" s="9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O3" s="9" t="n"/>
      <c r="P3" s="9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O4" s="9" t="n"/>
      <c r="P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P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inlineStr">
        <is>
          <t>(W-2.2-5.7-4-5.7-2.2)/2</t>
        </is>
      </c>
      <c r="P6" s="3" t="n"/>
      <c r="Q6" s="18" t="n"/>
      <c r="R6" s="3" t="n"/>
      <c r="S6" s="18" t="inlineStr">
        <is>
          <t>H-2.1</t>
        </is>
      </c>
      <c r="T6" s="3" t="n"/>
      <c r="U6" s="18" t="inlineStr">
        <is>
          <t>ขวาง+5.7+เผื่อ2</t>
        </is>
      </c>
      <c r="V6" s="3" t="n"/>
      <c r="W6" s="18" t="inlineStr">
        <is>
          <t>(ขวาง X 2 )+9.7+เผื่อ2</t>
        </is>
      </c>
      <c r="X6" s="3" t="n"/>
      <c r="Y6" s="18" t="inlineStr">
        <is>
          <t>W-2.2-2.2</t>
        </is>
      </c>
      <c r="Z6" s="3" t="n"/>
      <c r="AA6" s="19" t="n"/>
      <c r="AB6" s="19" t="n"/>
      <c r="AC6" s="19" t="n"/>
      <c r="AD6" s="19" t="n"/>
      <c r="AE6" s="20" t="inlineStr">
        <is>
          <t>หน่วยนิ้ว กระจก</t>
        </is>
      </c>
      <c r="AF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n">
        <v>20046</v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5" t="inlineStr">
        <is>
          <t>B20054</t>
        </is>
      </c>
      <c r="P7" s="17" t="n"/>
      <c r="Q7" s="25" t="inlineStr">
        <is>
          <t>B20054</t>
        </is>
      </c>
      <c r="R7" s="17" t="n"/>
      <c r="S7" s="25" t="inlineStr">
        <is>
          <t>B20019</t>
        </is>
      </c>
      <c r="T7" s="16" t="n"/>
      <c r="U7" s="16" t="n"/>
      <c r="V7" s="16" t="n"/>
      <c r="W7" s="16" t="n"/>
      <c r="X7" s="17" t="n"/>
      <c r="Y7" s="25" t="inlineStr">
        <is>
          <t>B20050</t>
        </is>
      </c>
      <c r="Z7" s="17" t="n"/>
      <c r="AA7" s="28" t="inlineStr">
        <is>
          <t>ขนาดกระจก</t>
        </is>
      </c>
      <c r="AB7" s="29" t="n"/>
      <c r="AC7" s="29" t="n"/>
      <c r="AD7" s="30" t="n"/>
      <c r="AE7" s="31" t="n"/>
      <c r="AF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1" t="n"/>
      <c r="Q8" s="38" t="n"/>
      <c r="R8" s="37" t="n"/>
      <c r="S8" s="95" t="n"/>
      <c r="T8" s="96" t="n"/>
      <c r="U8" s="96" t="n"/>
      <c r="V8" s="96" t="n"/>
      <c r="W8" s="96" t="n"/>
      <c r="X8" s="41" t="n"/>
      <c r="Y8" s="38" t="n"/>
      <c r="Z8" s="37" t="n"/>
      <c r="AA8" s="42" t="inlineStr">
        <is>
          <t>ใส่ความหนากระจก ↓</t>
        </is>
      </c>
      <c r="AB8" s="22" t="n"/>
      <c r="AC8" s="22" t="n"/>
      <c r="AD8" s="43" t="n"/>
      <c r="AE8" s="31" t="n"/>
      <c r="AF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ขวางบน</t>
        </is>
      </c>
      <c r="P9" s="43" t="n"/>
      <c r="Q9" s="48" t="inlineStr">
        <is>
          <t>ขวางล่าง</t>
        </is>
      </c>
      <c r="R9" s="43" t="n"/>
      <c r="S9" s="49" t="inlineStr">
        <is>
          <t>ฝาปิดเฟรมข้าง</t>
        </is>
      </c>
      <c r="T9" s="43" t="n"/>
      <c r="U9" s="49" t="inlineStr">
        <is>
          <t>ฝาปิดเฟรมบน/ล่าง 
ร่องบานตาย</t>
        </is>
      </c>
      <c r="V9" s="43" t="n"/>
      <c r="W9" s="49" t="inlineStr">
        <is>
          <t>ฝาปิดเฟรมบน/ล่าง
ร่องริม</t>
        </is>
      </c>
      <c r="X9" s="43" t="n"/>
      <c r="Y9" s="48" t="inlineStr">
        <is>
          <t>เบรคบาน ธรณี</t>
        </is>
      </c>
      <c r="Z9" s="43" t="n"/>
      <c r="AA9" s="50" t="inlineStr">
        <is>
          <t>เสา-5.8-5.8-1.2</t>
        </is>
      </c>
      <c r="AB9" s="51" t="inlineStr">
        <is>
          <t>ขวาง+1.2</t>
        </is>
      </c>
      <c r="AC9" s="52" t="n">
        <v>6</v>
      </c>
      <c r="AD9" s="43" t="n"/>
      <c r="AE9" s="53" t="n"/>
      <c r="AF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61" t="inlineStr">
        <is>
          <t>H</t>
        </is>
      </c>
      <c r="AB10" s="62" t="inlineStr">
        <is>
          <t>W</t>
        </is>
      </c>
      <c r="AC10" s="63" t="inlineStr">
        <is>
          <t>ความ
หนา</t>
        </is>
      </c>
      <c r="AD10" s="64" t="inlineStr">
        <is>
          <t>จำนวน</t>
        </is>
      </c>
      <c r="AE10" s="65" t="inlineStr">
        <is>
          <t>สูง</t>
        </is>
      </c>
      <c r="AF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194.3</v>
      </c>
      <c r="C11" s="139" t="n">
        <v>258.7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IF($A11="","",($C11-$E$59)/2)</f>
        <v/>
      </c>
      <c r="P11" s="69">
        <f>IF($A11="","",$L$59*$D11)</f>
        <v/>
      </c>
      <c r="Q11" s="71">
        <f>$O11</f>
        <v/>
      </c>
      <c r="R11" s="69">
        <f>$P11</f>
        <v/>
      </c>
      <c r="S11" s="71">
        <f>IF($A11="","",$B11-$E$60)</f>
        <v/>
      </c>
      <c r="T11" s="69">
        <f>IF($A11="","",$L$60*$D11)</f>
        <v/>
      </c>
      <c r="U11" s="71">
        <f>IF($A11="","",(($O11*1)+$E$61+$F$61))</f>
        <v/>
      </c>
      <c r="V11" s="69">
        <f>IF($A11="","",$L$61*$D11)</f>
        <v/>
      </c>
      <c r="W11" s="71">
        <f>IF($A11="","",($C11-$E$62-$F$62))</f>
        <v/>
      </c>
      <c r="X11" s="69">
        <f>IF($A11="","",$L$62*$D11)</f>
        <v/>
      </c>
      <c r="Y11" s="71">
        <f>IF($A11="","",$C11-$E$63-$F$63)</f>
        <v/>
      </c>
      <c r="Z11" s="69">
        <f>IF($A11="","",$L$63*$D11)</f>
        <v/>
      </c>
      <c r="AA11" s="137">
        <f>IF($A11="","",$K11-5.8-5.8-1.2)</f>
        <v/>
      </c>
      <c r="AB11" s="140">
        <f>IF($A11="","",$O11+1.2)</f>
        <v/>
      </c>
      <c r="AC11" s="74">
        <f>IF($A11="","",$AC$9)</f>
        <v/>
      </c>
      <c r="AD11" s="75">
        <f>IF($A11="","",3*$D11)</f>
        <v/>
      </c>
      <c r="AE11" s="141">
        <f>IF($A11="","",($AA11 * 0.393701) )</f>
        <v/>
      </c>
      <c r="AF11" s="75">
        <f>IF($A11="","",($AB11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IF($A12="","",($C12-$E$59)/2)</f>
        <v/>
      </c>
      <c r="P12" s="69">
        <f>IF($A12="","",$L$59*$D12)</f>
        <v/>
      </c>
      <c r="Q12" s="71">
        <f>$O12</f>
        <v/>
      </c>
      <c r="R12" s="69">
        <f>$P12</f>
        <v/>
      </c>
      <c r="S12" s="71">
        <f>IF($A12="","",$B12-$E$60)</f>
        <v/>
      </c>
      <c r="T12" s="69">
        <f>IF($A12="","",$L$60*$D12)</f>
        <v/>
      </c>
      <c r="U12" s="71">
        <f>IF($A12="","",(($O12*1)+$E$61+$F$61))</f>
        <v/>
      </c>
      <c r="V12" s="69">
        <f>IF($A12="","",$L$61*$D12)</f>
        <v/>
      </c>
      <c r="W12" s="71">
        <f>IF($A12="","",($C12-$E$62-$F$62))</f>
        <v/>
      </c>
      <c r="X12" s="69">
        <f>IF($A12="","",$L$62*$D12)</f>
        <v/>
      </c>
      <c r="Y12" s="71">
        <f>IF($A12="","",$C12-$E$63-$F$63)</f>
        <v/>
      </c>
      <c r="Z12" s="69">
        <f>IF($A12="","",$L$63*$D12)</f>
        <v/>
      </c>
      <c r="AA12" s="137">
        <f>IF($A12="","",$K12-58-58-12)</f>
        <v/>
      </c>
      <c r="AB12" s="140">
        <f>IF($A12="","",$O12+1.2)</f>
        <v/>
      </c>
      <c r="AC12" s="74">
        <f>IF($A12="","",$AC$9)</f>
        <v/>
      </c>
      <c r="AD12" s="75">
        <f>IF($A12="","",3*$D12)</f>
        <v/>
      </c>
      <c r="AE12" s="142">
        <f>IF($A12="","",($K12-5.8-5.8-1.2) * 0.393701)</f>
        <v/>
      </c>
      <c r="AF12" s="75">
        <f>IF($A12="","",($O12+1.2)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IF($A13="","",($C13-$E$59)/2)</f>
        <v/>
      </c>
      <c r="P13" s="69">
        <f>IF($A13="","",$L$59*$D13)</f>
        <v/>
      </c>
      <c r="Q13" s="71">
        <f>$O13</f>
        <v/>
      </c>
      <c r="R13" s="69">
        <f>$P13</f>
        <v/>
      </c>
      <c r="S13" s="71">
        <f>IF($A13="","",$B13-$E$60)</f>
        <v/>
      </c>
      <c r="T13" s="69">
        <f>IF($A13="","",$L$60*$D13)</f>
        <v/>
      </c>
      <c r="U13" s="71">
        <f>IF($A13="","",(($O13*1)+$E$61+$F$61))</f>
        <v/>
      </c>
      <c r="V13" s="69">
        <f>IF($A13="","",$L$61*$D13)</f>
        <v/>
      </c>
      <c r="W13" s="71">
        <f>IF($A13="","",($C13-$E$62-$F$62))</f>
        <v/>
      </c>
      <c r="X13" s="69">
        <f>IF($A13="","",$L$62*$D13)</f>
        <v/>
      </c>
      <c r="Y13" s="71">
        <f>IF($A13="","",$C13-$E$63-$F$63)</f>
        <v/>
      </c>
      <c r="Z13" s="69">
        <f>IF($A13="","",$L$63*$D13)</f>
        <v/>
      </c>
      <c r="AA13" s="137">
        <f>IF($A13="","",$K13-58-58-12)</f>
        <v/>
      </c>
      <c r="AB13" s="140">
        <f>IF($A13="","",$O13+1.2)</f>
        <v/>
      </c>
      <c r="AC13" s="74">
        <f>IF($A13="","",$AC$9)</f>
        <v/>
      </c>
      <c r="AD13" s="75">
        <f>IF($A13="","",3*$D13)</f>
        <v/>
      </c>
      <c r="AE13" s="141">
        <f>IF($A13="","",($K13-5.8-5.8-1.2) * 0.393701)</f>
        <v/>
      </c>
      <c r="AF13" s="75">
        <f>IF($A13="","",($O13+1.2)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IF($A14="","",($C14-$E$59)/2)</f>
        <v/>
      </c>
      <c r="P14" s="69">
        <f>IF($A14="","",$L$59*$D14)</f>
        <v/>
      </c>
      <c r="Q14" s="71">
        <f>$O14</f>
        <v/>
      </c>
      <c r="R14" s="69">
        <f>$P14</f>
        <v/>
      </c>
      <c r="S14" s="71">
        <f>IF($A14="","",$B14-$E$60)</f>
        <v/>
      </c>
      <c r="T14" s="69">
        <f>IF($A14="","",$L$60*$D14)</f>
        <v/>
      </c>
      <c r="U14" s="71">
        <f>IF($A14="","",(($O14*1)+$E$61+$F$61))</f>
        <v/>
      </c>
      <c r="V14" s="69">
        <f>IF($A14="","",$L$61*$D14)</f>
        <v/>
      </c>
      <c r="W14" s="71">
        <f>IF($A14="","",($C14-$E$62-$F$62))</f>
        <v/>
      </c>
      <c r="X14" s="69">
        <f>IF($A14="","",$L$62*$D14)</f>
        <v/>
      </c>
      <c r="Y14" s="71">
        <f>IF($A14="","",$C14-$E$63-$F$63)</f>
        <v/>
      </c>
      <c r="Z14" s="69">
        <f>IF($A14="","",$L$63*$D14)</f>
        <v/>
      </c>
      <c r="AA14" s="137">
        <f>IF($A14="","",$K14-58-58-12)</f>
        <v/>
      </c>
      <c r="AB14" s="140">
        <f>IF($A14="","",$O14+1.2)</f>
        <v/>
      </c>
      <c r="AC14" s="74">
        <f>IF($A14="","",$AC$9)</f>
        <v/>
      </c>
      <c r="AD14" s="75">
        <f>IF($A14="","",3*$D14)</f>
        <v/>
      </c>
      <c r="AE14" s="143">
        <f>IF($A14="","",($K14-5.8-5.8-1.2) * 0.393701)</f>
        <v/>
      </c>
      <c r="AF14" s="75">
        <f>IF($A14="","",($O14+1.2)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IF($A15="","",($C15-$E$59)/2)</f>
        <v/>
      </c>
      <c r="P15" s="69">
        <f>IF($A15="","",$L$59*$D15)</f>
        <v/>
      </c>
      <c r="Q15" s="71">
        <f>$O15</f>
        <v/>
      </c>
      <c r="R15" s="69">
        <f>$P15</f>
        <v/>
      </c>
      <c r="S15" s="71">
        <f>IF($A15="","",$B15-$E$60)</f>
        <v/>
      </c>
      <c r="T15" s="69">
        <f>IF($A15="","",$L$60*$D15)</f>
        <v/>
      </c>
      <c r="U15" s="71">
        <f>IF($A15="","",(($O15*1)+$E$61+$F$61))</f>
        <v/>
      </c>
      <c r="V15" s="69">
        <f>IF($A15="","",$L$61*$D15)</f>
        <v/>
      </c>
      <c r="W15" s="71">
        <f>IF($A15="","",($C15-$E$62-$F$62))</f>
        <v/>
      </c>
      <c r="X15" s="69">
        <f>IF($A15="","",$L$62*$D15)</f>
        <v/>
      </c>
      <c r="Y15" s="71">
        <f>IF($A15="","",$C15-$E$63-$F$63)</f>
        <v/>
      </c>
      <c r="Z15" s="69">
        <f>IF($A15="","",$L$63*$D15)</f>
        <v/>
      </c>
      <c r="AA15" s="137">
        <f>IF($A15="","",$K15-58-58-12)</f>
        <v/>
      </c>
      <c r="AB15" s="140">
        <f>IF($A15="","",$O15+1.2)</f>
        <v/>
      </c>
      <c r="AC15" s="74">
        <f>IF($A15="","",$AC$9)</f>
        <v/>
      </c>
      <c r="AD15" s="75">
        <f>IF($A15="","",3*$D15)</f>
        <v/>
      </c>
      <c r="AE15" s="143">
        <f>IF($A15="","",($K15-5.8-5.8-1.2) * 0.393701)</f>
        <v/>
      </c>
      <c r="AF15" s="75">
        <f>IF($A15="","",($O15+1.2)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IF($A16="","",($C16-$E$59)/2)</f>
        <v/>
      </c>
      <c r="P16" s="69">
        <f>IF($A16="","",$L$59*$D16)</f>
        <v/>
      </c>
      <c r="Q16" s="71">
        <f>$O16</f>
        <v/>
      </c>
      <c r="R16" s="69">
        <f>$P16</f>
        <v/>
      </c>
      <c r="S16" s="71">
        <f>IF($A16="","",$B16-$E$60)</f>
        <v/>
      </c>
      <c r="T16" s="69">
        <f>IF($A16="","",$L$60*$D16)</f>
        <v/>
      </c>
      <c r="U16" s="71">
        <f>IF($A16="","",(($O16*1)+$E$61+$F$61))</f>
        <v/>
      </c>
      <c r="V16" s="69">
        <f>IF($A16="","",$L$61*$D16)</f>
        <v/>
      </c>
      <c r="W16" s="71">
        <f>IF($A16="","",($C16-$E$62-$F$62))</f>
        <v/>
      </c>
      <c r="X16" s="69">
        <f>IF($A16="","",$L$62*$D16)</f>
        <v/>
      </c>
      <c r="Y16" s="71">
        <f>IF($A16="","",$C16-$E$63-$F$63)</f>
        <v/>
      </c>
      <c r="Z16" s="69">
        <f>IF($A16="","",$L$63*$D16)</f>
        <v/>
      </c>
      <c r="AA16" s="137">
        <f>IF($A16="","",$K16-58-58-12)</f>
        <v/>
      </c>
      <c r="AB16" s="140">
        <f>IF($A16="","",$O16+1.2)</f>
        <v/>
      </c>
      <c r="AC16" s="74">
        <f>IF($A16="","",$AC$9)</f>
        <v/>
      </c>
      <c r="AD16" s="75">
        <f>IF($A16="","",3*$D16)</f>
        <v/>
      </c>
      <c r="AE16" s="143">
        <f>IF($A16="","",($K16-5.8-5.8-1.2) * 0.393701)</f>
        <v/>
      </c>
      <c r="AF16" s="75">
        <f>IF($A16="","",($O16+1.2)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IF($A17="","",($C17-$E$59)/2)</f>
        <v/>
      </c>
      <c r="P17" s="69">
        <f>IF($A17="","",$L$59*$D17)</f>
        <v/>
      </c>
      <c r="Q17" s="71">
        <f>$O17</f>
        <v/>
      </c>
      <c r="R17" s="69">
        <f>$P17</f>
        <v/>
      </c>
      <c r="S17" s="71">
        <f>IF($A17="","",$B17-$E$60)</f>
        <v/>
      </c>
      <c r="T17" s="69">
        <f>IF($A17="","",$L$60*$D17)</f>
        <v/>
      </c>
      <c r="U17" s="71">
        <f>IF($A17="","",(($O17*1)+$E$61+$F$61))</f>
        <v/>
      </c>
      <c r="V17" s="69">
        <f>IF($A17="","",$L$61*$D17)</f>
        <v/>
      </c>
      <c r="W17" s="71">
        <f>IF($A17="","",($C17-$E$62-$F$62))</f>
        <v/>
      </c>
      <c r="X17" s="69">
        <f>IF($A17="","",$L$62*$D17)</f>
        <v/>
      </c>
      <c r="Y17" s="71">
        <f>IF($A17="","",$C17-$E$63-$F$63)</f>
        <v/>
      </c>
      <c r="Z17" s="69">
        <f>IF($A17="","",$L$63*$D17)</f>
        <v/>
      </c>
      <c r="AA17" s="137">
        <f>IF($A17="","",$K17-58-58-12)</f>
        <v/>
      </c>
      <c r="AB17" s="140">
        <f>IF($A17="","",$O17+1.2)</f>
        <v/>
      </c>
      <c r="AC17" s="74">
        <f>IF($A17="","",$AC$9)</f>
        <v/>
      </c>
      <c r="AD17" s="75">
        <f>IF($A17="","",3*$D17)</f>
        <v/>
      </c>
      <c r="AE17" s="143">
        <f>IF($A17="","",($K17-5.8-5.8-1.2) * 0.393701)</f>
        <v/>
      </c>
      <c r="AF17" s="75">
        <f>IF($A17="","",($O17+1.2)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IF($A18="","",($C18-$E$59)/2)</f>
        <v/>
      </c>
      <c r="P18" s="69">
        <f>IF($A18="","",$L$59*$D18)</f>
        <v/>
      </c>
      <c r="Q18" s="71">
        <f>$O18</f>
        <v/>
      </c>
      <c r="R18" s="69">
        <f>$P18</f>
        <v/>
      </c>
      <c r="S18" s="71">
        <f>IF($A18="","",$B18-$E$60)</f>
        <v/>
      </c>
      <c r="T18" s="69">
        <f>IF($A18="","",$L$60*$D18)</f>
        <v/>
      </c>
      <c r="U18" s="71">
        <f>IF($A18="","",(($O18*1)+$E$61+$F$61))</f>
        <v/>
      </c>
      <c r="V18" s="69">
        <f>IF($A18="","",$L$61*$D18)</f>
        <v/>
      </c>
      <c r="W18" s="71">
        <f>IF($A18="","",($C18-$E$62-$F$62))</f>
        <v/>
      </c>
      <c r="X18" s="69">
        <f>IF($A18="","",$L$62*$D18)</f>
        <v/>
      </c>
      <c r="Y18" s="71">
        <f>IF($A18="","",$C18-$E$63-$F$63)</f>
        <v/>
      </c>
      <c r="Z18" s="69">
        <f>IF($A18="","",$L$63*$D18)</f>
        <v/>
      </c>
      <c r="AA18" s="137">
        <f>IF($A18="","",$K18-58-58-12)</f>
        <v/>
      </c>
      <c r="AB18" s="140">
        <f>IF($A18="","",$O18+1.2)</f>
        <v/>
      </c>
      <c r="AC18" s="74">
        <f>IF($A18="","",$AC$9)</f>
        <v/>
      </c>
      <c r="AD18" s="75">
        <f>IF($A18="","",3*$D18)</f>
        <v/>
      </c>
      <c r="AE18" s="143">
        <f>IF($A18="","",($K18-5.8-5.8-1.2) * 0.393701)</f>
        <v/>
      </c>
      <c r="AF18" s="75">
        <f>IF($A18="","",($O18+1.2)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IF($A19="","",($C19-$E$59)/2)</f>
        <v/>
      </c>
      <c r="P19" s="69">
        <f>IF($A19="","",$L$59*$D19)</f>
        <v/>
      </c>
      <c r="Q19" s="71">
        <f>$O19</f>
        <v/>
      </c>
      <c r="R19" s="69">
        <f>$P19</f>
        <v/>
      </c>
      <c r="S19" s="71">
        <f>IF($A19="","",$B19-$E$60)</f>
        <v/>
      </c>
      <c r="T19" s="69">
        <f>IF($A19="","",$L$60*$D19)</f>
        <v/>
      </c>
      <c r="U19" s="71">
        <f>IF($A19="","",(($O19*1)+$E$61+$F$61))</f>
        <v/>
      </c>
      <c r="V19" s="69">
        <f>IF($A19="","",$L$61*$D19)</f>
        <v/>
      </c>
      <c r="W19" s="71">
        <f>IF($A19="","",($C19-$E$62-$F$62))</f>
        <v/>
      </c>
      <c r="X19" s="69">
        <f>IF($A19="","",$L$62*$D19)</f>
        <v/>
      </c>
      <c r="Y19" s="71">
        <f>IF($A19="","",$C19-$E$63-$F$63)</f>
        <v/>
      </c>
      <c r="Z19" s="69">
        <f>IF($A19="","",$L$63*$D19)</f>
        <v/>
      </c>
      <c r="AA19" s="137">
        <f>IF($A19="","",$K19-58-58-12)</f>
        <v/>
      </c>
      <c r="AB19" s="140">
        <f>IF($A19="","",$O19+1.2)</f>
        <v/>
      </c>
      <c r="AC19" s="74">
        <f>IF($A19="","",$AC$9)</f>
        <v/>
      </c>
      <c r="AD19" s="75">
        <f>IF($A19="","",3*$D19)</f>
        <v/>
      </c>
      <c r="AE19" s="143">
        <f>IF($A19="","",($K19-5.8-5.8-1.2) * 0.393701)</f>
        <v/>
      </c>
      <c r="AF19" s="75">
        <f>IF($A19="","",($O19+1.2)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IF($A20="","",($C20-$E$59)/2)</f>
        <v/>
      </c>
      <c r="P20" s="69">
        <f>IF($A20="","",$L$59*$D20)</f>
        <v/>
      </c>
      <c r="Q20" s="71">
        <f>$O20</f>
        <v/>
      </c>
      <c r="R20" s="69">
        <f>$P20</f>
        <v/>
      </c>
      <c r="S20" s="71">
        <f>IF($A20="","",$B20-$E$60)</f>
        <v/>
      </c>
      <c r="T20" s="69">
        <f>IF($A20="","",$L$60*$D20)</f>
        <v/>
      </c>
      <c r="U20" s="71">
        <f>IF($A20="","",(($O20*1)+$E$61+$F$61))</f>
        <v/>
      </c>
      <c r="V20" s="69">
        <f>IF($A20="","",$L$61*$D20)</f>
        <v/>
      </c>
      <c r="W20" s="71">
        <f>IF($A20="","",($C20-$E$62-$F$62))</f>
        <v/>
      </c>
      <c r="X20" s="69">
        <f>IF($A20="","",$L$62*$D20)</f>
        <v/>
      </c>
      <c r="Y20" s="71">
        <f>IF($A20="","",$C20-$E$63-$F$63)</f>
        <v/>
      </c>
      <c r="Z20" s="69">
        <f>IF($A20="","",$L$63*$D20)</f>
        <v/>
      </c>
      <c r="AA20" s="137">
        <f>IF($A20="","",$K20-58-58-12)</f>
        <v/>
      </c>
      <c r="AB20" s="140">
        <f>IF($A20="","",$O20+1.2)</f>
        <v/>
      </c>
      <c r="AC20" s="74">
        <f>IF($A20="","",$AC$9)</f>
        <v/>
      </c>
      <c r="AD20" s="75">
        <f>IF($A20="","",3*$D20)</f>
        <v/>
      </c>
      <c r="AE20" s="143">
        <f>IF($A20="","",($K20-5.8-5.8-1.2) * 0.393701)</f>
        <v/>
      </c>
      <c r="AF20" s="75">
        <f>IF($A20="","",($O20+1.2)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IF($A21="","",($C21-$E$59)/2)</f>
        <v/>
      </c>
      <c r="P21" s="69">
        <f>IF($A21="","",$L$59*$D21)</f>
        <v/>
      </c>
      <c r="Q21" s="71">
        <f>$O21</f>
        <v/>
      </c>
      <c r="R21" s="69">
        <f>$P21</f>
        <v/>
      </c>
      <c r="S21" s="71">
        <f>IF($A21="","",$B21-$E$60)</f>
        <v/>
      </c>
      <c r="T21" s="69">
        <f>IF($A21="","",$L$60*$D21)</f>
        <v/>
      </c>
      <c r="U21" s="71">
        <f>IF($A21="","",(($O21*1)+$E$61+$F$61))</f>
        <v/>
      </c>
      <c r="V21" s="69">
        <f>IF($A21="","",$L$61*$D21)</f>
        <v/>
      </c>
      <c r="W21" s="71">
        <f>IF($A21="","",($C21-$E$62-$F$62))</f>
        <v/>
      </c>
      <c r="X21" s="69">
        <f>IF($A21="","",$L$62*$D21)</f>
        <v/>
      </c>
      <c r="Y21" s="71">
        <f>IF($A21="","",$C21-$E$63-$F$63)</f>
        <v/>
      </c>
      <c r="Z21" s="69">
        <f>IF($A21="","",$L$63*$D21)</f>
        <v/>
      </c>
      <c r="AA21" s="137">
        <f>IF($A21="","",$K21-58-58-12)</f>
        <v/>
      </c>
      <c r="AB21" s="140">
        <f>IF($A21="","",$O21+1.2)</f>
        <v/>
      </c>
      <c r="AC21" s="74">
        <f>IF($A21="","",$AC$9)</f>
        <v/>
      </c>
      <c r="AD21" s="75">
        <f>IF($A21="","",3*$D21)</f>
        <v/>
      </c>
      <c r="AE21" s="142">
        <f>IF($A21="","",($K21-5.8-5.8-1.2) * 0.393701)</f>
        <v/>
      </c>
      <c r="AF21" s="75">
        <f>IF($A21="","",($O21+1.2)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IF($A22="","",($C22-$E$59)/2)</f>
        <v/>
      </c>
      <c r="P22" s="69">
        <f>IF($A22="","",$L$59*$D22)</f>
        <v/>
      </c>
      <c r="Q22" s="71">
        <f>$O22</f>
        <v/>
      </c>
      <c r="R22" s="69">
        <f>$P22</f>
        <v/>
      </c>
      <c r="S22" s="71">
        <f>IF($A22="","",$B22-$E$60)</f>
        <v/>
      </c>
      <c r="T22" s="69">
        <f>IF($A22="","",$L$60*$D22)</f>
        <v/>
      </c>
      <c r="U22" s="71">
        <f>IF($A22="","",(($O22*1)+$E$61+$F$61))</f>
        <v/>
      </c>
      <c r="V22" s="69">
        <f>IF($A22="","",$L$61*$D22)</f>
        <v/>
      </c>
      <c r="W22" s="71">
        <f>IF($A22="","",($C22-$E$62-$F$62))</f>
        <v/>
      </c>
      <c r="X22" s="69">
        <f>IF($A22="","",$L$62*$D22)</f>
        <v/>
      </c>
      <c r="Y22" s="71">
        <f>IF($A22="","",$C22-$E$63-$F$63)</f>
        <v/>
      </c>
      <c r="Z22" s="69">
        <f>IF($A22="","",$L$63*$D22)</f>
        <v/>
      </c>
      <c r="AA22" s="137">
        <f>IF($A22="","",$K22-58-58-12)</f>
        <v/>
      </c>
      <c r="AB22" s="140">
        <f>IF($A22="","",$O22+1.2)</f>
        <v/>
      </c>
      <c r="AC22" s="74">
        <f>IF($A22="","",$AC$9)</f>
        <v/>
      </c>
      <c r="AD22" s="75">
        <f>IF($A22="","",3*$D22)</f>
        <v/>
      </c>
      <c r="AE22" s="141">
        <f>IF($A22="","",($K22-5.8-5.8-1.2) * 0.393701)</f>
        <v/>
      </c>
      <c r="AF22" s="75">
        <f>IF($A22="","",($O22+1.2)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IF($A23="","",($C23-$E$59)/2)</f>
        <v/>
      </c>
      <c r="P23" s="69">
        <f>IF($A23="","",$L$59*$D23)</f>
        <v/>
      </c>
      <c r="Q23" s="71">
        <f>$O23</f>
        <v/>
      </c>
      <c r="R23" s="69">
        <f>$P23</f>
        <v/>
      </c>
      <c r="S23" s="71">
        <f>IF($A23="","",$B23-$E$60)</f>
        <v/>
      </c>
      <c r="T23" s="69">
        <f>IF($A23="","",$L$60*$D23)</f>
        <v/>
      </c>
      <c r="U23" s="71">
        <f>IF($A23="","",(($O23*1)+$E$61+$F$61))</f>
        <v/>
      </c>
      <c r="V23" s="69">
        <f>IF($A23="","",$L$61*$D23)</f>
        <v/>
      </c>
      <c r="W23" s="71">
        <f>IF($A23="","",($C23-$E$62-$F$62))</f>
        <v/>
      </c>
      <c r="X23" s="69">
        <f>IF($A23="","",$L$62*$D23)</f>
        <v/>
      </c>
      <c r="Y23" s="71">
        <f>IF($A23="","",$C23-$E$63-$F$63)</f>
        <v/>
      </c>
      <c r="Z23" s="69">
        <f>IF($A23="","",$L$63*$D23)</f>
        <v/>
      </c>
      <c r="AA23" s="137">
        <f>IF($A23="","",$K23-58-58-12)</f>
        <v/>
      </c>
      <c r="AB23" s="140">
        <f>IF($A23="","",$O23+1.2)</f>
        <v/>
      </c>
      <c r="AC23" s="74">
        <f>IF($A23="","",$AC$9)</f>
        <v/>
      </c>
      <c r="AD23" s="75">
        <f>IF($A23="","",3*$D23)</f>
        <v/>
      </c>
      <c r="AE23" s="143">
        <f>IF($A23="","",($K23-5.8-5.8-1.2) * 0.393701)</f>
        <v/>
      </c>
      <c r="AF23" s="75">
        <f>IF($A23="","",($O23+1.2)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IF($A24="","",($C24-$E$59)/2)</f>
        <v/>
      </c>
      <c r="P24" s="69">
        <f>IF($A24="","",$L$59*$D24)</f>
        <v/>
      </c>
      <c r="Q24" s="71">
        <f>$O24</f>
        <v/>
      </c>
      <c r="R24" s="69">
        <f>$P24</f>
        <v/>
      </c>
      <c r="S24" s="71">
        <f>IF($A24="","",$B24-$E$60)</f>
        <v/>
      </c>
      <c r="T24" s="69">
        <f>IF($A24="","",$L$60*$D24)</f>
        <v/>
      </c>
      <c r="U24" s="71">
        <f>IF($A24="","",(($O24*1)+$E$61+$F$61))</f>
        <v/>
      </c>
      <c r="V24" s="69">
        <f>IF($A24="","",$L$61*$D24)</f>
        <v/>
      </c>
      <c r="W24" s="71">
        <f>IF($A24="","",($C24-$E$62-$F$62))</f>
        <v/>
      </c>
      <c r="X24" s="69">
        <f>IF($A24="","",$L$62*$D24)</f>
        <v/>
      </c>
      <c r="Y24" s="71">
        <f>IF($A24="","",$C24-$E$63-$F$63)</f>
        <v/>
      </c>
      <c r="Z24" s="69">
        <f>IF($A24="","",$L$63*$D24)</f>
        <v/>
      </c>
      <c r="AA24" s="137">
        <f>IF($A24="","",$K24-58-58-12)</f>
        <v/>
      </c>
      <c r="AB24" s="140">
        <f>IF($A24="","",$O24+1.2)</f>
        <v/>
      </c>
      <c r="AC24" s="74">
        <f>IF($A24="","",$AC$9)</f>
        <v/>
      </c>
      <c r="AD24" s="75">
        <f>IF($A24="","",3*$D24)</f>
        <v/>
      </c>
      <c r="AE24" s="143">
        <f>IF($A24="","",($K24-5.8-5.8-1.2) * 0.393701)</f>
        <v/>
      </c>
      <c r="AF24" s="75">
        <f>IF($A24="","",($O24+1.2)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IF($A25="","",($C25-$E$59)/2)</f>
        <v/>
      </c>
      <c r="P25" s="69">
        <f>IF($A25="","",$L$59*$D25)</f>
        <v/>
      </c>
      <c r="Q25" s="71">
        <f>$O25</f>
        <v/>
      </c>
      <c r="R25" s="69">
        <f>$P25</f>
        <v/>
      </c>
      <c r="S25" s="71">
        <f>IF($A25="","",$B25-$E$60)</f>
        <v/>
      </c>
      <c r="T25" s="69">
        <f>IF($A25="","",$L$60*$D25)</f>
        <v/>
      </c>
      <c r="U25" s="71">
        <f>IF($A25="","",(($O25*1)+$E$61+$F$61))</f>
        <v/>
      </c>
      <c r="V25" s="69">
        <f>IF($A25="","",$L$61*$D25)</f>
        <v/>
      </c>
      <c r="W25" s="71">
        <f>IF($A25="","",($C25-$E$62-$F$62))</f>
        <v/>
      </c>
      <c r="X25" s="69">
        <f>IF($A25="","",$L$62*$D25)</f>
        <v/>
      </c>
      <c r="Y25" s="71">
        <f>IF($A25="","",$C25-$E$63-$F$63)</f>
        <v/>
      </c>
      <c r="Z25" s="69">
        <f>IF($A25="","",$L$63*$D25)</f>
        <v/>
      </c>
      <c r="AA25" s="137">
        <f>IF($A25="","",$K25-58-58-12)</f>
        <v/>
      </c>
      <c r="AB25" s="140">
        <f>IF($A25="","",$O25+1.2)</f>
        <v/>
      </c>
      <c r="AC25" s="74">
        <f>IF($A25="","",$AC$9)</f>
        <v/>
      </c>
      <c r="AD25" s="75">
        <f>IF($A25="","",3*$D25)</f>
        <v/>
      </c>
      <c r="AE25" s="142">
        <f>IF($A25="","",($K25-5.8-5.8-1.2) * 0.393701)</f>
        <v/>
      </c>
      <c r="AF25" s="75">
        <f>IF($A25="","",($O25+1.2)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IF($A26="","",($C26-$E$59)/2)</f>
        <v/>
      </c>
      <c r="P26" s="69">
        <f>IF($A26="","",$L$59*$D26)</f>
        <v/>
      </c>
      <c r="Q26" s="71">
        <f>$O26</f>
        <v/>
      </c>
      <c r="R26" s="69">
        <f>$P26</f>
        <v/>
      </c>
      <c r="S26" s="71">
        <f>IF($A26="","",$B26-$E$60)</f>
        <v/>
      </c>
      <c r="T26" s="69">
        <f>IF($A26="","",$L$60*$D26)</f>
        <v/>
      </c>
      <c r="U26" s="71">
        <f>IF($A26="","",(($O26*1)+$E$61+$F$61))</f>
        <v/>
      </c>
      <c r="V26" s="69">
        <f>IF($A26="","",$L$61*$D26)</f>
        <v/>
      </c>
      <c r="W26" s="71">
        <f>IF($A26="","",($C26-$E$62-$F$62))</f>
        <v/>
      </c>
      <c r="X26" s="69">
        <f>IF($A26="","",$L$62*$D26)</f>
        <v/>
      </c>
      <c r="Y26" s="71">
        <f>IF($A26="","",$C26-$E$63-$F$63)</f>
        <v/>
      </c>
      <c r="Z26" s="69">
        <f>IF($A26="","",$L$63*$D26)</f>
        <v/>
      </c>
      <c r="AA26" s="137">
        <f>IF($A26="","",$K26-58-58-12)</f>
        <v/>
      </c>
      <c r="AB26" s="140">
        <f>IF($A26="","",$O26+1.2)</f>
        <v/>
      </c>
      <c r="AC26" s="74">
        <f>IF($A26="","",$AC$9)</f>
        <v/>
      </c>
      <c r="AD26" s="75">
        <f>IF($A26="","",3*$D26)</f>
        <v/>
      </c>
      <c r="AE26" s="142">
        <f>IF($A26="","",($K26-5.8-5.8-1.2) * 0.393701)</f>
        <v/>
      </c>
      <c r="AF26" s="75">
        <f>IF($A26="","",($O26+1.2)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IF($A27="","",($C27-$E$59)/2)</f>
        <v/>
      </c>
      <c r="P27" s="69">
        <f>IF($A27="","",$L$59*$D27)</f>
        <v/>
      </c>
      <c r="Q27" s="71">
        <f>$O27</f>
        <v/>
      </c>
      <c r="R27" s="69">
        <f>$P27</f>
        <v/>
      </c>
      <c r="S27" s="71">
        <f>IF($A27="","",$B27-$E$60)</f>
        <v/>
      </c>
      <c r="T27" s="69">
        <f>IF($A27="","",$L$60*$D27)</f>
        <v/>
      </c>
      <c r="U27" s="71">
        <f>IF($A27="","",(($O27*1)+$E$61+$F$61))</f>
        <v/>
      </c>
      <c r="V27" s="69">
        <f>IF($A27="","",$L$61*$D27)</f>
        <v/>
      </c>
      <c r="W27" s="71">
        <f>IF($A27="","",($C27-$E$62-$F$62))</f>
        <v/>
      </c>
      <c r="X27" s="69">
        <f>IF($A27="","",$L$62*$D27)</f>
        <v/>
      </c>
      <c r="Y27" s="71">
        <f>IF($A27="","",$C27-$E$63-$F$63)</f>
        <v/>
      </c>
      <c r="Z27" s="69">
        <f>IF($A27="","",$L$63*$D27)</f>
        <v/>
      </c>
      <c r="AA27" s="137">
        <f>IF($A27="","",$K27-58-58-12)</f>
        <v/>
      </c>
      <c r="AB27" s="140">
        <f>IF($A27="","",$O27+1.2)</f>
        <v/>
      </c>
      <c r="AC27" s="74">
        <f>IF($A27="","",$AC$9)</f>
        <v/>
      </c>
      <c r="AD27" s="75">
        <f>IF($A27="","",3*$D27)</f>
        <v/>
      </c>
      <c r="AE27" s="141">
        <f>IF($A27="","",($K27-5.8-5.8-1.2) * 0.393701)</f>
        <v/>
      </c>
      <c r="AF27" s="75">
        <f>IF($A27="","",($O27+1.2)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IF($A28="","",($C28-$E$59)/2)</f>
        <v/>
      </c>
      <c r="P28" s="69">
        <f>IF($A28="","",$L$59*$D28)</f>
        <v/>
      </c>
      <c r="Q28" s="71">
        <f>$O28</f>
        <v/>
      </c>
      <c r="R28" s="69">
        <f>$P28</f>
        <v/>
      </c>
      <c r="S28" s="71">
        <f>IF($A28="","",$B28-$E$60)</f>
        <v/>
      </c>
      <c r="T28" s="69">
        <f>IF($A28="","",$L$60*$D28)</f>
        <v/>
      </c>
      <c r="U28" s="71">
        <f>IF($A28="","",(($O28*1)+$E$61+$F$61))</f>
        <v/>
      </c>
      <c r="V28" s="69">
        <f>IF($A28="","",$L$61*$D28)</f>
        <v/>
      </c>
      <c r="W28" s="71">
        <f>IF($A28="","",($C28-$E$62-$F$62))</f>
        <v/>
      </c>
      <c r="X28" s="69">
        <f>IF($A28="","",$L$62*$D28)</f>
        <v/>
      </c>
      <c r="Y28" s="71">
        <f>IF($A28="","",$C28-$E$63-$F$63)</f>
        <v/>
      </c>
      <c r="Z28" s="69">
        <f>IF($A28="","",$L$63*$D28)</f>
        <v/>
      </c>
      <c r="AA28" s="137">
        <f>IF($A28="","",$K28-58-58-12)</f>
        <v/>
      </c>
      <c r="AB28" s="140">
        <f>IF($A28="","",$O28+1.2)</f>
        <v/>
      </c>
      <c r="AC28" s="74">
        <f>IF($A28="","",$AC$9)</f>
        <v/>
      </c>
      <c r="AD28" s="75">
        <f>IF($A28="","",3*$D28)</f>
        <v/>
      </c>
      <c r="AE28" s="144">
        <f>IF($A28="","",($K28-5.8-5.8-1.2) * 0.393701)</f>
        <v/>
      </c>
      <c r="AF28" s="75">
        <f>IF($A28="","",($O28+1.2)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(ROUNDUP((P49+R49)/640,0))</f>
        <v/>
      </c>
      <c r="Q30" s="22" t="n"/>
      <c r="R30" s="23" t="n"/>
      <c r="S30" s="81">
        <f>S$7</f>
        <v/>
      </c>
      <c r="T30" s="22" t="n"/>
      <c r="U30" s="22" t="n"/>
      <c r="V30" s="22" t="n"/>
      <c r="W30" s="23" t="n"/>
      <c r="X30" s="81">
        <f>(ROUNDUP(SUM(T49:X49)/640,0))</f>
        <v/>
      </c>
      <c r="Y30" s="81">
        <f>Y$7</f>
        <v/>
      </c>
      <c r="Z30" s="81">
        <f>(ROUNDUP(Z49/640,0))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4" t="n"/>
      <c r="T31" s="84">
        <f>T11*S11</f>
        <v/>
      </c>
      <c r="U31" s="84" t="n"/>
      <c r="V31" s="84">
        <f>V11*U11</f>
        <v/>
      </c>
      <c r="W31" s="85" t="n"/>
      <c r="X31" s="84">
        <f>X11*W11</f>
        <v/>
      </c>
      <c r="Y31" s="85" t="n"/>
      <c r="Z31" s="84">
        <f>Z11*Y11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4" t="n"/>
      <c r="T32" s="84">
        <f>T12*S12</f>
        <v/>
      </c>
      <c r="U32" s="84" t="n"/>
      <c r="V32" s="84">
        <f>V12*U12</f>
        <v/>
      </c>
      <c r="W32" s="85" t="n"/>
      <c r="X32" s="84">
        <f>X12*W12</f>
        <v/>
      </c>
      <c r="Y32" s="85" t="n"/>
      <c r="Z32" s="84">
        <f>Z12*Y12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4" t="n"/>
      <c r="T33" s="84">
        <f>T13*S13</f>
        <v/>
      </c>
      <c r="U33" s="84" t="n"/>
      <c r="V33" s="84">
        <f>V13*U13</f>
        <v/>
      </c>
      <c r="W33" s="85" t="n"/>
      <c r="X33" s="84">
        <f>X13*W13</f>
        <v/>
      </c>
      <c r="Y33" s="85" t="n"/>
      <c r="Z33" s="84">
        <f>Z13*Y13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4" t="n"/>
      <c r="T34" s="84">
        <f>T14*S14</f>
        <v/>
      </c>
      <c r="U34" s="84" t="n"/>
      <c r="V34" s="84">
        <f>V14*U14</f>
        <v/>
      </c>
      <c r="W34" s="85" t="n"/>
      <c r="X34" s="84">
        <f>X14*W14</f>
        <v/>
      </c>
      <c r="Y34" s="85" t="n"/>
      <c r="Z34" s="84">
        <f>Z14*Y14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4" t="n"/>
      <c r="T35" s="84">
        <f>T15*S15</f>
        <v/>
      </c>
      <c r="U35" s="84" t="n"/>
      <c r="V35" s="84">
        <f>V15*U15</f>
        <v/>
      </c>
      <c r="W35" s="85" t="n"/>
      <c r="X35" s="84">
        <f>X15*W15</f>
        <v/>
      </c>
      <c r="Y35" s="85" t="n"/>
      <c r="Z35" s="84">
        <f>Z15*Y15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4" t="n"/>
      <c r="T36" s="84">
        <f>T16*S16</f>
        <v/>
      </c>
      <c r="U36" s="84" t="n"/>
      <c r="V36" s="84">
        <f>V16*U16</f>
        <v/>
      </c>
      <c r="W36" s="85" t="n"/>
      <c r="X36" s="84">
        <f>X16*W16</f>
        <v/>
      </c>
      <c r="Y36" s="85" t="n"/>
      <c r="Z36" s="84">
        <f>Z16*Y16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4" t="n"/>
      <c r="T37" s="84">
        <f>T17*S17</f>
        <v/>
      </c>
      <c r="U37" s="84" t="n"/>
      <c r="V37" s="84">
        <f>V17*U17</f>
        <v/>
      </c>
      <c r="W37" s="85" t="n"/>
      <c r="X37" s="84">
        <f>X17*W17</f>
        <v/>
      </c>
      <c r="Y37" s="85" t="n"/>
      <c r="Z37" s="84">
        <f>Z17*Y17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4" t="n"/>
      <c r="T38" s="84">
        <f>T18*S18</f>
        <v/>
      </c>
      <c r="U38" s="84" t="n"/>
      <c r="V38" s="84">
        <f>V18*U18</f>
        <v/>
      </c>
      <c r="W38" s="85" t="n"/>
      <c r="X38" s="84">
        <f>X18*W18</f>
        <v/>
      </c>
      <c r="Y38" s="85" t="n"/>
      <c r="Z38" s="84">
        <f>Z18*Y18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4" t="n"/>
      <c r="T39" s="84">
        <f>T19*S19</f>
        <v/>
      </c>
      <c r="U39" s="84" t="n"/>
      <c r="V39" s="84">
        <f>V19*U19</f>
        <v/>
      </c>
      <c r="W39" s="85" t="n"/>
      <c r="X39" s="84">
        <f>X19*W19</f>
        <v/>
      </c>
      <c r="Y39" s="85" t="n"/>
      <c r="Z39" s="84">
        <f>Z19*Y19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4" t="n"/>
      <c r="T40" s="84">
        <f>T20*S20</f>
        <v/>
      </c>
      <c r="U40" s="84" t="n"/>
      <c r="V40" s="84">
        <f>V20*U20</f>
        <v/>
      </c>
      <c r="W40" s="85" t="n"/>
      <c r="X40" s="84">
        <f>X20*W20</f>
        <v/>
      </c>
      <c r="Y40" s="85" t="n"/>
      <c r="Z40" s="84">
        <f>Z20*Y20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4" t="n"/>
      <c r="T41" s="84">
        <f>T21*S21</f>
        <v/>
      </c>
      <c r="U41" s="84" t="n"/>
      <c r="V41" s="84">
        <f>V21*U21</f>
        <v/>
      </c>
      <c r="W41" s="85" t="n"/>
      <c r="X41" s="84">
        <f>X21*W21</f>
        <v/>
      </c>
      <c r="Y41" s="85" t="n"/>
      <c r="Z41" s="84">
        <f>Z21*Y21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4" t="n"/>
      <c r="T42" s="84">
        <f>T22*S22</f>
        <v/>
      </c>
      <c r="U42" s="84" t="n"/>
      <c r="V42" s="84">
        <f>V22*U22</f>
        <v/>
      </c>
      <c r="W42" s="85" t="n"/>
      <c r="X42" s="84">
        <f>X22*W22</f>
        <v/>
      </c>
      <c r="Y42" s="85" t="n"/>
      <c r="Z42" s="84">
        <f>Z22*Y22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4" t="n"/>
      <c r="T43" s="84">
        <f>T23*S23</f>
        <v/>
      </c>
      <c r="U43" s="84" t="n"/>
      <c r="V43" s="84">
        <f>V23*U23</f>
        <v/>
      </c>
      <c r="W43" s="85" t="n"/>
      <c r="X43" s="84">
        <f>X23*W23</f>
        <v/>
      </c>
      <c r="Y43" s="85" t="n"/>
      <c r="Z43" s="84">
        <f>Z23*Y23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4" t="n"/>
      <c r="T44" s="84">
        <f>T24*S24</f>
        <v/>
      </c>
      <c r="U44" s="84" t="n"/>
      <c r="V44" s="84">
        <f>V24*U24</f>
        <v/>
      </c>
      <c r="W44" s="85" t="n"/>
      <c r="X44" s="84">
        <f>X24*W24</f>
        <v/>
      </c>
      <c r="Y44" s="85" t="n"/>
      <c r="Z44" s="84">
        <f>Z24*Y24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4" t="n"/>
      <c r="T45" s="84">
        <f>T25*S25</f>
        <v/>
      </c>
      <c r="U45" s="84" t="n"/>
      <c r="V45" s="84">
        <f>V25*U25</f>
        <v/>
      </c>
      <c r="W45" s="85" t="n"/>
      <c r="X45" s="84">
        <f>X25*W25</f>
        <v/>
      </c>
      <c r="Y45" s="85" t="n"/>
      <c r="Z45" s="84">
        <f>Z25*Y25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4" t="n"/>
      <c r="T46" s="84">
        <f>T26*S26</f>
        <v/>
      </c>
      <c r="U46" s="84" t="n"/>
      <c r="V46" s="84">
        <f>V26*U26</f>
        <v/>
      </c>
      <c r="W46" s="85" t="n"/>
      <c r="X46" s="84">
        <f>X26*W26</f>
        <v/>
      </c>
      <c r="Y46" s="85" t="n"/>
      <c r="Z46" s="84">
        <f>Z26*Y26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4" t="n"/>
      <c r="T47" s="84">
        <f>T27*S27</f>
        <v/>
      </c>
      <c r="U47" s="84" t="n"/>
      <c r="V47" s="84">
        <f>V27*U27</f>
        <v/>
      </c>
      <c r="W47" s="85" t="n"/>
      <c r="X47" s="84">
        <f>X27*W27</f>
        <v/>
      </c>
      <c r="Y47" s="85" t="n"/>
      <c r="Z47" s="84">
        <f>Z27*Y27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4" t="n"/>
      <c r="T48" s="84">
        <f>T28*S28</f>
        <v/>
      </c>
      <c r="U48" s="84" t="n"/>
      <c r="V48" s="84">
        <f>V28*U28</f>
        <v/>
      </c>
      <c r="W48" s="85" t="n"/>
      <c r="X48" s="84">
        <f>X28*W28</f>
        <v/>
      </c>
      <c r="Y48" s="85" t="n"/>
      <c r="Z48" s="84">
        <f>Z28*Y28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n">
        <v>20046</v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ขวางบน</t>
        </is>
      </c>
      <c r="C59" s="91" t="inlineStr">
        <is>
          <t>B20054</t>
        </is>
      </c>
      <c r="D59" s="92" t="inlineStr">
        <is>
          <t>(W-2.2-5.7-4-5.7-2.2)/2</t>
        </is>
      </c>
      <c r="E59" s="93" t="n">
        <v>19.8</v>
      </c>
      <c r="F59" s="94" t="n"/>
      <c r="G59" s="94" t="n"/>
      <c r="H59" s="94" t="n"/>
      <c r="I59" s="94" t="n"/>
      <c r="J59" s="94" t="n"/>
      <c r="K59" s="94" t="n"/>
      <c r="L59" s="93" t="n">
        <v>3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H-2.1</t>
        </is>
      </c>
      <c r="E60" s="93" t="n">
        <v>2.1</v>
      </c>
      <c r="F60" s="94" t="n"/>
      <c r="G60" s="94" t="n"/>
      <c r="H60" s="94" t="n"/>
      <c r="I60" s="94" t="n"/>
      <c r="J60" s="94" t="n"/>
      <c r="K60" s="94" t="n"/>
      <c r="L60" s="93" t="n">
        <v>4</v>
      </c>
    </row>
    <row r="61">
      <c r="A61" s="89" t="n">
        <v>8</v>
      </c>
      <c r="B61" s="90" t="inlineStr">
        <is>
          <t>ฝาปิดเฟรมบน/ล่าง 
ร่องบานตาย</t>
        </is>
      </c>
      <c r="C61" s="91" t="inlineStr">
        <is>
          <t>-</t>
        </is>
      </c>
      <c r="D61" s="92" t="inlineStr">
        <is>
          <t>ขวาง+5.7+เผื่อ2</t>
        </is>
      </c>
      <c r="E61" s="93" t="n">
        <v>5.7</v>
      </c>
      <c r="F61" s="93" t="n">
        <v>2</v>
      </c>
      <c r="G61" s="94" t="n"/>
      <c r="H61" s="94" t="n"/>
      <c r="I61" s="94" t="n"/>
      <c r="J61" s="94" t="n"/>
      <c r="K61" s="94" t="n"/>
      <c r="L61" s="93" t="n">
        <v>2</v>
      </c>
    </row>
    <row r="62">
      <c r="A62" s="89" t="n">
        <v>9</v>
      </c>
      <c r="B62" s="90" t="inlineStr">
        <is>
          <t>ฝาปิดเฟรมบน/ล่าง
ร่องริม</t>
        </is>
      </c>
      <c r="C62" s="91" t="inlineStr">
        <is>
          <t>-</t>
        </is>
      </c>
      <c r="D62" s="92" t="inlineStr">
        <is>
          <t>(ขวาง X 2 )+9.7+เผื่อ2</t>
        </is>
      </c>
      <c r="E62" s="93" t="n">
        <v>3.5</v>
      </c>
      <c r="F62" s="93" t="n">
        <v>3.5</v>
      </c>
      <c r="G62" s="94" t="n"/>
      <c r="H62" s="94" t="n"/>
      <c r="I62" s="94" t="n"/>
      <c r="J62" s="94" t="n"/>
      <c r="K62" s="94" t="n"/>
      <c r="L62" s="93" t="n">
        <v>2</v>
      </c>
    </row>
    <row r="63">
      <c r="A63" s="89" t="n">
        <v>10</v>
      </c>
      <c r="B63" s="90" t="inlineStr">
        <is>
          <t>เบรคบาน ธรณี</t>
        </is>
      </c>
      <c r="C63" s="91" t="inlineStr">
        <is>
          <t>B20050</t>
        </is>
      </c>
      <c r="D63" s="92" t="inlineStr">
        <is>
          <t>W-2.2-2.2</t>
        </is>
      </c>
      <c r="E63" s="93" t="n">
        <v>2.2</v>
      </c>
      <c r="F63" s="93" t="n">
        <v>2.2</v>
      </c>
      <c r="G63" s="94" t="n"/>
      <c r="H63" s="94" t="n"/>
      <c r="I63" s="94" t="n"/>
      <c r="J63" s="94" t="n"/>
      <c r="K63" s="94" t="n"/>
      <c r="L63" s="93" t="n">
        <v>2</v>
      </c>
    </row>
    <row r="65">
      <c r="A65" s="153" t="inlineStr">
        <is>
          <t>⑥ อุปกรณ์ ต่อ 1 บาน — คูณจำนวนบานที่ผลิต</t>
        </is>
      </c>
      <c r="F65" s="154" t="inlineStr">
        <is>
          <t>ต่อบาน</t>
        </is>
      </c>
    </row>
    <row r="66">
      <c r="A66" s="155" t="inlineStr">
        <is>
          <t>1. ล้อ 27</t>
        </is>
      </c>
      <c r="F66" s="156" t="n">
        <v>2</v>
      </c>
    </row>
    <row r="67">
      <c r="A67" s="155" t="inlineStr">
        <is>
          <t>2. มือจับ Align</t>
        </is>
      </c>
      <c r="F67" s="156" t="n">
        <v>2</v>
      </c>
    </row>
    <row r="68">
      <c r="A68" s="155" t="inlineStr">
        <is>
          <t>3. ชุดล็อค</t>
        </is>
      </c>
      <c r="F68" s="156" t="n">
        <v>1</v>
      </c>
    </row>
    <row r="69">
      <c r="A69" s="155" t="inlineStr">
        <is>
          <t>4. น็อตประกอบ</t>
        </is>
      </c>
      <c r="F69" s="156" t="n">
        <v>4</v>
      </c>
    </row>
    <row r="70">
      <c r="A70" s="157" t="inlineStr">
        <is>
          <t>+ สักหลาด/ยาง/ซิลิโคน = ตามขนาด (ดูชีทคิดทุน)</t>
        </is>
      </c>
    </row>
  </sheetData>
  <mergeCells count="55">
    <mergeCell ref="O7:P7"/>
    <mergeCell ref="Q7:R7"/>
    <mergeCell ref="U9:V9"/>
    <mergeCell ref="I6:J6"/>
    <mergeCell ref="S7:X7"/>
    <mergeCell ref="O6:P6"/>
    <mergeCell ref="U6:V6"/>
    <mergeCell ref="K9:L9"/>
    <mergeCell ref="W6:X6"/>
    <mergeCell ref="M9:N9"/>
    <mergeCell ref="O9:P9"/>
    <mergeCell ref="G8:H8"/>
    <mergeCell ref="Y9:Z9"/>
    <mergeCell ref="E8:F8"/>
    <mergeCell ref="Q8:R8"/>
    <mergeCell ref="A69:E69"/>
    <mergeCell ref="AA8:AD8"/>
    <mergeCell ref="G9:H9"/>
    <mergeCell ref="A65:E65"/>
    <mergeCell ref="G7:H7"/>
    <mergeCell ref="I7:J7"/>
    <mergeCell ref="A30:D30"/>
    <mergeCell ref="AE6:AF9"/>
    <mergeCell ref="G6:H6"/>
    <mergeCell ref="A66:E66"/>
    <mergeCell ref="E9:F9"/>
    <mergeCell ref="P30:R30"/>
    <mergeCell ref="M7:N7"/>
    <mergeCell ref="E6:F6"/>
    <mergeCell ref="Y7:Z7"/>
    <mergeCell ref="A8:A9"/>
    <mergeCell ref="A6:D6"/>
    <mergeCell ref="M6:N6"/>
    <mergeCell ref="Q6:R6"/>
    <mergeCell ref="S6:T6"/>
    <mergeCell ref="Y6:Z6"/>
    <mergeCell ref="D8:D9"/>
    <mergeCell ref="A7:D7"/>
    <mergeCell ref="Q9:R9"/>
    <mergeCell ref="I8:J8"/>
    <mergeCell ref="S9:T9"/>
    <mergeCell ref="M8:N8"/>
    <mergeCell ref="W9:X9"/>
    <mergeCell ref="AC9:AD9"/>
    <mergeCell ref="S30:W30"/>
    <mergeCell ref="K7:L7"/>
    <mergeCell ref="B8:C9"/>
    <mergeCell ref="E7:F7"/>
    <mergeCell ref="A70:F70"/>
    <mergeCell ref="A68:E68"/>
    <mergeCell ref="Y8:Z8"/>
    <mergeCell ref="K6:L6"/>
    <mergeCell ref="AA7:AD7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12.75" customWidth="1" min="30" max="30"/>
    <col width="8.75" customWidth="1" min="31" max="31"/>
    <col width="9.75" customWidth="1" min="33" max="33"/>
    <col width="11.625" customWidth="1" min="34" max="34"/>
    <col width="8.75" customWidth="1" min="35" max="35"/>
  </cols>
  <sheetData>
    <row r="1" ht="40.15" customHeight="1">
      <c r="A1" s="4" t="inlineStr">
        <is>
          <t>รายการตัด SMS บานเลื่อนเดี่ยว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9" t="n"/>
      <c r="R1" s="9" t="n"/>
      <c r="S1" s="10" t="n"/>
      <c r="T1" s="10" t="n"/>
      <c r="U1" s="9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</row>
    <row r="2" ht="40.15" customHeight="1">
      <c r="A2" s="11" t="inlineStr">
        <is>
          <t>3 รางเตี้ย 7 มม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9" t="n"/>
      <c r="R2" s="9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Q3" s="9" t="n"/>
      <c r="R3" s="9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Q4" s="9" t="n"/>
      <c r="R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R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n"/>
      <c r="P6" s="3" t="n"/>
      <c r="Q6" s="18" t="inlineStr">
        <is>
          <t>(W-2.2-5.7-4-5.7-2.2)/2</t>
        </is>
      </c>
      <c r="R6" s="3" t="n"/>
      <c r="S6" s="18" t="n"/>
      <c r="T6" s="3" t="n"/>
      <c r="U6" s="18" t="inlineStr">
        <is>
          <t>H-2.1</t>
        </is>
      </c>
      <c r="V6" s="3" t="n"/>
      <c r="W6" s="18" t="inlineStr">
        <is>
          <t>ขวาง+5.7+เผื่อ2</t>
        </is>
      </c>
      <c r="X6" s="3" t="n"/>
      <c r="Y6" s="18" t="inlineStr">
        <is>
          <t>(ขวาง X 2 )+9.7+เผื่อ2</t>
        </is>
      </c>
      <c r="Z6" s="3" t="n"/>
      <c r="AA6" s="18" t="inlineStr">
        <is>
          <t>W-2.2-2.2</t>
        </is>
      </c>
      <c r="AB6" s="3" t="n"/>
      <c r="AC6" s="19" t="n"/>
      <c r="AD6" s="19" t="n"/>
      <c r="AE6" s="19" t="n"/>
      <c r="AF6" s="19" t="n"/>
      <c r="AG6" s="20" t="inlineStr">
        <is>
          <t>หน่วยนิ้ว กระจก</t>
        </is>
      </c>
      <c r="AH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n">
        <v>20046</v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6" t="inlineStr">
        <is>
          <t>B20010</t>
        </is>
      </c>
      <c r="P7" s="16" t="n"/>
      <c r="Q7" s="25" t="inlineStr">
        <is>
          <t>B20054</t>
        </is>
      </c>
      <c r="R7" s="17" t="n"/>
      <c r="S7" s="25" t="inlineStr">
        <is>
          <t>B20054</t>
        </is>
      </c>
      <c r="T7" s="17" t="n"/>
      <c r="U7" s="25" t="inlineStr">
        <is>
          <t>B20019</t>
        </is>
      </c>
      <c r="V7" s="16" t="n"/>
      <c r="W7" s="16" t="n"/>
      <c r="X7" s="16" t="n"/>
      <c r="Y7" s="16" t="n"/>
      <c r="Z7" s="17" t="n"/>
      <c r="AA7" s="25" t="inlineStr">
        <is>
          <t>B20050</t>
        </is>
      </c>
      <c r="AB7" s="17" t="n"/>
      <c r="AC7" s="28" t="inlineStr">
        <is>
          <t>ขนาดกระจก</t>
        </is>
      </c>
      <c r="AD7" s="29" t="n"/>
      <c r="AE7" s="29" t="n"/>
      <c r="AF7" s="30" t="n"/>
      <c r="AG7" s="31" t="n"/>
      <c r="AH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0" t="n"/>
      <c r="Q8" s="39" t="n"/>
      <c r="R8" s="41" t="n"/>
      <c r="S8" s="38" t="n"/>
      <c r="T8" s="37" t="n"/>
      <c r="U8" s="95" t="n"/>
      <c r="V8" s="96" t="n"/>
      <c r="W8" s="96" t="n"/>
      <c r="X8" s="96" t="n"/>
      <c r="Y8" s="96" t="n"/>
      <c r="Z8" s="41" t="n"/>
      <c r="AA8" s="38" t="n"/>
      <c r="AB8" s="37" t="n"/>
      <c r="AC8" s="42" t="inlineStr">
        <is>
          <t>ใส่ความหนากระจก ↓</t>
        </is>
      </c>
      <c r="AD8" s="22" t="n"/>
      <c r="AE8" s="22" t="n"/>
      <c r="AF8" s="43" t="n"/>
      <c r="AG8" s="31" t="n"/>
      <c r="AH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เสาเกี่ยวโหนก</t>
        </is>
      </c>
      <c r="P9" s="43" t="n"/>
      <c r="Q9" s="48" t="inlineStr">
        <is>
          <t>ขวางบน</t>
        </is>
      </c>
      <c r="R9" s="43" t="n"/>
      <c r="S9" s="48" t="inlineStr">
        <is>
          <t>ขวางล่าง</t>
        </is>
      </c>
      <c r="T9" s="43" t="n"/>
      <c r="U9" s="49" t="inlineStr">
        <is>
          <t>ฝาปิดเฟรมข้าง</t>
        </is>
      </c>
      <c r="V9" s="43" t="n"/>
      <c r="W9" s="49" t="inlineStr">
        <is>
          <t>ฝาปิดเฟรมบน/ล่าง 
ร่องบานตาย</t>
        </is>
      </c>
      <c r="X9" s="43" t="n"/>
      <c r="Y9" s="49" t="inlineStr">
        <is>
          <t>ฝาปิดเฟรมบน/ล่าง
ร่องริม</t>
        </is>
      </c>
      <c r="Z9" s="43" t="n"/>
      <c r="AA9" s="48" t="inlineStr">
        <is>
          <t>เบรคบาน ธรณี</t>
        </is>
      </c>
      <c r="AB9" s="43" t="n"/>
      <c r="AC9" s="50" t="inlineStr">
        <is>
          <t>เสา-5.8-5.8-1.2</t>
        </is>
      </c>
      <c r="AD9" s="51" t="inlineStr">
        <is>
          <t>ขวาง+1.2</t>
        </is>
      </c>
      <c r="AE9" s="52" t="n">
        <v>6</v>
      </c>
      <c r="AF9" s="43" t="n"/>
      <c r="AG9" s="53" t="n"/>
      <c r="AH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58" t="inlineStr">
        <is>
          <t>L</t>
        </is>
      </c>
      <c r="Z10" s="59" t="inlineStr">
        <is>
          <t>Qty.</t>
        </is>
      </c>
      <c r="AA10" s="58" t="inlineStr">
        <is>
          <t>L</t>
        </is>
      </c>
      <c r="AB10" s="59" t="inlineStr">
        <is>
          <t>Qty.</t>
        </is>
      </c>
      <c r="AC10" s="61" t="inlineStr">
        <is>
          <t>H</t>
        </is>
      </c>
      <c r="AD10" s="62" t="inlineStr">
        <is>
          <t>W</t>
        </is>
      </c>
      <c r="AE10" s="63" t="inlineStr">
        <is>
          <t>ความ
หนา</t>
        </is>
      </c>
      <c r="AF10" s="64" t="inlineStr">
        <is>
          <t>จำนวน</t>
        </is>
      </c>
      <c r="AG10" s="65" t="inlineStr">
        <is>
          <t>สูง</t>
        </is>
      </c>
      <c r="AH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194.3</v>
      </c>
      <c r="C11" s="139" t="n">
        <v>258.7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IF($A11="","",($C11-$E$60)/2)</f>
        <v/>
      </c>
      <c r="R11" s="69">
        <f>IF($A11="","",$L$60*$D11)</f>
        <v/>
      </c>
      <c r="S11" s="71">
        <f>$Q11</f>
        <v/>
      </c>
      <c r="T11" s="69">
        <f>$R11</f>
        <v/>
      </c>
      <c r="U11" s="71">
        <f>IF($A11="","",$B11-$E$61)</f>
        <v/>
      </c>
      <c r="V11" s="69">
        <f>IF($A11="","",$L$61*$D11)</f>
        <v/>
      </c>
      <c r="W11" s="71">
        <f>IF($A11="","",(($Q11*1)+$E$62+$F$62))</f>
        <v/>
      </c>
      <c r="X11" s="69">
        <f>IF($A11="","",$L$62*$D11)</f>
        <v/>
      </c>
      <c r="Y11" s="71">
        <f>IF($A11="","",($C11-$E$63-$F$63))</f>
        <v/>
      </c>
      <c r="Z11" s="69">
        <f>IF($A11="","",$L$63*$D11)</f>
        <v/>
      </c>
      <c r="AA11" s="71">
        <f>IF($A11="","",$C11-$E$64-$F$64)</f>
        <v/>
      </c>
      <c r="AB11" s="69">
        <f>IF($A11="","",$L$64*$D11)</f>
        <v/>
      </c>
      <c r="AC11" s="137">
        <f>IF($A11="","",$K11-5.8-5.8-1.2)</f>
        <v/>
      </c>
      <c r="AD11" s="140">
        <f>IF($A11="","",$Q11+1.2)</f>
        <v/>
      </c>
      <c r="AE11" s="74">
        <f>IF($A11="","",$AE$9)</f>
        <v/>
      </c>
      <c r="AF11" s="75">
        <f>IF($A11="","",3*$D11)</f>
        <v/>
      </c>
      <c r="AG11" s="141">
        <f>IF($A11="","",($AC11 * 0.393701) )</f>
        <v/>
      </c>
      <c r="AH11" s="75">
        <f>IF($A11="","",($AD11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IF($A12="","",($C12-$E$60)/2)</f>
        <v/>
      </c>
      <c r="R12" s="69">
        <f>IF($A12="","",$L$60*$D12)</f>
        <v/>
      </c>
      <c r="S12" s="71">
        <f>$Q12</f>
        <v/>
      </c>
      <c r="T12" s="69">
        <f>$R12</f>
        <v/>
      </c>
      <c r="U12" s="71">
        <f>IF($A12="","",$B12-$E$61)</f>
        <v/>
      </c>
      <c r="V12" s="69">
        <f>IF($A12="","",$L$61*$D12)</f>
        <v/>
      </c>
      <c r="W12" s="71">
        <f>IF($A12="","",(($Q12*1)+$E$62+$F$62))</f>
        <v/>
      </c>
      <c r="X12" s="69">
        <f>IF($A12="","",$L$62*$D12)</f>
        <v/>
      </c>
      <c r="Y12" s="71">
        <f>IF($A12="","",($C12-$E$63-$F$63))</f>
        <v/>
      </c>
      <c r="Z12" s="69">
        <f>IF($A12="","",$L$63*$D12)</f>
        <v/>
      </c>
      <c r="AA12" s="71">
        <f>IF($A12="","",$C12-$E$64-$F$64)</f>
        <v/>
      </c>
      <c r="AB12" s="69">
        <f>IF($A12="","",$L$64*$D12)</f>
        <v/>
      </c>
      <c r="AC12" s="137">
        <f>IF($A12="","",$K12-58-58-12)</f>
        <v/>
      </c>
      <c r="AD12" s="140">
        <f>IF($A12="","",$Q12+1.2)</f>
        <v/>
      </c>
      <c r="AE12" s="74">
        <f>IF($A12="","",$AE$9)</f>
        <v/>
      </c>
      <c r="AF12" s="75">
        <f>IF($A12="","",3*$D12)</f>
        <v/>
      </c>
      <c r="AG12" s="142">
        <f>IF($A12="","",($K12-5.8-5.8-1.2) * 0.393701)</f>
        <v/>
      </c>
      <c r="AH12" s="75">
        <f>IF($A12="","",($Q12+1.2)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IF($A13="","",($C13-$E$60)/2)</f>
        <v/>
      </c>
      <c r="R13" s="69">
        <f>IF($A13="","",$L$60*$D13)</f>
        <v/>
      </c>
      <c r="S13" s="71">
        <f>$Q13</f>
        <v/>
      </c>
      <c r="T13" s="69">
        <f>$R13</f>
        <v/>
      </c>
      <c r="U13" s="71">
        <f>IF($A13="","",$B13-$E$61)</f>
        <v/>
      </c>
      <c r="V13" s="69">
        <f>IF($A13="","",$L$61*$D13)</f>
        <v/>
      </c>
      <c r="W13" s="71">
        <f>IF($A13="","",(($Q13*1)+$E$62+$F$62))</f>
        <v/>
      </c>
      <c r="X13" s="69">
        <f>IF($A13="","",$L$62*$D13)</f>
        <v/>
      </c>
      <c r="Y13" s="71">
        <f>IF($A13="","",($C13-$E$63-$F$63))</f>
        <v/>
      </c>
      <c r="Z13" s="69">
        <f>IF($A13="","",$L$63*$D13)</f>
        <v/>
      </c>
      <c r="AA13" s="71">
        <f>IF($A13="","",$C13-$E$64-$F$64)</f>
        <v/>
      </c>
      <c r="AB13" s="69">
        <f>IF($A13="","",$L$64*$D13)</f>
        <v/>
      </c>
      <c r="AC13" s="137">
        <f>IF($A13="","",$K13-58-58-12)</f>
        <v/>
      </c>
      <c r="AD13" s="140">
        <f>IF($A13="","",$Q13+1.2)</f>
        <v/>
      </c>
      <c r="AE13" s="74">
        <f>IF($A13="","",$AE$9)</f>
        <v/>
      </c>
      <c r="AF13" s="75">
        <f>IF($A13="","",3*$D13)</f>
        <v/>
      </c>
      <c r="AG13" s="141">
        <f>IF($A13="","",($K13-5.8-5.8-1.2) * 0.393701)</f>
        <v/>
      </c>
      <c r="AH13" s="75">
        <f>IF($A13="","",($Q13+1.2)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IF($A14="","",($C14-$E$60)/2)</f>
        <v/>
      </c>
      <c r="R14" s="69">
        <f>IF($A14="","",$L$60*$D14)</f>
        <v/>
      </c>
      <c r="S14" s="71">
        <f>$Q14</f>
        <v/>
      </c>
      <c r="T14" s="69">
        <f>$R14</f>
        <v/>
      </c>
      <c r="U14" s="71">
        <f>IF($A14="","",$B14-$E$61)</f>
        <v/>
      </c>
      <c r="V14" s="69">
        <f>IF($A14="","",$L$61*$D14)</f>
        <v/>
      </c>
      <c r="W14" s="71">
        <f>IF($A14="","",(($Q14*1)+$E$62+$F$62))</f>
        <v/>
      </c>
      <c r="X14" s="69">
        <f>IF($A14="","",$L$62*$D14)</f>
        <v/>
      </c>
      <c r="Y14" s="71">
        <f>IF($A14="","",($C14-$E$63-$F$63))</f>
        <v/>
      </c>
      <c r="Z14" s="69">
        <f>IF($A14="","",$L$63*$D14)</f>
        <v/>
      </c>
      <c r="AA14" s="71">
        <f>IF($A14="","",$C14-$E$64-$F$64)</f>
        <v/>
      </c>
      <c r="AB14" s="69">
        <f>IF($A14="","",$L$64*$D14)</f>
        <v/>
      </c>
      <c r="AC14" s="137">
        <f>IF($A14="","",$K14-58-58-12)</f>
        <v/>
      </c>
      <c r="AD14" s="140">
        <f>IF($A14="","",$Q14+1.2)</f>
        <v/>
      </c>
      <c r="AE14" s="74">
        <f>IF($A14="","",$AE$9)</f>
        <v/>
      </c>
      <c r="AF14" s="75">
        <f>IF($A14="","",3*$D14)</f>
        <v/>
      </c>
      <c r="AG14" s="143">
        <f>IF($A14="","",($K14-5.8-5.8-1.2) * 0.393701)</f>
        <v/>
      </c>
      <c r="AH14" s="75">
        <f>IF($A14="","",($Q14+1.2)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IF($A15="","",($C15-$E$60)/2)</f>
        <v/>
      </c>
      <c r="R15" s="69">
        <f>IF($A15="","",$L$60*$D15)</f>
        <v/>
      </c>
      <c r="S15" s="71">
        <f>$Q15</f>
        <v/>
      </c>
      <c r="T15" s="69">
        <f>$R15</f>
        <v/>
      </c>
      <c r="U15" s="71">
        <f>IF($A15="","",$B15-$E$61)</f>
        <v/>
      </c>
      <c r="V15" s="69">
        <f>IF($A15="","",$L$61*$D15)</f>
        <v/>
      </c>
      <c r="W15" s="71">
        <f>IF($A15="","",(($Q15*1)+$E$62+$F$62))</f>
        <v/>
      </c>
      <c r="X15" s="69">
        <f>IF($A15="","",$L$62*$D15)</f>
        <v/>
      </c>
      <c r="Y15" s="71">
        <f>IF($A15="","",($C15-$E$63-$F$63))</f>
        <v/>
      </c>
      <c r="Z15" s="69">
        <f>IF($A15="","",$L$63*$D15)</f>
        <v/>
      </c>
      <c r="AA15" s="71">
        <f>IF($A15="","",$C15-$E$64-$F$64)</f>
        <v/>
      </c>
      <c r="AB15" s="69">
        <f>IF($A15="","",$L$64*$D15)</f>
        <v/>
      </c>
      <c r="AC15" s="137">
        <f>IF($A15="","",$K15-58-58-12)</f>
        <v/>
      </c>
      <c r="AD15" s="140">
        <f>IF($A15="","",$Q15+1.2)</f>
        <v/>
      </c>
      <c r="AE15" s="74">
        <f>IF($A15="","",$AE$9)</f>
        <v/>
      </c>
      <c r="AF15" s="75">
        <f>IF($A15="","",3*$D15)</f>
        <v/>
      </c>
      <c r="AG15" s="143">
        <f>IF($A15="","",($K15-5.8-5.8-1.2) * 0.393701)</f>
        <v/>
      </c>
      <c r="AH15" s="75">
        <f>IF($A15="","",($Q15+1.2)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IF($A16="","",($C16-$E$60)/2)</f>
        <v/>
      </c>
      <c r="R16" s="69">
        <f>IF($A16="","",$L$60*$D16)</f>
        <v/>
      </c>
      <c r="S16" s="71">
        <f>$Q16</f>
        <v/>
      </c>
      <c r="T16" s="69">
        <f>$R16</f>
        <v/>
      </c>
      <c r="U16" s="71">
        <f>IF($A16="","",$B16-$E$61)</f>
        <v/>
      </c>
      <c r="V16" s="69">
        <f>IF($A16="","",$L$61*$D16)</f>
        <v/>
      </c>
      <c r="W16" s="71">
        <f>IF($A16="","",(($Q16*1)+$E$62+$F$62))</f>
        <v/>
      </c>
      <c r="X16" s="69">
        <f>IF($A16="","",$L$62*$D16)</f>
        <v/>
      </c>
      <c r="Y16" s="71">
        <f>IF($A16="","",($C16-$E$63-$F$63))</f>
        <v/>
      </c>
      <c r="Z16" s="69">
        <f>IF($A16="","",$L$63*$D16)</f>
        <v/>
      </c>
      <c r="AA16" s="71">
        <f>IF($A16="","",$C16-$E$64-$F$64)</f>
        <v/>
      </c>
      <c r="AB16" s="69">
        <f>IF($A16="","",$L$64*$D16)</f>
        <v/>
      </c>
      <c r="AC16" s="137">
        <f>IF($A16="","",$K16-58-58-12)</f>
        <v/>
      </c>
      <c r="AD16" s="140">
        <f>IF($A16="","",$Q16+1.2)</f>
        <v/>
      </c>
      <c r="AE16" s="74">
        <f>IF($A16="","",$AE$9)</f>
        <v/>
      </c>
      <c r="AF16" s="75">
        <f>IF($A16="","",3*$D16)</f>
        <v/>
      </c>
      <c r="AG16" s="143">
        <f>IF($A16="","",($K16-5.8-5.8-1.2) * 0.393701)</f>
        <v/>
      </c>
      <c r="AH16" s="75">
        <f>IF($A16="","",($Q16+1.2)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IF($A17="","",($C17-$E$60)/2)</f>
        <v/>
      </c>
      <c r="R17" s="69">
        <f>IF($A17="","",$L$60*$D17)</f>
        <v/>
      </c>
      <c r="S17" s="71">
        <f>$Q17</f>
        <v/>
      </c>
      <c r="T17" s="69">
        <f>$R17</f>
        <v/>
      </c>
      <c r="U17" s="71">
        <f>IF($A17="","",$B17-$E$61)</f>
        <v/>
      </c>
      <c r="V17" s="69">
        <f>IF($A17="","",$L$61*$D17)</f>
        <v/>
      </c>
      <c r="W17" s="71">
        <f>IF($A17="","",(($Q17*1)+$E$62+$F$62))</f>
        <v/>
      </c>
      <c r="X17" s="69">
        <f>IF($A17="","",$L$62*$D17)</f>
        <v/>
      </c>
      <c r="Y17" s="71">
        <f>IF($A17="","",($C17-$E$63-$F$63))</f>
        <v/>
      </c>
      <c r="Z17" s="69">
        <f>IF($A17="","",$L$63*$D17)</f>
        <v/>
      </c>
      <c r="AA17" s="71">
        <f>IF($A17="","",$C17-$E$64-$F$64)</f>
        <v/>
      </c>
      <c r="AB17" s="69">
        <f>IF($A17="","",$L$64*$D17)</f>
        <v/>
      </c>
      <c r="AC17" s="137">
        <f>IF($A17="","",$K17-58-58-12)</f>
        <v/>
      </c>
      <c r="AD17" s="140">
        <f>IF($A17="","",$Q17+1.2)</f>
        <v/>
      </c>
      <c r="AE17" s="74">
        <f>IF($A17="","",$AE$9)</f>
        <v/>
      </c>
      <c r="AF17" s="75">
        <f>IF($A17="","",3*$D17)</f>
        <v/>
      </c>
      <c r="AG17" s="143">
        <f>IF($A17="","",($K17-5.8-5.8-1.2) * 0.393701)</f>
        <v/>
      </c>
      <c r="AH17" s="75">
        <f>IF($A17="","",($Q17+1.2)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IF($A18="","",($C18-$E$60)/2)</f>
        <v/>
      </c>
      <c r="R18" s="69">
        <f>IF($A18="","",$L$60*$D18)</f>
        <v/>
      </c>
      <c r="S18" s="71">
        <f>$Q18</f>
        <v/>
      </c>
      <c r="T18" s="69">
        <f>$R18</f>
        <v/>
      </c>
      <c r="U18" s="71">
        <f>IF($A18="","",$B18-$E$61)</f>
        <v/>
      </c>
      <c r="V18" s="69">
        <f>IF($A18="","",$L$61*$D18)</f>
        <v/>
      </c>
      <c r="W18" s="71">
        <f>IF($A18="","",(($Q18*1)+$E$62+$F$62))</f>
        <v/>
      </c>
      <c r="X18" s="69">
        <f>IF($A18="","",$L$62*$D18)</f>
        <v/>
      </c>
      <c r="Y18" s="71">
        <f>IF($A18="","",($C18-$E$63-$F$63))</f>
        <v/>
      </c>
      <c r="Z18" s="69">
        <f>IF($A18="","",$L$63*$D18)</f>
        <v/>
      </c>
      <c r="AA18" s="71">
        <f>IF($A18="","",$C18-$E$64-$F$64)</f>
        <v/>
      </c>
      <c r="AB18" s="69">
        <f>IF($A18="","",$L$64*$D18)</f>
        <v/>
      </c>
      <c r="AC18" s="137">
        <f>IF($A18="","",$K18-58-58-12)</f>
        <v/>
      </c>
      <c r="AD18" s="140">
        <f>IF($A18="","",$Q18+1.2)</f>
        <v/>
      </c>
      <c r="AE18" s="74">
        <f>IF($A18="","",$AE$9)</f>
        <v/>
      </c>
      <c r="AF18" s="75">
        <f>IF($A18="","",3*$D18)</f>
        <v/>
      </c>
      <c r="AG18" s="143">
        <f>IF($A18="","",($K18-5.8-5.8-1.2) * 0.393701)</f>
        <v/>
      </c>
      <c r="AH18" s="75">
        <f>IF($A18="","",($Q18+1.2)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IF($A19="","",($C19-$E$60)/2)</f>
        <v/>
      </c>
      <c r="R19" s="69">
        <f>IF($A19="","",$L$60*$D19)</f>
        <v/>
      </c>
      <c r="S19" s="71">
        <f>$Q19</f>
        <v/>
      </c>
      <c r="T19" s="69">
        <f>$R19</f>
        <v/>
      </c>
      <c r="U19" s="71">
        <f>IF($A19="","",$B19-$E$61)</f>
        <v/>
      </c>
      <c r="V19" s="69">
        <f>IF($A19="","",$L$61*$D19)</f>
        <v/>
      </c>
      <c r="W19" s="71">
        <f>IF($A19="","",(($Q19*1)+$E$62+$F$62))</f>
        <v/>
      </c>
      <c r="X19" s="69">
        <f>IF($A19="","",$L$62*$D19)</f>
        <v/>
      </c>
      <c r="Y19" s="71">
        <f>IF($A19="","",($C19-$E$63-$F$63))</f>
        <v/>
      </c>
      <c r="Z19" s="69">
        <f>IF($A19="","",$L$63*$D19)</f>
        <v/>
      </c>
      <c r="AA19" s="71">
        <f>IF($A19="","",$C19-$E$64-$F$64)</f>
        <v/>
      </c>
      <c r="AB19" s="69">
        <f>IF($A19="","",$L$64*$D19)</f>
        <v/>
      </c>
      <c r="AC19" s="137">
        <f>IF($A19="","",$K19-58-58-12)</f>
        <v/>
      </c>
      <c r="AD19" s="140">
        <f>IF($A19="","",$Q19+1.2)</f>
        <v/>
      </c>
      <c r="AE19" s="74">
        <f>IF($A19="","",$AE$9)</f>
        <v/>
      </c>
      <c r="AF19" s="75">
        <f>IF($A19="","",3*$D19)</f>
        <v/>
      </c>
      <c r="AG19" s="143">
        <f>IF($A19="","",($K19-5.8-5.8-1.2) * 0.393701)</f>
        <v/>
      </c>
      <c r="AH19" s="75">
        <f>IF($A19="","",($Q19+1.2)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IF($A20="","",($C20-$E$60)/2)</f>
        <v/>
      </c>
      <c r="R20" s="69">
        <f>IF($A20="","",$L$60*$D20)</f>
        <v/>
      </c>
      <c r="S20" s="71">
        <f>$Q20</f>
        <v/>
      </c>
      <c r="T20" s="69">
        <f>$R20</f>
        <v/>
      </c>
      <c r="U20" s="71">
        <f>IF($A20="","",$B20-$E$61)</f>
        <v/>
      </c>
      <c r="V20" s="69">
        <f>IF($A20="","",$L$61*$D20)</f>
        <v/>
      </c>
      <c r="W20" s="71">
        <f>IF($A20="","",(($Q20*1)+$E$62+$F$62))</f>
        <v/>
      </c>
      <c r="X20" s="69">
        <f>IF($A20="","",$L$62*$D20)</f>
        <v/>
      </c>
      <c r="Y20" s="71">
        <f>IF($A20="","",($C20-$E$63-$F$63))</f>
        <v/>
      </c>
      <c r="Z20" s="69">
        <f>IF($A20="","",$L$63*$D20)</f>
        <v/>
      </c>
      <c r="AA20" s="71">
        <f>IF($A20="","",$C20-$E$64-$F$64)</f>
        <v/>
      </c>
      <c r="AB20" s="69">
        <f>IF($A20="","",$L$64*$D20)</f>
        <v/>
      </c>
      <c r="AC20" s="137">
        <f>IF($A20="","",$K20-58-58-12)</f>
        <v/>
      </c>
      <c r="AD20" s="140">
        <f>IF($A20="","",$Q20+1.2)</f>
        <v/>
      </c>
      <c r="AE20" s="74">
        <f>IF($A20="","",$AE$9)</f>
        <v/>
      </c>
      <c r="AF20" s="75">
        <f>IF($A20="","",3*$D20)</f>
        <v/>
      </c>
      <c r="AG20" s="143">
        <f>IF($A20="","",($K20-5.8-5.8-1.2) * 0.393701)</f>
        <v/>
      </c>
      <c r="AH20" s="75">
        <f>IF($A20="","",($Q20+1.2)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IF($A21="","",($C21-$E$60)/2)</f>
        <v/>
      </c>
      <c r="R21" s="69">
        <f>IF($A21="","",$L$60*$D21)</f>
        <v/>
      </c>
      <c r="S21" s="71">
        <f>$Q21</f>
        <v/>
      </c>
      <c r="T21" s="69">
        <f>$R21</f>
        <v/>
      </c>
      <c r="U21" s="71">
        <f>IF($A21="","",$B21-$E$61)</f>
        <v/>
      </c>
      <c r="V21" s="69">
        <f>IF($A21="","",$L$61*$D21)</f>
        <v/>
      </c>
      <c r="W21" s="71">
        <f>IF($A21="","",(($Q21*1)+$E$62+$F$62))</f>
        <v/>
      </c>
      <c r="X21" s="69">
        <f>IF($A21="","",$L$62*$D21)</f>
        <v/>
      </c>
      <c r="Y21" s="71">
        <f>IF($A21="","",($C21-$E$63-$F$63))</f>
        <v/>
      </c>
      <c r="Z21" s="69">
        <f>IF($A21="","",$L$63*$D21)</f>
        <v/>
      </c>
      <c r="AA21" s="71">
        <f>IF($A21="","",$C21-$E$64-$F$64)</f>
        <v/>
      </c>
      <c r="AB21" s="69">
        <f>IF($A21="","",$L$64*$D21)</f>
        <v/>
      </c>
      <c r="AC21" s="137">
        <f>IF($A21="","",$K21-58-58-12)</f>
        <v/>
      </c>
      <c r="AD21" s="140">
        <f>IF($A21="","",$Q21+1.2)</f>
        <v/>
      </c>
      <c r="AE21" s="74">
        <f>IF($A21="","",$AE$9)</f>
        <v/>
      </c>
      <c r="AF21" s="75">
        <f>IF($A21="","",3*$D21)</f>
        <v/>
      </c>
      <c r="AG21" s="142">
        <f>IF($A21="","",($K21-5.8-5.8-1.2) * 0.393701)</f>
        <v/>
      </c>
      <c r="AH21" s="75">
        <f>IF($A21="","",($Q21+1.2)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IF($A22="","",($C22-$E$60)/2)</f>
        <v/>
      </c>
      <c r="R22" s="69">
        <f>IF($A22="","",$L$60*$D22)</f>
        <v/>
      </c>
      <c r="S22" s="71">
        <f>$Q22</f>
        <v/>
      </c>
      <c r="T22" s="69">
        <f>$R22</f>
        <v/>
      </c>
      <c r="U22" s="71">
        <f>IF($A22="","",$B22-$E$61)</f>
        <v/>
      </c>
      <c r="V22" s="69">
        <f>IF($A22="","",$L$61*$D22)</f>
        <v/>
      </c>
      <c r="W22" s="71">
        <f>IF($A22="","",(($Q22*1)+$E$62+$F$62))</f>
        <v/>
      </c>
      <c r="X22" s="69">
        <f>IF($A22="","",$L$62*$D22)</f>
        <v/>
      </c>
      <c r="Y22" s="71">
        <f>IF($A22="","",($C22-$E$63-$F$63))</f>
        <v/>
      </c>
      <c r="Z22" s="69">
        <f>IF($A22="","",$L$63*$D22)</f>
        <v/>
      </c>
      <c r="AA22" s="71">
        <f>IF($A22="","",$C22-$E$64-$F$64)</f>
        <v/>
      </c>
      <c r="AB22" s="69">
        <f>IF($A22="","",$L$64*$D22)</f>
        <v/>
      </c>
      <c r="AC22" s="137">
        <f>IF($A22="","",$K22-58-58-12)</f>
        <v/>
      </c>
      <c r="AD22" s="140">
        <f>IF($A22="","",$Q22+1.2)</f>
        <v/>
      </c>
      <c r="AE22" s="74">
        <f>IF($A22="","",$AE$9)</f>
        <v/>
      </c>
      <c r="AF22" s="75">
        <f>IF($A22="","",3*$D22)</f>
        <v/>
      </c>
      <c r="AG22" s="141">
        <f>IF($A22="","",($K22-5.8-5.8-1.2) * 0.393701)</f>
        <v/>
      </c>
      <c r="AH22" s="75">
        <f>IF($A22="","",($Q22+1.2)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IF($A23="","",($C23-$E$60)/2)</f>
        <v/>
      </c>
      <c r="R23" s="69">
        <f>IF($A23="","",$L$60*$D23)</f>
        <v/>
      </c>
      <c r="S23" s="71">
        <f>$Q23</f>
        <v/>
      </c>
      <c r="T23" s="69">
        <f>$R23</f>
        <v/>
      </c>
      <c r="U23" s="71">
        <f>IF($A23="","",$B23-$E$61)</f>
        <v/>
      </c>
      <c r="V23" s="69">
        <f>IF($A23="","",$L$61*$D23)</f>
        <v/>
      </c>
      <c r="W23" s="71">
        <f>IF($A23="","",(($Q23*1)+$E$62+$F$62))</f>
        <v/>
      </c>
      <c r="X23" s="69">
        <f>IF($A23="","",$L$62*$D23)</f>
        <v/>
      </c>
      <c r="Y23" s="71">
        <f>IF($A23="","",($C23-$E$63-$F$63))</f>
        <v/>
      </c>
      <c r="Z23" s="69">
        <f>IF($A23="","",$L$63*$D23)</f>
        <v/>
      </c>
      <c r="AA23" s="71">
        <f>IF($A23="","",$C23-$E$64-$F$64)</f>
        <v/>
      </c>
      <c r="AB23" s="69">
        <f>IF($A23="","",$L$64*$D23)</f>
        <v/>
      </c>
      <c r="AC23" s="137">
        <f>IF($A23="","",$K23-58-58-12)</f>
        <v/>
      </c>
      <c r="AD23" s="140">
        <f>IF($A23="","",$Q23+1.2)</f>
        <v/>
      </c>
      <c r="AE23" s="74">
        <f>IF($A23="","",$AE$9)</f>
        <v/>
      </c>
      <c r="AF23" s="75">
        <f>IF($A23="","",3*$D23)</f>
        <v/>
      </c>
      <c r="AG23" s="143">
        <f>IF($A23="","",($K23-5.8-5.8-1.2) * 0.393701)</f>
        <v/>
      </c>
      <c r="AH23" s="75">
        <f>IF($A23="","",($Q23+1.2)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IF($A24="","",($C24-$E$60)/2)</f>
        <v/>
      </c>
      <c r="R24" s="69">
        <f>IF($A24="","",$L$60*$D24)</f>
        <v/>
      </c>
      <c r="S24" s="71">
        <f>$Q24</f>
        <v/>
      </c>
      <c r="T24" s="69">
        <f>$R24</f>
        <v/>
      </c>
      <c r="U24" s="71">
        <f>IF($A24="","",$B24-$E$61)</f>
        <v/>
      </c>
      <c r="V24" s="69">
        <f>IF($A24="","",$L$61*$D24)</f>
        <v/>
      </c>
      <c r="W24" s="71">
        <f>IF($A24="","",(($Q24*1)+$E$62+$F$62))</f>
        <v/>
      </c>
      <c r="X24" s="69">
        <f>IF($A24="","",$L$62*$D24)</f>
        <v/>
      </c>
      <c r="Y24" s="71">
        <f>IF($A24="","",($C24-$E$63-$F$63))</f>
        <v/>
      </c>
      <c r="Z24" s="69">
        <f>IF($A24="","",$L$63*$D24)</f>
        <v/>
      </c>
      <c r="AA24" s="71">
        <f>IF($A24="","",$C24-$E$64-$F$64)</f>
        <v/>
      </c>
      <c r="AB24" s="69">
        <f>IF($A24="","",$L$64*$D24)</f>
        <v/>
      </c>
      <c r="AC24" s="137">
        <f>IF($A24="","",$K24-58-58-12)</f>
        <v/>
      </c>
      <c r="AD24" s="140">
        <f>IF($A24="","",$Q24+1.2)</f>
        <v/>
      </c>
      <c r="AE24" s="74">
        <f>IF($A24="","",$AE$9)</f>
        <v/>
      </c>
      <c r="AF24" s="75">
        <f>IF($A24="","",3*$D24)</f>
        <v/>
      </c>
      <c r="AG24" s="143">
        <f>IF($A24="","",($K24-5.8-5.8-1.2) * 0.393701)</f>
        <v/>
      </c>
      <c r="AH24" s="75">
        <f>IF($A24="","",($Q24+1.2)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IF($A25="","",($C25-$E$60)/2)</f>
        <v/>
      </c>
      <c r="R25" s="69">
        <f>IF($A25="","",$L$60*$D25)</f>
        <v/>
      </c>
      <c r="S25" s="71">
        <f>$Q25</f>
        <v/>
      </c>
      <c r="T25" s="69">
        <f>$R25</f>
        <v/>
      </c>
      <c r="U25" s="71">
        <f>IF($A25="","",$B25-$E$61)</f>
        <v/>
      </c>
      <c r="V25" s="69">
        <f>IF($A25="","",$L$61*$D25)</f>
        <v/>
      </c>
      <c r="W25" s="71">
        <f>IF($A25="","",(($Q25*1)+$E$62+$F$62))</f>
        <v/>
      </c>
      <c r="X25" s="69">
        <f>IF($A25="","",$L$62*$D25)</f>
        <v/>
      </c>
      <c r="Y25" s="71">
        <f>IF($A25="","",($C25-$E$63-$F$63))</f>
        <v/>
      </c>
      <c r="Z25" s="69">
        <f>IF($A25="","",$L$63*$D25)</f>
        <v/>
      </c>
      <c r="AA25" s="71">
        <f>IF($A25="","",$C25-$E$64-$F$64)</f>
        <v/>
      </c>
      <c r="AB25" s="69">
        <f>IF($A25="","",$L$64*$D25)</f>
        <v/>
      </c>
      <c r="AC25" s="137">
        <f>IF($A25="","",$K25-58-58-12)</f>
        <v/>
      </c>
      <c r="AD25" s="140">
        <f>IF($A25="","",$Q25+1.2)</f>
        <v/>
      </c>
      <c r="AE25" s="74">
        <f>IF($A25="","",$AE$9)</f>
        <v/>
      </c>
      <c r="AF25" s="75">
        <f>IF($A25="","",3*$D25)</f>
        <v/>
      </c>
      <c r="AG25" s="142">
        <f>IF($A25="","",($K25-5.8-5.8-1.2) * 0.393701)</f>
        <v/>
      </c>
      <c r="AH25" s="75">
        <f>IF($A25="","",($Q25+1.2)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IF($A26="","",($C26-$E$60)/2)</f>
        <v/>
      </c>
      <c r="R26" s="69">
        <f>IF($A26="","",$L$60*$D26)</f>
        <v/>
      </c>
      <c r="S26" s="71">
        <f>$Q26</f>
        <v/>
      </c>
      <c r="T26" s="69">
        <f>$R26</f>
        <v/>
      </c>
      <c r="U26" s="71">
        <f>IF($A26="","",$B26-$E$61)</f>
        <v/>
      </c>
      <c r="V26" s="69">
        <f>IF($A26="","",$L$61*$D26)</f>
        <v/>
      </c>
      <c r="W26" s="71">
        <f>IF($A26="","",(($Q26*1)+$E$62+$F$62))</f>
        <v/>
      </c>
      <c r="X26" s="69">
        <f>IF($A26="","",$L$62*$D26)</f>
        <v/>
      </c>
      <c r="Y26" s="71">
        <f>IF($A26="","",($C26-$E$63-$F$63))</f>
        <v/>
      </c>
      <c r="Z26" s="69">
        <f>IF($A26="","",$L$63*$D26)</f>
        <v/>
      </c>
      <c r="AA26" s="71">
        <f>IF($A26="","",$C26-$E$64-$F$64)</f>
        <v/>
      </c>
      <c r="AB26" s="69">
        <f>IF($A26="","",$L$64*$D26)</f>
        <v/>
      </c>
      <c r="AC26" s="137">
        <f>IF($A26="","",$K26-58-58-12)</f>
        <v/>
      </c>
      <c r="AD26" s="140">
        <f>IF($A26="","",$Q26+1.2)</f>
        <v/>
      </c>
      <c r="AE26" s="74">
        <f>IF($A26="","",$AE$9)</f>
        <v/>
      </c>
      <c r="AF26" s="75">
        <f>IF($A26="","",3*$D26)</f>
        <v/>
      </c>
      <c r="AG26" s="142">
        <f>IF($A26="","",($K26-5.8-5.8-1.2) * 0.393701)</f>
        <v/>
      </c>
      <c r="AH26" s="75">
        <f>IF($A26="","",($Q26+1.2)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IF($A27="","",($C27-$E$60)/2)</f>
        <v/>
      </c>
      <c r="R27" s="69">
        <f>IF($A27="","",$L$60*$D27)</f>
        <v/>
      </c>
      <c r="S27" s="71">
        <f>$Q27</f>
        <v/>
      </c>
      <c r="T27" s="69">
        <f>$R27</f>
        <v/>
      </c>
      <c r="U27" s="71">
        <f>IF($A27="","",$B27-$E$61)</f>
        <v/>
      </c>
      <c r="V27" s="69">
        <f>IF($A27="","",$L$61*$D27)</f>
        <v/>
      </c>
      <c r="W27" s="71">
        <f>IF($A27="","",(($Q27*1)+$E$62+$F$62))</f>
        <v/>
      </c>
      <c r="X27" s="69">
        <f>IF($A27="","",$L$62*$D27)</f>
        <v/>
      </c>
      <c r="Y27" s="71">
        <f>IF($A27="","",($C27-$E$63-$F$63))</f>
        <v/>
      </c>
      <c r="Z27" s="69">
        <f>IF($A27="","",$L$63*$D27)</f>
        <v/>
      </c>
      <c r="AA27" s="71">
        <f>IF($A27="","",$C27-$E$64-$F$64)</f>
        <v/>
      </c>
      <c r="AB27" s="69">
        <f>IF($A27="","",$L$64*$D27)</f>
        <v/>
      </c>
      <c r="AC27" s="137">
        <f>IF($A27="","",$K27-58-58-12)</f>
        <v/>
      </c>
      <c r="AD27" s="140">
        <f>IF($A27="","",$Q27+1.2)</f>
        <v/>
      </c>
      <c r="AE27" s="74">
        <f>IF($A27="","",$AE$9)</f>
        <v/>
      </c>
      <c r="AF27" s="75">
        <f>IF($A27="","",3*$D27)</f>
        <v/>
      </c>
      <c r="AG27" s="141">
        <f>IF($A27="","",($K27-5.8-5.8-1.2) * 0.393701)</f>
        <v/>
      </c>
      <c r="AH27" s="75">
        <f>IF($A27="","",($Q27+1.2)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IF($A28="","",($C28-$E$60)/2)</f>
        <v/>
      </c>
      <c r="R28" s="69">
        <f>IF($A28="","",$L$60*$D28)</f>
        <v/>
      </c>
      <c r="S28" s="71">
        <f>$Q28</f>
        <v/>
      </c>
      <c r="T28" s="69">
        <f>$R28</f>
        <v/>
      </c>
      <c r="U28" s="71">
        <f>IF($A28="","",$B28-$E$61)</f>
        <v/>
      </c>
      <c r="V28" s="69">
        <f>IF($A28="","",$L$61*$D28)</f>
        <v/>
      </c>
      <c r="W28" s="71">
        <f>IF($A28="","",(($Q28*1)+$E$62+$F$62))</f>
        <v/>
      </c>
      <c r="X28" s="69">
        <f>IF($A28="","",$L$62*$D28)</f>
        <v/>
      </c>
      <c r="Y28" s="71">
        <f>IF($A28="","",($C28-$E$63-$F$63))</f>
        <v/>
      </c>
      <c r="Z28" s="69">
        <f>IF($A28="","",$L$63*$D28)</f>
        <v/>
      </c>
      <c r="AA28" s="71">
        <f>IF($A28="","",$C28-$E$64-$F$64)</f>
        <v/>
      </c>
      <c r="AB28" s="69">
        <f>IF($A28="","",$L$64*$D28)</f>
        <v/>
      </c>
      <c r="AC28" s="137">
        <f>IF($A28="","",$K28-58-58-12)</f>
        <v/>
      </c>
      <c r="AD28" s="140">
        <f>IF($A28="","",$Q28+1.2)</f>
        <v/>
      </c>
      <c r="AE28" s="74">
        <f>IF($A28="","",$AE$9)</f>
        <v/>
      </c>
      <c r="AF28" s="75">
        <f>IF($A28="","",3*$D28)</f>
        <v/>
      </c>
      <c r="AG28" s="144">
        <f>IF($A28="","",($K28-5.8-5.8-1.2) * 0.393701)</f>
        <v/>
      </c>
      <c r="AH28" s="75">
        <f>IF($A28="","",($Q28+1.2)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(ROUNDUP(P49/640,0))</f>
        <v/>
      </c>
      <c r="Q30" s="81">
        <f>Q$7</f>
        <v/>
      </c>
      <c r="R30" s="81">
        <f>(ROUNDUP((R49+T49)/640,0))</f>
        <v/>
      </c>
      <c r="S30" s="22" t="n"/>
      <c r="T30" s="23" t="n"/>
      <c r="U30" s="81">
        <f>U$7</f>
        <v/>
      </c>
      <c r="V30" s="22" t="n"/>
      <c r="W30" s="22" t="n"/>
      <c r="X30" s="22" t="n"/>
      <c r="Y30" s="23" t="n"/>
      <c r="Z30" s="81">
        <f>(ROUNDUP(SUM(V49:Z49)/640,0))</f>
        <v/>
      </c>
      <c r="AA30" s="81">
        <f>AA$7</f>
        <v/>
      </c>
      <c r="AB30" s="81">
        <f>(ROUNDUP(AB49/640,0))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4" t="n"/>
      <c r="V31" s="84">
        <f>V11*U11</f>
        <v/>
      </c>
      <c r="W31" s="84" t="n"/>
      <c r="X31" s="84">
        <f>X11*W11</f>
        <v/>
      </c>
      <c r="Y31" s="85" t="n"/>
      <c r="Z31" s="84">
        <f>Z11*Y11</f>
        <v/>
      </c>
      <c r="AA31" s="85" t="n"/>
      <c r="AB31" s="84">
        <f>AB11*AA11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4" t="n"/>
      <c r="V32" s="84">
        <f>V12*U12</f>
        <v/>
      </c>
      <c r="W32" s="84" t="n"/>
      <c r="X32" s="84">
        <f>X12*W12</f>
        <v/>
      </c>
      <c r="Y32" s="85" t="n"/>
      <c r="Z32" s="84">
        <f>Z12*Y12</f>
        <v/>
      </c>
      <c r="AA32" s="85" t="n"/>
      <c r="AB32" s="84">
        <f>AB12*AA12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4" t="n"/>
      <c r="V33" s="84">
        <f>V13*U13</f>
        <v/>
      </c>
      <c r="W33" s="84" t="n"/>
      <c r="X33" s="84">
        <f>X13*W13</f>
        <v/>
      </c>
      <c r="Y33" s="85" t="n"/>
      <c r="Z33" s="84">
        <f>Z13*Y13</f>
        <v/>
      </c>
      <c r="AA33" s="85" t="n"/>
      <c r="AB33" s="84">
        <f>AB13*AA13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4" t="n"/>
      <c r="V34" s="84">
        <f>V14*U14</f>
        <v/>
      </c>
      <c r="W34" s="84" t="n"/>
      <c r="X34" s="84">
        <f>X14*W14</f>
        <v/>
      </c>
      <c r="Y34" s="85" t="n"/>
      <c r="Z34" s="84">
        <f>Z14*Y14</f>
        <v/>
      </c>
      <c r="AA34" s="85" t="n"/>
      <c r="AB34" s="84">
        <f>AB14*AA14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4" t="n"/>
      <c r="V35" s="84">
        <f>V15*U15</f>
        <v/>
      </c>
      <c r="W35" s="84" t="n"/>
      <c r="X35" s="84">
        <f>X15*W15</f>
        <v/>
      </c>
      <c r="Y35" s="85" t="n"/>
      <c r="Z35" s="84">
        <f>Z15*Y15</f>
        <v/>
      </c>
      <c r="AA35" s="85" t="n"/>
      <c r="AB35" s="84">
        <f>AB15*AA15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4" t="n"/>
      <c r="V36" s="84">
        <f>V16*U16</f>
        <v/>
      </c>
      <c r="W36" s="84" t="n"/>
      <c r="X36" s="84">
        <f>X16*W16</f>
        <v/>
      </c>
      <c r="Y36" s="85" t="n"/>
      <c r="Z36" s="84">
        <f>Z16*Y16</f>
        <v/>
      </c>
      <c r="AA36" s="85" t="n"/>
      <c r="AB36" s="84">
        <f>AB16*AA16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4" t="n"/>
      <c r="V37" s="84">
        <f>V17*U17</f>
        <v/>
      </c>
      <c r="W37" s="84" t="n"/>
      <c r="X37" s="84">
        <f>X17*W17</f>
        <v/>
      </c>
      <c r="Y37" s="85" t="n"/>
      <c r="Z37" s="84">
        <f>Z17*Y17</f>
        <v/>
      </c>
      <c r="AA37" s="85" t="n"/>
      <c r="AB37" s="84">
        <f>AB17*AA17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4" t="n"/>
      <c r="V38" s="84">
        <f>V18*U18</f>
        <v/>
      </c>
      <c r="W38" s="84" t="n"/>
      <c r="X38" s="84">
        <f>X18*W18</f>
        <v/>
      </c>
      <c r="Y38" s="85" t="n"/>
      <c r="Z38" s="84">
        <f>Z18*Y18</f>
        <v/>
      </c>
      <c r="AA38" s="85" t="n"/>
      <c r="AB38" s="84">
        <f>AB18*AA18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4" t="n"/>
      <c r="V39" s="84">
        <f>V19*U19</f>
        <v/>
      </c>
      <c r="W39" s="84" t="n"/>
      <c r="X39" s="84">
        <f>X19*W19</f>
        <v/>
      </c>
      <c r="Y39" s="85" t="n"/>
      <c r="Z39" s="84">
        <f>Z19*Y19</f>
        <v/>
      </c>
      <c r="AA39" s="85" t="n"/>
      <c r="AB39" s="84">
        <f>AB19*AA19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4" t="n"/>
      <c r="V40" s="84">
        <f>V20*U20</f>
        <v/>
      </c>
      <c r="W40" s="84" t="n"/>
      <c r="X40" s="84">
        <f>X20*W20</f>
        <v/>
      </c>
      <c r="Y40" s="85" t="n"/>
      <c r="Z40" s="84">
        <f>Z20*Y20</f>
        <v/>
      </c>
      <c r="AA40" s="85" t="n"/>
      <c r="AB40" s="84">
        <f>AB20*AA20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4" t="n"/>
      <c r="V41" s="84">
        <f>V21*U21</f>
        <v/>
      </c>
      <c r="W41" s="84" t="n"/>
      <c r="X41" s="84">
        <f>X21*W21</f>
        <v/>
      </c>
      <c r="Y41" s="85" t="n"/>
      <c r="Z41" s="84">
        <f>Z21*Y21</f>
        <v/>
      </c>
      <c r="AA41" s="85" t="n"/>
      <c r="AB41" s="84">
        <f>AB21*AA21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4" t="n"/>
      <c r="V42" s="84">
        <f>V22*U22</f>
        <v/>
      </c>
      <c r="W42" s="84" t="n"/>
      <c r="X42" s="84">
        <f>X22*W22</f>
        <v/>
      </c>
      <c r="Y42" s="85" t="n"/>
      <c r="Z42" s="84">
        <f>Z22*Y22</f>
        <v/>
      </c>
      <c r="AA42" s="85" t="n"/>
      <c r="AB42" s="84">
        <f>AB22*AA22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4" t="n"/>
      <c r="V43" s="84">
        <f>V23*U23</f>
        <v/>
      </c>
      <c r="W43" s="84" t="n"/>
      <c r="X43" s="84">
        <f>X23*W23</f>
        <v/>
      </c>
      <c r="Y43" s="85" t="n"/>
      <c r="Z43" s="84">
        <f>Z23*Y23</f>
        <v/>
      </c>
      <c r="AA43" s="85" t="n"/>
      <c r="AB43" s="84">
        <f>AB23*AA23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4" t="n"/>
      <c r="V44" s="84">
        <f>V24*U24</f>
        <v/>
      </c>
      <c r="W44" s="84" t="n"/>
      <c r="X44" s="84">
        <f>X24*W24</f>
        <v/>
      </c>
      <c r="Y44" s="85" t="n"/>
      <c r="Z44" s="84">
        <f>Z24*Y24</f>
        <v/>
      </c>
      <c r="AA44" s="85" t="n"/>
      <c r="AB44" s="84">
        <f>AB24*AA24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4" t="n"/>
      <c r="V45" s="84">
        <f>V25*U25</f>
        <v/>
      </c>
      <c r="W45" s="84" t="n"/>
      <c r="X45" s="84">
        <f>X25*W25</f>
        <v/>
      </c>
      <c r="Y45" s="85" t="n"/>
      <c r="Z45" s="84">
        <f>Z25*Y25</f>
        <v/>
      </c>
      <c r="AA45" s="85" t="n"/>
      <c r="AB45" s="84">
        <f>AB25*AA25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4" t="n"/>
      <c r="V46" s="84">
        <f>V26*U26</f>
        <v/>
      </c>
      <c r="W46" s="84" t="n"/>
      <c r="X46" s="84">
        <f>X26*W26</f>
        <v/>
      </c>
      <c r="Y46" s="85" t="n"/>
      <c r="Z46" s="84">
        <f>Z26*Y26</f>
        <v/>
      </c>
      <c r="AA46" s="85" t="n"/>
      <c r="AB46" s="84">
        <f>AB26*AA26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4" t="n"/>
      <c r="V47" s="84">
        <f>V27*U27</f>
        <v/>
      </c>
      <c r="W47" s="84" t="n"/>
      <c r="X47" s="84">
        <f>X27*W27</f>
        <v/>
      </c>
      <c r="Y47" s="85" t="n"/>
      <c r="Z47" s="84">
        <f>Z27*Y27</f>
        <v/>
      </c>
      <c r="AA47" s="85" t="n"/>
      <c r="AB47" s="84">
        <f>AB27*AA27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4" t="n"/>
      <c r="V48" s="84">
        <f>V28*U28</f>
        <v/>
      </c>
      <c r="W48" s="84" t="n"/>
      <c r="X48" s="84">
        <f>X28*W28</f>
        <v/>
      </c>
      <c r="Y48" s="85" t="n"/>
      <c r="Z48" s="84">
        <f>Z28*Y28</f>
        <v/>
      </c>
      <c r="AA48" s="85" t="n"/>
      <c r="AB48" s="84">
        <f>AB28*AA28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  <c r="Y49" s="85" t="n"/>
      <c r="Z49" s="85">
        <f>SUMIF(Z31:Z48,"&gt;0")</f>
        <v/>
      </c>
      <c r="AA49" s="85" t="n"/>
      <c r="AB49" s="85">
        <f>SUMIF(AB31:AB48,"&gt;0")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n">
        <v>20046</v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1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1</v>
      </c>
    </row>
    <row r="59">
      <c r="A59" s="89" t="n">
        <v>6</v>
      </c>
      <c r="B59" s="90" t="inlineStr">
        <is>
          <t>เสาเกี่ยวโหนก</t>
        </is>
      </c>
      <c r="C59" s="91" t="inlineStr">
        <is>
          <t>B20010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1</v>
      </c>
    </row>
    <row r="60">
      <c r="A60" s="89" t="n">
        <v>7</v>
      </c>
      <c r="B60" s="90" t="inlineStr">
        <is>
          <t>ขวางบน</t>
        </is>
      </c>
      <c r="C60" s="91" t="inlineStr">
        <is>
          <t>B20054</t>
        </is>
      </c>
      <c r="D60" s="92" t="inlineStr">
        <is>
          <t>(W-2.2-5.7-4-5.7-2.2)/2</t>
        </is>
      </c>
      <c r="E60" s="93" t="n">
        <v>19.8</v>
      </c>
      <c r="F60" s="94" t="n"/>
      <c r="G60" s="94" t="n"/>
      <c r="H60" s="94" t="n"/>
      <c r="I60" s="94" t="n"/>
      <c r="J60" s="94" t="n"/>
      <c r="K60" s="94" t="n"/>
      <c r="L60" s="93" t="n">
        <v>3</v>
      </c>
    </row>
    <row r="61">
      <c r="A61" s="89" t="n">
        <v>8</v>
      </c>
      <c r="B61" s="90" t="inlineStr">
        <is>
          <t>ฝาปิดเฟรมข้าง</t>
        </is>
      </c>
      <c r="C61" s="91" t="inlineStr">
        <is>
          <t>B20019</t>
        </is>
      </c>
      <c r="D61" s="92" t="inlineStr">
        <is>
          <t>H-2.1</t>
        </is>
      </c>
      <c r="E61" s="93" t="n">
        <v>2.1</v>
      </c>
      <c r="F61" s="94" t="n"/>
      <c r="G61" s="94" t="n"/>
      <c r="H61" s="94" t="n"/>
      <c r="I61" s="94" t="n"/>
      <c r="J61" s="94" t="n"/>
      <c r="K61" s="94" t="n"/>
      <c r="L61" s="93" t="n">
        <v>4</v>
      </c>
    </row>
    <row r="62">
      <c r="A62" s="89" t="n">
        <v>9</v>
      </c>
      <c r="B62" s="90" t="inlineStr">
        <is>
          <t>ฝาปิดเฟรมบน/ล่าง 
ร่องบานตาย</t>
        </is>
      </c>
      <c r="C62" s="91" t="inlineStr">
        <is>
          <t>-</t>
        </is>
      </c>
      <c r="D62" s="92" t="inlineStr">
        <is>
          <t>ขวาง+5.7+เผื่อ2</t>
        </is>
      </c>
      <c r="E62" s="93" t="n">
        <v>5.7</v>
      </c>
      <c r="F62" s="93" t="n">
        <v>2</v>
      </c>
      <c r="G62" s="94" t="n"/>
      <c r="H62" s="94" t="n"/>
      <c r="I62" s="94" t="n"/>
      <c r="J62" s="94" t="n"/>
      <c r="K62" s="94" t="n"/>
      <c r="L62" s="93" t="n">
        <v>2</v>
      </c>
    </row>
    <row r="63">
      <c r="A63" s="89" t="n">
        <v>10</v>
      </c>
      <c r="B63" s="90" t="inlineStr">
        <is>
          <t>ฝาปิดเฟรมบน/ล่าง
ร่องริม</t>
        </is>
      </c>
      <c r="C63" s="91" t="inlineStr">
        <is>
          <t>-</t>
        </is>
      </c>
      <c r="D63" s="92" t="inlineStr">
        <is>
          <t>(ขวาง X 2 )+9.7+เผื่อ2</t>
        </is>
      </c>
      <c r="E63" s="93" t="n">
        <v>3.5</v>
      </c>
      <c r="F63" s="93" t="n">
        <v>3.5</v>
      </c>
      <c r="G63" s="94" t="n"/>
      <c r="H63" s="94" t="n"/>
      <c r="I63" s="94" t="n"/>
      <c r="J63" s="94" t="n"/>
      <c r="K63" s="94" t="n"/>
      <c r="L63" s="93" t="n">
        <v>2</v>
      </c>
    </row>
    <row r="64">
      <c r="A64" s="89" t="n">
        <v>11</v>
      </c>
      <c r="B64" s="90" t="inlineStr">
        <is>
          <t>เบรคบาน ธรณี</t>
        </is>
      </c>
      <c r="C64" s="91" t="inlineStr">
        <is>
          <t>B20050</t>
        </is>
      </c>
      <c r="D64" s="92" t="inlineStr">
        <is>
          <t>W-2.2-2.2</t>
        </is>
      </c>
      <c r="E64" s="93" t="n">
        <v>2.2</v>
      </c>
      <c r="F64" s="93" t="n">
        <v>2.2</v>
      </c>
      <c r="G64" s="94" t="n"/>
      <c r="H64" s="94" t="n"/>
      <c r="I64" s="94" t="n"/>
      <c r="J64" s="94" t="n"/>
      <c r="K64" s="94" t="n"/>
      <c r="L64" s="93" t="n">
        <v>2</v>
      </c>
    </row>
    <row r="66">
      <c r="A66" s="153" t="inlineStr">
        <is>
          <t>⑥ อุปกรณ์ ต่อ 1 บาน — คูณจำนวนบานที่ผลิต</t>
        </is>
      </c>
      <c r="F66" s="154" t="inlineStr">
        <is>
          <t>ต่อบาน</t>
        </is>
      </c>
    </row>
    <row r="67">
      <c r="A67" s="155" t="inlineStr">
        <is>
          <t>1. ล้อ 27</t>
        </is>
      </c>
      <c r="F67" s="156" t="n">
        <v>2</v>
      </c>
    </row>
    <row r="68">
      <c r="A68" s="155" t="inlineStr">
        <is>
          <t>2. มือจับ Align</t>
        </is>
      </c>
      <c r="F68" s="156" t="n">
        <v>2</v>
      </c>
    </row>
    <row r="69">
      <c r="A69" s="155" t="inlineStr">
        <is>
          <t>3. ชุดล็อค</t>
        </is>
      </c>
      <c r="F69" s="156" t="n">
        <v>1</v>
      </c>
    </row>
    <row r="70">
      <c r="A70" s="155" t="inlineStr">
        <is>
          <t>4. น็อตประกอบ</t>
        </is>
      </c>
      <c r="F70" s="156" t="n">
        <v>4</v>
      </c>
    </row>
    <row r="71">
      <c r="A71" s="157" t="inlineStr">
        <is>
          <t>+ สักหลาด/ยาง/ซิลิโคน = ตามขนาด (ดูชีทคิดทุน)</t>
        </is>
      </c>
    </row>
  </sheetData>
  <mergeCells count="59">
    <mergeCell ref="R30:T30"/>
    <mergeCell ref="O7:P7"/>
    <mergeCell ref="Q7:R7"/>
    <mergeCell ref="U9:V9"/>
    <mergeCell ref="I6:J6"/>
    <mergeCell ref="O6:P6"/>
    <mergeCell ref="U6:V6"/>
    <mergeCell ref="K9:L9"/>
    <mergeCell ref="W6:X6"/>
    <mergeCell ref="M9:N9"/>
    <mergeCell ref="O9:P9"/>
    <mergeCell ref="G8:H8"/>
    <mergeCell ref="Y9:Z9"/>
    <mergeCell ref="E8:F8"/>
    <mergeCell ref="U7:Z7"/>
    <mergeCell ref="AA9:AB9"/>
    <mergeCell ref="U30:Y30"/>
    <mergeCell ref="S8:T8"/>
    <mergeCell ref="A69:E69"/>
    <mergeCell ref="A70:E70"/>
    <mergeCell ref="A71:F71"/>
    <mergeCell ref="G7:H7"/>
    <mergeCell ref="AA6:AB6"/>
    <mergeCell ref="S7:T7"/>
    <mergeCell ref="I7:J7"/>
    <mergeCell ref="A30:D30"/>
    <mergeCell ref="AC7:AF7"/>
    <mergeCell ref="G6:H6"/>
    <mergeCell ref="A66:E66"/>
    <mergeCell ref="E9:F9"/>
    <mergeCell ref="M7:N7"/>
    <mergeCell ref="E6:F6"/>
    <mergeCell ref="A8:A9"/>
    <mergeCell ref="A6:D6"/>
    <mergeCell ref="AA7:AB7"/>
    <mergeCell ref="M6:N6"/>
    <mergeCell ref="Q6:R6"/>
    <mergeCell ref="S6:T6"/>
    <mergeCell ref="Y6:Z6"/>
    <mergeCell ref="D8:D9"/>
    <mergeCell ref="A7:D7"/>
    <mergeCell ref="Q9:R9"/>
    <mergeCell ref="I8:J8"/>
    <mergeCell ref="S9:T9"/>
    <mergeCell ref="M8:N8"/>
    <mergeCell ref="W9:X9"/>
    <mergeCell ref="O8:P8"/>
    <mergeCell ref="AE9:AF9"/>
    <mergeCell ref="K7:L7"/>
    <mergeCell ref="AC8:AF8"/>
    <mergeCell ref="B8:C9"/>
    <mergeCell ref="E7:F7"/>
    <mergeCell ref="AG6:AH9"/>
    <mergeCell ref="A68:E68"/>
    <mergeCell ref="K6:L6"/>
    <mergeCell ref="G9:H9"/>
    <mergeCell ref="AA8:AB8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12.75" customWidth="1" min="22" max="22"/>
    <col width="8.75" customWidth="1" min="23" max="23"/>
    <col width="9.75" customWidth="1" min="25" max="25"/>
    <col width="11.625" customWidth="1" min="26" max="26"/>
    <col width="8.75" customWidth="1" min="27" max="27"/>
  </cols>
  <sheetData>
    <row r="1" ht="40.15" customHeight="1">
      <c r="A1" s="4" t="inlineStr">
        <is>
          <t>รายการตัด SMS บานเลื่อนอิสระ 3 บาน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10" t="n"/>
      <c r="R1" s="10" t="n"/>
      <c r="S1" s="9" t="n"/>
      <c r="T1" s="10" t="n"/>
      <c r="U1" s="10" t="n"/>
      <c r="V1" s="10" t="n"/>
      <c r="W1" s="10" t="n"/>
      <c r="X1" s="10" t="n"/>
      <c r="Y1" s="10" t="n"/>
      <c r="Z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9" t="n"/>
      <c r="P2" s="9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O3" s="9" t="n"/>
      <c r="P3" s="9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O4" s="9" t="n"/>
      <c r="P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P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n"/>
      <c r="N6" s="3" t="n"/>
      <c r="O6" s="18" t="inlineStr">
        <is>
          <t>(W-2.2-5.7-4-4-5.7-2.2)/3</t>
        </is>
      </c>
      <c r="P6" s="3" t="n"/>
      <c r="Q6" s="18" t="n"/>
      <c r="R6" s="3" t="n"/>
      <c r="S6" s="18" t="inlineStr">
        <is>
          <t>H-1.3-3.7</t>
        </is>
      </c>
      <c r="T6" s="3" t="n"/>
      <c r="U6" s="19" t="n"/>
      <c r="V6" s="19" t="n"/>
      <c r="W6" s="19" t="n"/>
      <c r="X6" s="19" t="n"/>
      <c r="Y6" s="20" t="inlineStr">
        <is>
          <t>หน่วยนิ้ว กระจก</t>
        </is>
      </c>
      <c r="Z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5" t="inlineStr">
        <is>
          <t>B20054</t>
        </is>
      </c>
      <c r="P7" s="17" t="n"/>
      <c r="Q7" s="25" t="inlineStr">
        <is>
          <t>B20054</t>
        </is>
      </c>
      <c r="R7" s="17" t="n"/>
      <c r="S7" s="26" t="inlineStr">
        <is>
          <t>B20019</t>
        </is>
      </c>
      <c r="T7" s="16" t="n"/>
      <c r="U7" s="28" t="inlineStr">
        <is>
          <t>ขนาดกระจก</t>
        </is>
      </c>
      <c r="V7" s="29" t="n"/>
      <c r="W7" s="29" t="n"/>
      <c r="X7" s="30" t="n"/>
      <c r="Y7" s="31" t="n"/>
      <c r="Z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1" t="n"/>
      <c r="Q8" s="38" t="n"/>
      <c r="R8" s="37" t="n"/>
      <c r="S8" s="95" t="n"/>
      <c r="T8" s="96" t="n"/>
      <c r="U8" s="42" t="inlineStr">
        <is>
          <t>ใส่ความหนากระจก ↓</t>
        </is>
      </c>
      <c r="V8" s="22" t="n"/>
      <c r="W8" s="22" t="n"/>
      <c r="X8" s="43" t="n"/>
      <c r="Y8" s="31" t="n"/>
      <c r="Z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ขวางบน</t>
        </is>
      </c>
      <c r="P9" s="43" t="n"/>
      <c r="Q9" s="48" t="inlineStr">
        <is>
          <t>ขวางล่าง</t>
        </is>
      </c>
      <c r="R9" s="43" t="n"/>
      <c r="S9" s="49" t="inlineStr">
        <is>
          <t>ฝาปิดเฟรมข้าง</t>
        </is>
      </c>
      <c r="T9" s="43" t="n"/>
      <c r="U9" s="50" t="inlineStr">
        <is>
          <t>เสา-5.8-5.8-1.2</t>
        </is>
      </c>
      <c r="V9" s="51" t="inlineStr">
        <is>
          <t>ขวาง+1.2</t>
        </is>
      </c>
      <c r="W9" s="52" t="n">
        <v>6</v>
      </c>
      <c r="X9" s="43" t="n"/>
      <c r="Y9" s="53" t="n"/>
      <c r="Z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61" t="inlineStr">
        <is>
          <t>H</t>
        </is>
      </c>
      <c r="V10" s="62" t="inlineStr">
        <is>
          <t>W</t>
        </is>
      </c>
      <c r="W10" s="63" t="inlineStr">
        <is>
          <t>ความ
หนา</t>
        </is>
      </c>
      <c r="X10" s="64" t="inlineStr">
        <is>
          <t>จำนวน</t>
        </is>
      </c>
      <c r="Y10" s="65" t="inlineStr">
        <is>
          <t>สูง</t>
        </is>
      </c>
      <c r="Z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159</v>
      </c>
      <c r="C11" s="139" t="n">
        <v>350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IF($A11="","",($C11-$E$59)/3)</f>
        <v/>
      </c>
      <c r="P11" s="69">
        <f>IF($A11="","",$L$59*$D11)</f>
        <v/>
      </c>
      <c r="Q11" s="71">
        <f>$O11</f>
        <v/>
      </c>
      <c r="R11" s="69">
        <f>$P11</f>
        <v/>
      </c>
      <c r="S11" s="71">
        <f>IF($A11="","",$B11-$E$60-$F$60)</f>
        <v/>
      </c>
      <c r="T11" s="69">
        <f>IF($A11="","",$L$60*$D11)</f>
        <v/>
      </c>
      <c r="U11" s="137">
        <f>IF($A11="","",$K11-5.8-5.8-1.2)</f>
        <v/>
      </c>
      <c r="V11" s="140">
        <f>IF($A11="","",$O11+1.2)</f>
        <v/>
      </c>
      <c r="W11" s="74">
        <f>IF($A11="","",$W$9)</f>
        <v/>
      </c>
      <c r="X11" s="75">
        <f>IF($A11="","",3*$D11)</f>
        <v/>
      </c>
      <c r="Y11" s="141">
        <f>IF($A11="","",($U11 * 0.393701) )</f>
        <v/>
      </c>
      <c r="Z11" s="75">
        <f>IF($A11="","",($V11 * 0.393701))</f>
        <v/>
      </c>
    </row>
    <row r="12" ht="40.15" customHeight="1">
      <c r="A12" s="67" t="inlineStr">
        <is>
          <t>ชาญวิท</t>
        </is>
      </c>
      <c r="B12" s="71" t="n">
        <v>276</v>
      </c>
      <c r="C12" s="139" t="n">
        <v>206</v>
      </c>
      <c r="D12" s="70" t="n">
        <v>1</v>
      </c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IF($A12="","",($C12-$E$59)/3)</f>
        <v/>
      </c>
      <c r="P12" s="69">
        <f>IF($A12="","",$L$59*$D12)</f>
        <v/>
      </c>
      <c r="Q12" s="71">
        <f>$O12</f>
        <v/>
      </c>
      <c r="R12" s="69">
        <f>$P12</f>
        <v/>
      </c>
      <c r="S12" s="71">
        <f>IF($A12="","",$B12-$E$60-$F$60)</f>
        <v/>
      </c>
      <c r="T12" s="69">
        <f>IF($A12="","",$L$60*$D12)</f>
        <v/>
      </c>
      <c r="U12" s="137">
        <f>IF($A12="","",$K12-58-58-12)</f>
        <v/>
      </c>
      <c r="V12" s="140">
        <f>IF($A12="","",$O12+1.2)</f>
        <v/>
      </c>
      <c r="W12" s="74">
        <f>IF($A12="","",$W$9)</f>
        <v/>
      </c>
      <c r="X12" s="75">
        <f>IF($A12="","",3*$D12)</f>
        <v/>
      </c>
      <c r="Y12" s="142">
        <f>IF($A12="","",($K12-5.8-5.8-1.2) * 0.393701)</f>
        <v/>
      </c>
      <c r="Z12" s="75">
        <f>IF($A12="","",($O12+1.2)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IF($A13="","",($C13-$E$59)/3)</f>
        <v/>
      </c>
      <c r="P13" s="69">
        <f>IF($A13="","",$L$59*$D13)</f>
        <v/>
      </c>
      <c r="Q13" s="71">
        <f>$O13</f>
        <v/>
      </c>
      <c r="R13" s="69">
        <f>$P13</f>
        <v/>
      </c>
      <c r="S13" s="71">
        <f>IF($A13="","",$B13-$E$60-$F$60)</f>
        <v/>
      </c>
      <c r="T13" s="69">
        <f>IF($A13="","",$L$60*$D13)</f>
        <v/>
      </c>
      <c r="U13" s="137">
        <f>IF($A13="","",$K13-58-58-12)</f>
        <v/>
      </c>
      <c r="V13" s="140">
        <f>IF($A13="","",$O13+1.2)</f>
        <v/>
      </c>
      <c r="W13" s="74">
        <f>IF($A13="","",$W$9)</f>
        <v/>
      </c>
      <c r="X13" s="75">
        <f>IF($A13="","",3*$D13)</f>
        <v/>
      </c>
      <c r="Y13" s="141">
        <f>IF($A13="","",($K13-5.8-5.8-1.2) * 0.393701)</f>
        <v/>
      </c>
      <c r="Z13" s="75">
        <f>IF($A13="","",($O13+1.2)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IF($A14="","",($C14-$E$59)/3)</f>
        <v/>
      </c>
      <c r="P14" s="69">
        <f>IF($A14="","",$L$59*$D14)</f>
        <v/>
      </c>
      <c r="Q14" s="71">
        <f>$O14</f>
        <v/>
      </c>
      <c r="R14" s="69">
        <f>$P14</f>
        <v/>
      </c>
      <c r="S14" s="71">
        <f>IF($A14="","",$B14-$E$60-$F$60)</f>
        <v/>
      </c>
      <c r="T14" s="69">
        <f>IF($A14="","",$L$60*$D14)</f>
        <v/>
      </c>
      <c r="U14" s="137">
        <f>IF($A14="","",$K14-58-58-12)</f>
        <v/>
      </c>
      <c r="V14" s="140">
        <f>IF($A14="","",$O14+1.2)</f>
        <v/>
      </c>
      <c r="W14" s="74">
        <f>IF($A14="","",$W$9)</f>
        <v/>
      </c>
      <c r="X14" s="75">
        <f>IF($A14="","",3*$D14)</f>
        <v/>
      </c>
      <c r="Y14" s="143">
        <f>IF($A14="","",($K14-5.8-5.8-1.2) * 0.393701)</f>
        <v/>
      </c>
      <c r="Z14" s="75">
        <f>IF($A14="","",($O14+1.2)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IF($A15="","",($C15-$E$59)/3)</f>
        <v/>
      </c>
      <c r="P15" s="69">
        <f>IF($A15="","",$L$59*$D15)</f>
        <v/>
      </c>
      <c r="Q15" s="71">
        <f>$O15</f>
        <v/>
      </c>
      <c r="R15" s="69">
        <f>$P15</f>
        <v/>
      </c>
      <c r="S15" s="71">
        <f>IF($A15="","",$B15-$E$60-$F$60)</f>
        <v/>
      </c>
      <c r="T15" s="69">
        <f>IF($A15="","",$L$60*$D15)</f>
        <v/>
      </c>
      <c r="U15" s="137">
        <f>IF($A15="","",$K15-58-58-12)</f>
        <v/>
      </c>
      <c r="V15" s="140">
        <f>IF($A15="","",$O15+1.2)</f>
        <v/>
      </c>
      <c r="W15" s="74">
        <f>IF($A15="","",$W$9)</f>
        <v/>
      </c>
      <c r="X15" s="75">
        <f>IF($A15="","",3*$D15)</f>
        <v/>
      </c>
      <c r="Y15" s="143">
        <f>IF($A15="","",($K15-5.8-5.8-1.2) * 0.393701)</f>
        <v/>
      </c>
      <c r="Z15" s="75">
        <f>IF($A15="","",($O15+1.2)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IF($A16="","",($C16-$E$59)/3)</f>
        <v/>
      </c>
      <c r="P16" s="69">
        <f>IF($A16="","",$L$59*$D16)</f>
        <v/>
      </c>
      <c r="Q16" s="71">
        <f>$O16</f>
        <v/>
      </c>
      <c r="R16" s="69">
        <f>$P16</f>
        <v/>
      </c>
      <c r="S16" s="71">
        <f>IF($A16="","",$B16-$E$60-$F$60)</f>
        <v/>
      </c>
      <c r="T16" s="69">
        <f>IF($A16="","",$L$60*$D16)</f>
        <v/>
      </c>
      <c r="U16" s="137">
        <f>IF($A16="","",$K16-58-58-12)</f>
        <v/>
      </c>
      <c r="V16" s="140">
        <f>IF($A16="","",$O16+1.2)</f>
        <v/>
      </c>
      <c r="W16" s="74">
        <f>IF($A16="","",$W$9)</f>
        <v/>
      </c>
      <c r="X16" s="75">
        <f>IF($A16="","",3*$D16)</f>
        <v/>
      </c>
      <c r="Y16" s="143">
        <f>IF($A16="","",($K16-5.8-5.8-1.2) * 0.393701)</f>
        <v/>
      </c>
      <c r="Z16" s="75">
        <f>IF($A16="","",($O16+1.2)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IF($A17="","",($C17-$E$59)/3)</f>
        <v/>
      </c>
      <c r="P17" s="69">
        <f>IF($A17="","",$L$59*$D17)</f>
        <v/>
      </c>
      <c r="Q17" s="71">
        <f>$O17</f>
        <v/>
      </c>
      <c r="R17" s="69">
        <f>$P17</f>
        <v/>
      </c>
      <c r="S17" s="71">
        <f>IF($A17="","",$B17-$E$60-$F$60)</f>
        <v/>
      </c>
      <c r="T17" s="69">
        <f>IF($A17="","",$L$60*$D17)</f>
        <v/>
      </c>
      <c r="U17" s="137">
        <f>IF($A17="","",$K17-58-58-12)</f>
        <v/>
      </c>
      <c r="V17" s="140">
        <f>IF($A17="","",$O17+1.2)</f>
        <v/>
      </c>
      <c r="W17" s="74">
        <f>IF($A17="","",$W$9)</f>
        <v/>
      </c>
      <c r="X17" s="75">
        <f>IF($A17="","",3*$D17)</f>
        <v/>
      </c>
      <c r="Y17" s="143">
        <f>IF($A17="","",($K17-5.8-5.8-1.2) * 0.393701)</f>
        <v/>
      </c>
      <c r="Z17" s="75">
        <f>IF($A17="","",($O17+1.2)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IF($A18="","",($C18-$E$59)/3)</f>
        <v/>
      </c>
      <c r="P18" s="69">
        <f>IF($A18="","",$L$59*$D18)</f>
        <v/>
      </c>
      <c r="Q18" s="71">
        <f>$O18</f>
        <v/>
      </c>
      <c r="R18" s="69">
        <f>$P18</f>
        <v/>
      </c>
      <c r="S18" s="71">
        <f>IF($A18="","",$B18-$E$60-$F$60)</f>
        <v/>
      </c>
      <c r="T18" s="69">
        <f>IF($A18="","",$L$60*$D18)</f>
        <v/>
      </c>
      <c r="U18" s="137">
        <f>IF($A18="","",$K18-58-58-12)</f>
        <v/>
      </c>
      <c r="V18" s="140">
        <f>IF($A18="","",$O18+1.2)</f>
        <v/>
      </c>
      <c r="W18" s="74">
        <f>IF($A18="","",$W$9)</f>
        <v/>
      </c>
      <c r="X18" s="75">
        <f>IF($A18="","",3*$D18)</f>
        <v/>
      </c>
      <c r="Y18" s="143">
        <f>IF($A18="","",($K18-5.8-5.8-1.2) * 0.393701)</f>
        <v/>
      </c>
      <c r="Z18" s="75">
        <f>IF($A18="","",($O18+1.2)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IF($A19="","",($C19-$E$59)/3)</f>
        <v/>
      </c>
      <c r="P19" s="69">
        <f>IF($A19="","",$L$59*$D19)</f>
        <v/>
      </c>
      <c r="Q19" s="71">
        <f>$O19</f>
        <v/>
      </c>
      <c r="R19" s="69">
        <f>$P19</f>
        <v/>
      </c>
      <c r="S19" s="71">
        <f>IF($A19="","",$B19-$E$60-$F$60)</f>
        <v/>
      </c>
      <c r="T19" s="69">
        <f>IF($A19="","",$L$60*$D19)</f>
        <v/>
      </c>
      <c r="U19" s="137">
        <f>IF($A19="","",$K19-58-58-12)</f>
        <v/>
      </c>
      <c r="V19" s="140">
        <f>IF($A19="","",$O19+1.2)</f>
        <v/>
      </c>
      <c r="W19" s="74">
        <f>IF($A19="","",$W$9)</f>
        <v/>
      </c>
      <c r="X19" s="75">
        <f>IF($A19="","",3*$D19)</f>
        <v/>
      </c>
      <c r="Y19" s="143">
        <f>IF($A19="","",($K19-5.8-5.8-1.2) * 0.393701)</f>
        <v/>
      </c>
      <c r="Z19" s="75">
        <f>IF($A19="","",($O19+1.2)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IF($A20="","",($C20-$E$59)/3)</f>
        <v/>
      </c>
      <c r="P20" s="69">
        <f>IF($A20="","",$L$59*$D20)</f>
        <v/>
      </c>
      <c r="Q20" s="71">
        <f>$O20</f>
        <v/>
      </c>
      <c r="R20" s="69">
        <f>$P20</f>
        <v/>
      </c>
      <c r="S20" s="71">
        <f>IF($A20="","",$B20-$E$60-$F$60)</f>
        <v/>
      </c>
      <c r="T20" s="69">
        <f>IF($A20="","",$L$60*$D20)</f>
        <v/>
      </c>
      <c r="U20" s="137">
        <f>IF($A20="","",$K20-58-58-12)</f>
        <v/>
      </c>
      <c r="V20" s="140">
        <f>IF($A20="","",$O20+1.2)</f>
        <v/>
      </c>
      <c r="W20" s="74">
        <f>IF($A20="","",$W$9)</f>
        <v/>
      </c>
      <c r="X20" s="75">
        <f>IF($A20="","",3*$D20)</f>
        <v/>
      </c>
      <c r="Y20" s="143">
        <f>IF($A20="","",($K20-5.8-5.8-1.2) * 0.393701)</f>
        <v/>
      </c>
      <c r="Z20" s="75">
        <f>IF($A20="","",($O20+1.2)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IF($A21="","",($C21-$E$59)/3)</f>
        <v/>
      </c>
      <c r="P21" s="69">
        <f>IF($A21="","",$L$59*$D21)</f>
        <v/>
      </c>
      <c r="Q21" s="71">
        <f>$O21</f>
        <v/>
      </c>
      <c r="R21" s="69">
        <f>$P21</f>
        <v/>
      </c>
      <c r="S21" s="71">
        <f>IF($A21="","",$B21-$E$60-$F$60)</f>
        <v/>
      </c>
      <c r="T21" s="69">
        <f>IF($A21="","",$L$60*$D21)</f>
        <v/>
      </c>
      <c r="U21" s="137">
        <f>IF($A21="","",$K21-58-58-12)</f>
        <v/>
      </c>
      <c r="V21" s="140">
        <f>IF($A21="","",$O21+1.2)</f>
        <v/>
      </c>
      <c r="W21" s="74">
        <f>IF($A21="","",$W$9)</f>
        <v/>
      </c>
      <c r="X21" s="75">
        <f>IF($A21="","",3*$D21)</f>
        <v/>
      </c>
      <c r="Y21" s="142">
        <f>IF($A21="","",($K21-5.8-5.8-1.2) * 0.393701)</f>
        <v/>
      </c>
      <c r="Z21" s="75">
        <f>IF($A21="","",($O21+1.2)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IF($A22="","",($C22-$E$59)/3)</f>
        <v/>
      </c>
      <c r="P22" s="69">
        <f>IF($A22="","",$L$59*$D22)</f>
        <v/>
      </c>
      <c r="Q22" s="71">
        <f>$O22</f>
        <v/>
      </c>
      <c r="R22" s="69">
        <f>$P22</f>
        <v/>
      </c>
      <c r="S22" s="71">
        <f>IF($A22="","",$B22-$E$60-$F$60)</f>
        <v/>
      </c>
      <c r="T22" s="69">
        <f>IF($A22="","",$L$60*$D22)</f>
        <v/>
      </c>
      <c r="U22" s="137">
        <f>IF($A22="","",$K22-58-58-12)</f>
        <v/>
      </c>
      <c r="V22" s="140">
        <f>IF($A22="","",$O22+1.2)</f>
        <v/>
      </c>
      <c r="W22" s="74">
        <f>IF($A22="","",$W$9)</f>
        <v/>
      </c>
      <c r="X22" s="75">
        <f>IF($A22="","",3*$D22)</f>
        <v/>
      </c>
      <c r="Y22" s="141">
        <f>IF($A22="","",($K22-5.8-5.8-1.2) * 0.393701)</f>
        <v/>
      </c>
      <c r="Z22" s="75">
        <f>IF($A22="","",($O22+1.2)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IF($A23="","",($C23-$E$59)/3)</f>
        <v/>
      </c>
      <c r="P23" s="69">
        <f>IF($A23="","",$L$59*$D23)</f>
        <v/>
      </c>
      <c r="Q23" s="71">
        <f>$O23</f>
        <v/>
      </c>
      <c r="R23" s="69">
        <f>$P23</f>
        <v/>
      </c>
      <c r="S23" s="71">
        <f>IF($A23="","",$B23-$E$60-$F$60)</f>
        <v/>
      </c>
      <c r="T23" s="69">
        <f>IF($A23="","",$L$60*$D23)</f>
        <v/>
      </c>
      <c r="U23" s="137">
        <f>IF($A23="","",$K23-58-58-12)</f>
        <v/>
      </c>
      <c r="V23" s="140">
        <f>IF($A23="","",$O23+1.2)</f>
        <v/>
      </c>
      <c r="W23" s="74">
        <f>IF($A23="","",$W$9)</f>
        <v/>
      </c>
      <c r="X23" s="75">
        <f>IF($A23="","",3*$D23)</f>
        <v/>
      </c>
      <c r="Y23" s="143">
        <f>IF($A23="","",($K23-5.8-5.8-1.2) * 0.393701)</f>
        <v/>
      </c>
      <c r="Z23" s="75">
        <f>IF($A23="","",($O23+1.2)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IF($A24="","",($C24-$E$59)/3)</f>
        <v/>
      </c>
      <c r="P24" s="69">
        <f>IF($A24="","",$L$59*$D24)</f>
        <v/>
      </c>
      <c r="Q24" s="71">
        <f>$O24</f>
        <v/>
      </c>
      <c r="R24" s="69">
        <f>$P24</f>
        <v/>
      </c>
      <c r="S24" s="71">
        <f>IF($A24="","",$B24-$E$60-$F$60)</f>
        <v/>
      </c>
      <c r="T24" s="69">
        <f>IF($A24="","",$L$60*$D24)</f>
        <v/>
      </c>
      <c r="U24" s="137">
        <f>IF($A24="","",$K24-58-58-12)</f>
        <v/>
      </c>
      <c r="V24" s="140">
        <f>IF($A24="","",$O24+1.2)</f>
        <v/>
      </c>
      <c r="W24" s="74">
        <f>IF($A24="","",$W$9)</f>
        <v/>
      </c>
      <c r="X24" s="75">
        <f>IF($A24="","",3*$D24)</f>
        <v/>
      </c>
      <c r="Y24" s="143">
        <f>IF($A24="","",($K24-5.8-5.8-1.2) * 0.393701)</f>
        <v/>
      </c>
      <c r="Z24" s="75">
        <f>IF($A24="","",($O24+1.2)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IF($A25="","",($C25-$E$59)/3)</f>
        <v/>
      </c>
      <c r="P25" s="69">
        <f>IF($A25="","",$L$59*$D25)</f>
        <v/>
      </c>
      <c r="Q25" s="71">
        <f>$O25</f>
        <v/>
      </c>
      <c r="R25" s="69">
        <f>$P25</f>
        <v/>
      </c>
      <c r="S25" s="71">
        <f>IF($A25="","",$B25-$E$60-$F$60)</f>
        <v/>
      </c>
      <c r="T25" s="69">
        <f>IF($A25="","",$L$60*$D25)</f>
        <v/>
      </c>
      <c r="U25" s="137">
        <f>IF($A25="","",$K25-58-58-12)</f>
        <v/>
      </c>
      <c r="V25" s="140">
        <f>IF($A25="","",$O25+1.2)</f>
        <v/>
      </c>
      <c r="W25" s="74">
        <f>IF($A25="","",$W$9)</f>
        <v/>
      </c>
      <c r="X25" s="75">
        <f>IF($A25="","",3*$D25)</f>
        <v/>
      </c>
      <c r="Y25" s="142">
        <f>IF($A25="","",($K25-5.8-5.8-1.2) * 0.393701)</f>
        <v/>
      </c>
      <c r="Z25" s="75">
        <f>IF($A25="","",($O25+1.2)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IF($A26="","",($C26-$E$59)/3)</f>
        <v/>
      </c>
      <c r="P26" s="69">
        <f>IF($A26="","",$L$59*$D26)</f>
        <v/>
      </c>
      <c r="Q26" s="71">
        <f>$O26</f>
        <v/>
      </c>
      <c r="R26" s="69">
        <f>$P26</f>
        <v/>
      </c>
      <c r="S26" s="71">
        <f>IF($A26="","",$B26-$E$60-$F$60)</f>
        <v/>
      </c>
      <c r="T26" s="69">
        <f>IF($A26="","",$L$60*$D26)</f>
        <v/>
      </c>
      <c r="U26" s="137">
        <f>IF($A26="","",$K26-58-58-12)</f>
        <v/>
      </c>
      <c r="V26" s="140">
        <f>IF($A26="","",$O26+1.2)</f>
        <v/>
      </c>
      <c r="W26" s="74">
        <f>IF($A26="","",$W$9)</f>
        <v/>
      </c>
      <c r="X26" s="75">
        <f>IF($A26="","",3*$D26)</f>
        <v/>
      </c>
      <c r="Y26" s="142">
        <f>IF($A26="","",($K26-5.8-5.8-1.2) * 0.393701)</f>
        <v/>
      </c>
      <c r="Z26" s="75">
        <f>IF($A26="","",($O26+1.2)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IF($A27="","",($C27-$E$59)/3)</f>
        <v/>
      </c>
      <c r="P27" s="69">
        <f>IF($A27="","",$L$59*$D27)</f>
        <v/>
      </c>
      <c r="Q27" s="71">
        <f>$O27</f>
        <v/>
      </c>
      <c r="R27" s="69">
        <f>$P27</f>
        <v/>
      </c>
      <c r="S27" s="71">
        <f>IF($A27="","",$B27-$E$60-$F$60)</f>
        <v/>
      </c>
      <c r="T27" s="69">
        <f>IF($A27="","",$L$60*$D27)</f>
        <v/>
      </c>
      <c r="U27" s="137">
        <f>IF($A27="","",$K27-58-58-12)</f>
        <v/>
      </c>
      <c r="V27" s="140">
        <f>IF($A27="","",$O27+1.2)</f>
        <v/>
      </c>
      <c r="W27" s="74">
        <f>IF($A27="","",$W$9)</f>
        <v/>
      </c>
      <c r="X27" s="75">
        <f>IF($A27="","",3*$D27)</f>
        <v/>
      </c>
      <c r="Y27" s="141">
        <f>IF($A27="","",($K27-5.8-5.8-1.2) * 0.393701)</f>
        <v/>
      </c>
      <c r="Z27" s="75">
        <f>IF($A27="","",($O27+1.2)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IF($A28="","",($C28-$E$59)/3)</f>
        <v/>
      </c>
      <c r="P28" s="69">
        <f>IF($A28="","",$L$59*$D28)</f>
        <v/>
      </c>
      <c r="Q28" s="71">
        <f>$O28</f>
        <v/>
      </c>
      <c r="R28" s="69">
        <f>$P28</f>
        <v/>
      </c>
      <c r="S28" s="71">
        <f>IF($A28="","",$B28-$E$60-$F$60)</f>
        <v/>
      </c>
      <c r="T28" s="69">
        <f>IF($A28="","",$L$60*$D28)</f>
        <v/>
      </c>
      <c r="U28" s="137">
        <f>IF($A28="","",$K28-58-58-12)</f>
        <v/>
      </c>
      <c r="V28" s="140">
        <f>IF($A28="","",$O28+1.2)</f>
        <v/>
      </c>
      <c r="W28" s="74">
        <f>IF($A28="","",$W$9)</f>
        <v/>
      </c>
      <c r="X28" s="75">
        <f>IF($A28="","",3*$D28)</f>
        <v/>
      </c>
      <c r="Y28" s="144">
        <f>IF($A28="","",($K28-5.8-5.8-1.2) * 0.393701)</f>
        <v/>
      </c>
      <c r="Z28" s="75">
        <f>IF($A28="","",($O28+1.2)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(ROUNDUP((P49+R49)/640,0))</f>
        <v/>
      </c>
      <c r="Q30" s="22" t="n"/>
      <c r="R30" s="23" t="n"/>
      <c r="S30" s="145">
        <f>S$7</f>
        <v/>
      </c>
      <c r="T30" s="146" t="n"/>
      <c r="U30" s="81">
        <f>(ROUNDUP((U49)/640,0))</f>
        <v/>
      </c>
      <c r="V30" s="22" t="n"/>
      <c r="W30" s="23" t="n"/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121">
        <f>R11*Q11</f>
        <v/>
      </c>
      <c r="S31" s="147" t="n"/>
      <c r="T31" s="119" t="n"/>
      <c r="U31" s="148">
        <f>T11*S11</f>
        <v/>
      </c>
      <c r="V31" s="85" t="n"/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121">
        <f>R12*Q12</f>
        <v/>
      </c>
      <c r="S32" s="149" t="n"/>
      <c r="T32" s="150" t="n"/>
      <c r="U32" s="123">
        <f>T12*S12</f>
        <v/>
      </c>
      <c r="V32" s="85" t="n"/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121">
        <f>R13*Q13</f>
        <v/>
      </c>
      <c r="S33" s="149" t="n"/>
      <c r="T33" s="150" t="n"/>
      <c r="U33" s="123">
        <f>T13*S13</f>
        <v/>
      </c>
      <c r="V33" s="85" t="n"/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121">
        <f>R14*Q14</f>
        <v/>
      </c>
      <c r="S34" s="149" t="n"/>
      <c r="T34" s="150" t="n"/>
      <c r="U34" s="123">
        <f>T14*S14</f>
        <v/>
      </c>
      <c r="V34" s="85" t="n"/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121">
        <f>R15*Q15</f>
        <v/>
      </c>
      <c r="S35" s="149" t="n"/>
      <c r="T35" s="150" t="n"/>
      <c r="U35" s="123">
        <f>T15*S15</f>
        <v/>
      </c>
      <c r="V35" s="85" t="n"/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121">
        <f>R16*Q16</f>
        <v/>
      </c>
      <c r="S36" s="149" t="n"/>
      <c r="T36" s="150" t="n"/>
      <c r="U36" s="123">
        <f>T16*S16</f>
        <v/>
      </c>
      <c r="V36" s="85" t="n"/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121">
        <f>R17*Q17</f>
        <v/>
      </c>
      <c r="S37" s="149" t="n"/>
      <c r="T37" s="150" t="n"/>
      <c r="U37" s="123">
        <f>T17*S17</f>
        <v/>
      </c>
      <c r="V37" s="85" t="n"/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121">
        <f>R18*Q18</f>
        <v/>
      </c>
      <c r="S38" s="149" t="n"/>
      <c r="T38" s="150" t="n"/>
      <c r="U38" s="123">
        <f>T18*S18</f>
        <v/>
      </c>
      <c r="V38" s="85" t="n"/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121">
        <f>R19*Q19</f>
        <v/>
      </c>
      <c r="S39" s="149" t="n"/>
      <c r="T39" s="150" t="n"/>
      <c r="U39" s="123">
        <f>T19*S19</f>
        <v/>
      </c>
      <c r="V39" s="85" t="n"/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121">
        <f>R20*Q20</f>
        <v/>
      </c>
      <c r="S40" s="149" t="n"/>
      <c r="T40" s="150" t="n"/>
      <c r="U40" s="123">
        <f>T20*S20</f>
        <v/>
      </c>
      <c r="V40" s="85" t="n"/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121">
        <f>R21*Q21</f>
        <v/>
      </c>
      <c r="S41" s="149" t="n"/>
      <c r="T41" s="150" t="n"/>
      <c r="U41" s="123">
        <f>T21*S21</f>
        <v/>
      </c>
      <c r="V41" s="85" t="n"/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121">
        <f>R22*Q22</f>
        <v/>
      </c>
      <c r="S42" s="149" t="n"/>
      <c r="T42" s="150" t="n"/>
      <c r="U42" s="123">
        <f>T22*S22</f>
        <v/>
      </c>
      <c r="V42" s="85" t="n"/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121">
        <f>R23*Q23</f>
        <v/>
      </c>
      <c r="S43" s="149" t="n"/>
      <c r="T43" s="150" t="n"/>
      <c r="U43" s="123">
        <f>T23*S23</f>
        <v/>
      </c>
      <c r="V43" s="85" t="n"/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121">
        <f>R24*Q24</f>
        <v/>
      </c>
      <c r="S44" s="149" t="n"/>
      <c r="T44" s="150" t="n"/>
      <c r="U44" s="123">
        <f>T24*S24</f>
        <v/>
      </c>
      <c r="V44" s="85" t="n"/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121">
        <f>R25*Q25</f>
        <v/>
      </c>
      <c r="S45" s="149" t="n"/>
      <c r="T45" s="150" t="n"/>
      <c r="U45" s="123">
        <f>T25*S25</f>
        <v/>
      </c>
      <c r="V45" s="85" t="n"/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121">
        <f>R26*Q26</f>
        <v/>
      </c>
      <c r="S46" s="149" t="n"/>
      <c r="T46" s="150" t="n"/>
      <c r="U46" s="123">
        <f>T26*S26</f>
        <v/>
      </c>
      <c r="V46" s="85" t="n"/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121">
        <f>R27*Q27</f>
        <v/>
      </c>
      <c r="S47" s="149" t="n"/>
      <c r="T47" s="150" t="n"/>
      <c r="U47" s="123">
        <f>T27*S27</f>
        <v/>
      </c>
      <c r="V47" s="85" t="n"/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121">
        <f>R28*Q28</f>
        <v/>
      </c>
      <c r="S48" s="151" t="n"/>
      <c r="T48" s="148" t="n"/>
      <c r="U48" s="123">
        <f>T28*S28</f>
        <v/>
      </c>
      <c r="V48" s="85" t="n"/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 t="n"/>
      <c r="U49" s="85">
        <f>SUMIF(U31:U48,"&gt;0")</f>
        <v/>
      </c>
      <c r="V49" s="85" t="n"/>
      <c r="W49" s="85" t="n"/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4</v>
      </c>
    </row>
    <row r="59">
      <c r="A59" s="89" t="n">
        <v>6</v>
      </c>
      <c r="B59" s="90" t="inlineStr">
        <is>
          <t>ขวางบน</t>
        </is>
      </c>
      <c r="C59" s="91" t="inlineStr">
        <is>
          <t>B20054</t>
        </is>
      </c>
      <c r="D59" s="92" t="inlineStr">
        <is>
          <t>(W-2.2-5.7-4-4-5.7-2.2)/3</t>
        </is>
      </c>
      <c r="E59" s="93" t="n">
        <v>23.8</v>
      </c>
      <c r="F59" s="94" t="n"/>
      <c r="G59" s="94" t="n"/>
      <c r="H59" s="94" t="n"/>
      <c r="I59" s="94" t="n"/>
      <c r="J59" s="94" t="n"/>
      <c r="K59" s="94" t="n"/>
      <c r="L59" s="93" t="n">
        <v>3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H-1.3-3.7</t>
        </is>
      </c>
      <c r="E60" s="93" t="n">
        <v>1.3</v>
      </c>
      <c r="F60" s="93" t="n">
        <v>3.7</v>
      </c>
      <c r="G60" s="94" t="n"/>
      <c r="H60" s="94" t="n"/>
      <c r="I60" s="94" t="n"/>
      <c r="J60" s="94" t="n"/>
      <c r="K60" s="94" t="n"/>
      <c r="L60" s="93" t="n">
        <v>4</v>
      </c>
    </row>
    <row r="62">
      <c r="A62" s="153" t="inlineStr">
        <is>
          <t>⑥ อุปกรณ์ ต่อ 1 บาน — คูณจำนวนบานที่ผลิต</t>
        </is>
      </c>
      <c r="F62" s="154" t="inlineStr">
        <is>
          <t>ต่อบาน</t>
        </is>
      </c>
    </row>
    <row r="63">
      <c r="A63" s="155" t="inlineStr">
        <is>
          <t>1. ล้อ 27</t>
        </is>
      </c>
      <c r="F63" s="156" t="n">
        <v>2</v>
      </c>
    </row>
    <row r="64">
      <c r="A64" s="155" t="inlineStr">
        <is>
          <t>2. มือจับ Align</t>
        </is>
      </c>
      <c r="F64" s="156" t="n">
        <v>2</v>
      </c>
    </row>
    <row r="65">
      <c r="A65" s="155" t="inlineStr">
        <is>
          <t>3. ชุดล็อค</t>
        </is>
      </c>
      <c r="F65" s="156" t="n">
        <v>1</v>
      </c>
    </row>
    <row r="66">
      <c r="A66" s="155" t="inlineStr">
        <is>
          <t>4. น็อตประกอบ</t>
        </is>
      </c>
      <c r="F66" s="156" t="n">
        <v>4</v>
      </c>
    </row>
    <row r="67">
      <c r="A67" s="157" t="inlineStr">
        <is>
          <t>+ สักหลาด/ยาง/ซิลิโคน = ตามขนาด (ดูชีทคิดทุน)</t>
        </is>
      </c>
    </row>
  </sheetData>
  <mergeCells count="48">
    <mergeCell ref="O7:P7"/>
    <mergeCell ref="Q7:R7"/>
    <mergeCell ref="I6:J6"/>
    <mergeCell ref="A64:E64"/>
    <mergeCell ref="U8:X8"/>
    <mergeCell ref="O6:P6"/>
    <mergeCell ref="K9:L9"/>
    <mergeCell ref="Y6:Z9"/>
    <mergeCell ref="M9:N9"/>
    <mergeCell ref="O9:P9"/>
    <mergeCell ref="G8:H8"/>
    <mergeCell ref="E8:F8"/>
    <mergeCell ref="Q8:R8"/>
    <mergeCell ref="A65:E65"/>
    <mergeCell ref="G7:H7"/>
    <mergeCell ref="S7:T7"/>
    <mergeCell ref="I7:J7"/>
    <mergeCell ref="A30:D30"/>
    <mergeCell ref="G6:H6"/>
    <mergeCell ref="A66:E66"/>
    <mergeCell ref="E9:F9"/>
    <mergeCell ref="P30:R30"/>
    <mergeCell ref="M7:N7"/>
    <mergeCell ref="E6:F6"/>
    <mergeCell ref="A8:A9"/>
    <mergeCell ref="A6:D6"/>
    <mergeCell ref="M6:N6"/>
    <mergeCell ref="Q6:R6"/>
    <mergeCell ref="A67:F67"/>
    <mergeCell ref="S6:T6"/>
    <mergeCell ref="D8:D9"/>
    <mergeCell ref="A7:D7"/>
    <mergeCell ref="Q9:R9"/>
    <mergeCell ref="I8:J8"/>
    <mergeCell ref="S9:T9"/>
    <mergeCell ref="M8:N8"/>
    <mergeCell ref="W9:X9"/>
    <mergeCell ref="K7:L7"/>
    <mergeCell ref="S30:T30"/>
    <mergeCell ref="B8:C9"/>
    <mergeCell ref="A62:E62"/>
    <mergeCell ref="E7:F7"/>
    <mergeCell ref="A63:E63"/>
    <mergeCell ref="U7:X7"/>
    <mergeCell ref="U30:W30"/>
    <mergeCell ref="K6:L6"/>
    <mergeCell ref="G9:H9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12.75" customWidth="1" min="24" max="24"/>
    <col width="8.75" customWidth="1" min="25" max="25"/>
    <col width="9.75" customWidth="1" min="27" max="27"/>
    <col width="11.625" customWidth="1" min="28" max="28"/>
    <col width="8.75" customWidth="1" min="29" max="29"/>
  </cols>
  <sheetData>
    <row r="1" ht="40.15" customHeight="1">
      <c r="A1" s="4" t="inlineStr">
        <is>
          <t>รายการตัด SMS บานเลื่อนอิสระ 3 บาน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9" t="n"/>
      <c r="R1" s="9" t="n"/>
      <c r="S1" s="10" t="n"/>
      <c r="T1" s="10" t="n"/>
      <c r="U1" s="9" t="n"/>
      <c r="V1" s="10" t="n"/>
      <c r="W1" s="10" t="n"/>
      <c r="X1" s="10" t="n"/>
      <c r="Y1" s="10" t="n"/>
      <c r="Z1" s="10" t="n"/>
      <c r="AA1" s="10" t="n"/>
      <c r="AB1" s="10" t="n"/>
    </row>
    <row r="2" ht="40.15" customHeight="1">
      <c r="A2" s="11" t="inlineStr">
        <is>
          <t>3 รางเสียบ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9" t="n"/>
      <c r="R2" s="9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Q3" s="9" t="n"/>
      <c r="R3" s="9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Q4" s="9" t="n"/>
      <c r="R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R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H-6.1</t>
        </is>
      </c>
      <c r="L6" s="3" t="n"/>
      <c r="M6" s="18" t="n"/>
      <c r="N6" s="3" t="n"/>
      <c r="O6" s="18" t="n"/>
      <c r="P6" s="3" t="n"/>
      <c r="Q6" s="18" t="inlineStr">
        <is>
          <t>(W-2.2-5.7-4-4-5.7-2.2)/3</t>
        </is>
      </c>
      <c r="R6" s="3" t="n"/>
      <c r="S6" s="18" t="n"/>
      <c r="T6" s="3" t="n"/>
      <c r="U6" s="18" t="inlineStr">
        <is>
          <t>H-1.3-3.7</t>
        </is>
      </c>
      <c r="V6" s="3" t="n"/>
      <c r="W6" s="19" t="n"/>
      <c r="X6" s="19" t="n"/>
      <c r="Y6" s="19" t="n"/>
      <c r="Z6" s="19" t="n"/>
      <c r="AA6" s="20" t="inlineStr">
        <is>
          <t>หน่วยนิ้ว กระจก</t>
        </is>
      </c>
      <c r="AB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B20041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6" t="inlineStr">
        <is>
          <t>B20010</t>
        </is>
      </c>
      <c r="P7" s="16" t="n"/>
      <c r="Q7" s="25" t="inlineStr">
        <is>
          <t>B20054</t>
        </is>
      </c>
      <c r="R7" s="17" t="n"/>
      <c r="S7" s="25" t="inlineStr">
        <is>
          <t>B20054</t>
        </is>
      </c>
      <c r="T7" s="17" t="n"/>
      <c r="U7" s="26" t="inlineStr">
        <is>
          <t>B20019</t>
        </is>
      </c>
      <c r="V7" s="16" t="n"/>
      <c r="W7" s="28" t="inlineStr">
        <is>
          <t>ขนาดกระจก</t>
        </is>
      </c>
      <c r="X7" s="29" t="n"/>
      <c r="Y7" s="29" t="n"/>
      <c r="Z7" s="30" t="n"/>
      <c r="AA7" s="31" t="n"/>
      <c r="AB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0" t="n"/>
      <c r="Q8" s="39" t="n"/>
      <c r="R8" s="41" t="n"/>
      <c r="S8" s="38" t="n"/>
      <c r="T8" s="37" t="n"/>
      <c r="U8" s="95" t="n"/>
      <c r="V8" s="96" t="n"/>
      <c r="W8" s="42" t="inlineStr">
        <is>
          <t>ใส่ความหนากระจก ↓</t>
        </is>
      </c>
      <c r="X8" s="22" t="n"/>
      <c r="Y8" s="22" t="n"/>
      <c r="Z8" s="43" t="n"/>
      <c r="AA8" s="31" t="n"/>
      <c r="AB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เสาเกี่ยวโหนก</t>
        </is>
      </c>
      <c r="P9" s="43" t="n"/>
      <c r="Q9" s="48" t="inlineStr">
        <is>
          <t>ขวางบน</t>
        </is>
      </c>
      <c r="R9" s="43" t="n"/>
      <c r="S9" s="48" t="inlineStr">
        <is>
          <t>ขวางล่าง</t>
        </is>
      </c>
      <c r="T9" s="43" t="n"/>
      <c r="U9" s="49" t="inlineStr">
        <is>
          <t>ฝาปิดเฟรมข้าง</t>
        </is>
      </c>
      <c r="V9" s="43" t="n"/>
      <c r="W9" s="50" t="inlineStr">
        <is>
          <t>เสา-5.8-5.8-1.2</t>
        </is>
      </c>
      <c r="X9" s="51" t="inlineStr">
        <is>
          <t>ขวาง+1.2</t>
        </is>
      </c>
      <c r="Y9" s="52" t="n">
        <v>6</v>
      </c>
      <c r="Z9" s="43" t="n"/>
      <c r="AA9" s="53" t="n"/>
      <c r="AB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61" t="inlineStr">
        <is>
          <t>H</t>
        </is>
      </c>
      <c r="X10" s="62" t="inlineStr">
        <is>
          <t>W</t>
        </is>
      </c>
      <c r="Y10" s="63" t="inlineStr">
        <is>
          <t>ความ
หนา</t>
        </is>
      </c>
      <c r="Z10" s="64" t="inlineStr">
        <is>
          <t>จำนวน</t>
        </is>
      </c>
      <c r="AA10" s="65" t="inlineStr">
        <is>
          <t>สูง</t>
        </is>
      </c>
      <c r="AB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240</v>
      </c>
      <c r="C11" s="139" t="n">
        <v>180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IF($A11="","",($C11-$E$60)/3)</f>
        <v/>
      </c>
      <c r="R11" s="69">
        <f>IF($A11="","",$L$60*$D11)</f>
        <v/>
      </c>
      <c r="S11" s="71">
        <f>$Q11</f>
        <v/>
      </c>
      <c r="T11" s="69">
        <f>$R11</f>
        <v/>
      </c>
      <c r="U11" s="71">
        <f>IF($A11="","",$B11-$E$61-$F$61)</f>
        <v/>
      </c>
      <c r="V11" s="69">
        <f>IF($A11="","",$L$61*$D11)</f>
        <v/>
      </c>
      <c r="W11" s="137">
        <f>IF($A11="","",$K11-5.8-5.8-1.2)</f>
        <v/>
      </c>
      <c r="X11" s="140">
        <f>IF($A11="","",$Q11+1.2)</f>
        <v/>
      </c>
      <c r="Y11" s="74">
        <f>IF($A11="","",$Y$9)</f>
        <v/>
      </c>
      <c r="Z11" s="75">
        <f>IF($A11="","",3*$D11)</f>
        <v/>
      </c>
      <c r="AA11" s="141">
        <f>IF($A11="","",($W11 * 0.393701) )</f>
        <v/>
      </c>
      <c r="AB11" s="75">
        <f>IF($A11="","",($X11 * 0.393701))</f>
        <v/>
      </c>
    </row>
    <row r="12" ht="40.15" customHeight="1">
      <c r="A12" s="67" t="inlineStr">
        <is>
          <t>ชาญวิท์</t>
        </is>
      </c>
      <c r="B12" s="71" t="n">
        <v>276</v>
      </c>
      <c r="C12" s="139" t="n">
        <v>206</v>
      </c>
      <c r="D12" s="70" t="n">
        <v>1</v>
      </c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IF($A12="","",($C12-$E$60)/3)</f>
        <v/>
      </c>
      <c r="R12" s="69">
        <f>IF($A12="","",$L$60*$D12)</f>
        <v/>
      </c>
      <c r="S12" s="71">
        <f>$Q12</f>
        <v/>
      </c>
      <c r="T12" s="69">
        <f>$R12</f>
        <v/>
      </c>
      <c r="U12" s="71">
        <f>IF($A12="","",$B12-$E$61-$F$61)</f>
        <v/>
      </c>
      <c r="V12" s="69">
        <f>IF($A12="","",$L$61*$D12)</f>
        <v/>
      </c>
      <c r="W12" s="137">
        <f>IF($A12="","",$K12-58-58-12)</f>
        <v/>
      </c>
      <c r="X12" s="140">
        <f>IF($A12="","",$Q12+1.2)</f>
        <v/>
      </c>
      <c r="Y12" s="74">
        <f>IF($A12="","",$Y$9)</f>
        <v/>
      </c>
      <c r="Z12" s="75">
        <f>IF($A12="","",3*$D12)</f>
        <v/>
      </c>
      <c r="AA12" s="142">
        <f>IF($A12="","",($K12-5.8-5.8-1.2) * 0.393701)</f>
        <v/>
      </c>
      <c r="AB12" s="75">
        <f>IF($A12="","",($Q12+1.2)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IF($A13="","",($C13-$E$60)/3)</f>
        <v/>
      </c>
      <c r="R13" s="69">
        <f>IF($A13="","",$L$60*$D13)</f>
        <v/>
      </c>
      <c r="S13" s="71">
        <f>$Q13</f>
        <v/>
      </c>
      <c r="T13" s="69">
        <f>$R13</f>
        <v/>
      </c>
      <c r="U13" s="71">
        <f>IF($A13="","",$B13-$E$61-$F$61)</f>
        <v/>
      </c>
      <c r="V13" s="69">
        <f>IF($A13="","",$L$61*$D13)</f>
        <v/>
      </c>
      <c r="W13" s="137">
        <f>IF($A13="","",$K13-58-58-12)</f>
        <v/>
      </c>
      <c r="X13" s="140">
        <f>IF($A13="","",$Q13+1.2)</f>
        <v/>
      </c>
      <c r="Y13" s="74">
        <f>IF($A13="","",$Y$9)</f>
        <v/>
      </c>
      <c r="Z13" s="75">
        <f>IF($A13="","",3*$D13)</f>
        <v/>
      </c>
      <c r="AA13" s="141">
        <f>IF($A13="","",($K13-5.8-5.8-1.2) * 0.393701)</f>
        <v/>
      </c>
      <c r="AB13" s="75">
        <f>IF($A13="","",($Q13+1.2)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IF($A14="","",($C14-$E$60)/3)</f>
        <v/>
      </c>
      <c r="R14" s="69">
        <f>IF($A14="","",$L$60*$D14)</f>
        <v/>
      </c>
      <c r="S14" s="71">
        <f>$Q14</f>
        <v/>
      </c>
      <c r="T14" s="69">
        <f>$R14</f>
        <v/>
      </c>
      <c r="U14" s="71">
        <f>IF($A14="","",$B14-$E$61-$F$61)</f>
        <v/>
      </c>
      <c r="V14" s="69">
        <f>IF($A14="","",$L$61*$D14)</f>
        <v/>
      </c>
      <c r="W14" s="137">
        <f>IF($A14="","",$K14-58-58-12)</f>
        <v/>
      </c>
      <c r="X14" s="140">
        <f>IF($A14="","",$Q14+1.2)</f>
        <v/>
      </c>
      <c r="Y14" s="74">
        <f>IF($A14="","",$Y$9)</f>
        <v/>
      </c>
      <c r="Z14" s="75">
        <f>IF($A14="","",3*$D14)</f>
        <v/>
      </c>
      <c r="AA14" s="143">
        <f>IF($A14="","",($K14-5.8-5.8-1.2) * 0.393701)</f>
        <v/>
      </c>
      <c r="AB14" s="75">
        <f>IF($A14="","",($Q14+1.2)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IF($A15="","",($C15-$E$60)/3)</f>
        <v/>
      </c>
      <c r="R15" s="69">
        <f>IF($A15="","",$L$60*$D15)</f>
        <v/>
      </c>
      <c r="S15" s="71">
        <f>$Q15</f>
        <v/>
      </c>
      <c r="T15" s="69">
        <f>$R15</f>
        <v/>
      </c>
      <c r="U15" s="71">
        <f>IF($A15="","",$B15-$E$61-$F$61)</f>
        <v/>
      </c>
      <c r="V15" s="69">
        <f>IF($A15="","",$L$61*$D15)</f>
        <v/>
      </c>
      <c r="W15" s="137">
        <f>IF($A15="","",$K15-58-58-12)</f>
        <v/>
      </c>
      <c r="X15" s="140">
        <f>IF($A15="","",$Q15+1.2)</f>
        <v/>
      </c>
      <c r="Y15" s="74">
        <f>IF($A15="","",$Y$9)</f>
        <v/>
      </c>
      <c r="Z15" s="75">
        <f>IF($A15="","",3*$D15)</f>
        <v/>
      </c>
      <c r="AA15" s="143">
        <f>IF($A15="","",($K15-5.8-5.8-1.2) * 0.393701)</f>
        <v/>
      </c>
      <c r="AB15" s="75">
        <f>IF($A15="","",($Q15+1.2)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IF($A16="","",($C16-$E$60)/3)</f>
        <v/>
      </c>
      <c r="R16" s="69">
        <f>IF($A16="","",$L$60*$D16)</f>
        <v/>
      </c>
      <c r="S16" s="71">
        <f>$Q16</f>
        <v/>
      </c>
      <c r="T16" s="69">
        <f>$R16</f>
        <v/>
      </c>
      <c r="U16" s="71">
        <f>IF($A16="","",$B16-$E$61-$F$61)</f>
        <v/>
      </c>
      <c r="V16" s="69">
        <f>IF($A16="","",$L$61*$D16)</f>
        <v/>
      </c>
      <c r="W16" s="137">
        <f>IF($A16="","",$K16-58-58-12)</f>
        <v/>
      </c>
      <c r="X16" s="140">
        <f>IF($A16="","",$Q16+1.2)</f>
        <v/>
      </c>
      <c r="Y16" s="74">
        <f>IF($A16="","",$Y$9)</f>
        <v/>
      </c>
      <c r="Z16" s="75">
        <f>IF($A16="","",3*$D16)</f>
        <v/>
      </c>
      <c r="AA16" s="143">
        <f>IF($A16="","",($K16-5.8-5.8-1.2) * 0.393701)</f>
        <v/>
      </c>
      <c r="AB16" s="75">
        <f>IF($A16="","",($Q16+1.2)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IF($A17="","",($C17-$E$60)/3)</f>
        <v/>
      </c>
      <c r="R17" s="69">
        <f>IF($A17="","",$L$60*$D17)</f>
        <v/>
      </c>
      <c r="S17" s="71">
        <f>$Q17</f>
        <v/>
      </c>
      <c r="T17" s="69">
        <f>$R17</f>
        <v/>
      </c>
      <c r="U17" s="71">
        <f>IF($A17="","",$B17-$E$61-$F$61)</f>
        <v/>
      </c>
      <c r="V17" s="69">
        <f>IF($A17="","",$L$61*$D17)</f>
        <v/>
      </c>
      <c r="W17" s="137">
        <f>IF($A17="","",$K17-58-58-12)</f>
        <v/>
      </c>
      <c r="X17" s="140">
        <f>IF($A17="","",$Q17+1.2)</f>
        <v/>
      </c>
      <c r="Y17" s="74">
        <f>IF($A17="","",$Y$9)</f>
        <v/>
      </c>
      <c r="Z17" s="75">
        <f>IF($A17="","",3*$D17)</f>
        <v/>
      </c>
      <c r="AA17" s="143">
        <f>IF($A17="","",($K17-5.8-5.8-1.2) * 0.393701)</f>
        <v/>
      </c>
      <c r="AB17" s="75">
        <f>IF($A17="","",($Q17+1.2)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IF($A18="","",($C18-$E$60)/3)</f>
        <v/>
      </c>
      <c r="R18" s="69">
        <f>IF($A18="","",$L$60*$D18)</f>
        <v/>
      </c>
      <c r="S18" s="71">
        <f>$Q18</f>
        <v/>
      </c>
      <c r="T18" s="69">
        <f>$R18</f>
        <v/>
      </c>
      <c r="U18" s="71">
        <f>IF($A18="","",$B18-$E$61-$F$61)</f>
        <v/>
      </c>
      <c r="V18" s="69">
        <f>IF($A18="","",$L$61*$D18)</f>
        <v/>
      </c>
      <c r="W18" s="137">
        <f>IF($A18="","",$K18-58-58-12)</f>
        <v/>
      </c>
      <c r="X18" s="140">
        <f>IF($A18="","",$Q18+1.2)</f>
        <v/>
      </c>
      <c r="Y18" s="74">
        <f>IF($A18="","",$Y$9)</f>
        <v/>
      </c>
      <c r="Z18" s="75">
        <f>IF($A18="","",3*$D18)</f>
        <v/>
      </c>
      <c r="AA18" s="143">
        <f>IF($A18="","",($K18-5.8-5.8-1.2) * 0.393701)</f>
        <v/>
      </c>
      <c r="AB18" s="75">
        <f>IF($A18="","",($Q18+1.2)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IF($A19="","",($C19-$E$60)/3)</f>
        <v/>
      </c>
      <c r="R19" s="69">
        <f>IF($A19="","",$L$60*$D19)</f>
        <v/>
      </c>
      <c r="S19" s="71">
        <f>$Q19</f>
        <v/>
      </c>
      <c r="T19" s="69">
        <f>$R19</f>
        <v/>
      </c>
      <c r="U19" s="71">
        <f>IF($A19="","",$B19-$E$61-$F$61)</f>
        <v/>
      </c>
      <c r="V19" s="69">
        <f>IF($A19="","",$L$61*$D19)</f>
        <v/>
      </c>
      <c r="W19" s="137">
        <f>IF($A19="","",$K19-58-58-12)</f>
        <v/>
      </c>
      <c r="X19" s="140">
        <f>IF($A19="","",$Q19+1.2)</f>
        <v/>
      </c>
      <c r="Y19" s="74">
        <f>IF($A19="","",$Y$9)</f>
        <v/>
      </c>
      <c r="Z19" s="75">
        <f>IF($A19="","",3*$D19)</f>
        <v/>
      </c>
      <c r="AA19" s="143">
        <f>IF($A19="","",($K19-5.8-5.8-1.2) * 0.393701)</f>
        <v/>
      </c>
      <c r="AB19" s="75">
        <f>IF($A19="","",($Q19+1.2)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IF($A20="","",($C20-$E$60)/3)</f>
        <v/>
      </c>
      <c r="R20" s="69">
        <f>IF($A20="","",$L$60*$D20)</f>
        <v/>
      </c>
      <c r="S20" s="71">
        <f>$Q20</f>
        <v/>
      </c>
      <c r="T20" s="69">
        <f>$R20</f>
        <v/>
      </c>
      <c r="U20" s="71">
        <f>IF($A20="","",$B20-$E$61-$F$61)</f>
        <v/>
      </c>
      <c r="V20" s="69">
        <f>IF($A20="","",$L$61*$D20)</f>
        <v/>
      </c>
      <c r="W20" s="137">
        <f>IF($A20="","",$K20-58-58-12)</f>
        <v/>
      </c>
      <c r="X20" s="140">
        <f>IF($A20="","",$Q20+1.2)</f>
        <v/>
      </c>
      <c r="Y20" s="74">
        <f>IF($A20="","",$Y$9)</f>
        <v/>
      </c>
      <c r="Z20" s="75">
        <f>IF($A20="","",3*$D20)</f>
        <v/>
      </c>
      <c r="AA20" s="143">
        <f>IF($A20="","",($K20-5.8-5.8-1.2) * 0.393701)</f>
        <v/>
      </c>
      <c r="AB20" s="75">
        <f>IF($A20="","",($Q20+1.2)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IF($A21="","",($C21-$E$60)/3)</f>
        <v/>
      </c>
      <c r="R21" s="69">
        <f>IF($A21="","",$L$60*$D21)</f>
        <v/>
      </c>
      <c r="S21" s="71">
        <f>$Q21</f>
        <v/>
      </c>
      <c r="T21" s="69">
        <f>$R21</f>
        <v/>
      </c>
      <c r="U21" s="71">
        <f>IF($A21="","",$B21-$E$61-$F$61)</f>
        <v/>
      </c>
      <c r="V21" s="69">
        <f>IF($A21="","",$L$61*$D21)</f>
        <v/>
      </c>
      <c r="W21" s="137">
        <f>IF($A21="","",$K21-58-58-12)</f>
        <v/>
      </c>
      <c r="X21" s="140">
        <f>IF($A21="","",$Q21+1.2)</f>
        <v/>
      </c>
      <c r="Y21" s="74">
        <f>IF($A21="","",$Y$9)</f>
        <v/>
      </c>
      <c r="Z21" s="75">
        <f>IF($A21="","",3*$D21)</f>
        <v/>
      </c>
      <c r="AA21" s="142">
        <f>IF($A21="","",($K21-5.8-5.8-1.2) * 0.393701)</f>
        <v/>
      </c>
      <c r="AB21" s="75">
        <f>IF($A21="","",($Q21+1.2)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IF($A22="","",($C22-$E$60)/3)</f>
        <v/>
      </c>
      <c r="R22" s="69">
        <f>IF($A22="","",$L$60*$D22)</f>
        <v/>
      </c>
      <c r="S22" s="71">
        <f>$Q22</f>
        <v/>
      </c>
      <c r="T22" s="69">
        <f>$R22</f>
        <v/>
      </c>
      <c r="U22" s="71">
        <f>IF($A22="","",$B22-$E$61-$F$61)</f>
        <v/>
      </c>
      <c r="V22" s="69">
        <f>IF($A22="","",$L$61*$D22)</f>
        <v/>
      </c>
      <c r="W22" s="137">
        <f>IF($A22="","",$K22-58-58-12)</f>
        <v/>
      </c>
      <c r="X22" s="140">
        <f>IF($A22="","",$Q22+1.2)</f>
        <v/>
      </c>
      <c r="Y22" s="74">
        <f>IF($A22="","",$Y$9)</f>
        <v/>
      </c>
      <c r="Z22" s="75">
        <f>IF($A22="","",3*$D22)</f>
        <v/>
      </c>
      <c r="AA22" s="141">
        <f>IF($A22="","",($K22-5.8-5.8-1.2) * 0.393701)</f>
        <v/>
      </c>
      <c r="AB22" s="75">
        <f>IF($A22="","",($Q22+1.2)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IF($A23="","",($C23-$E$60)/3)</f>
        <v/>
      </c>
      <c r="R23" s="69">
        <f>IF($A23="","",$L$60*$D23)</f>
        <v/>
      </c>
      <c r="S23" s="71">
        <f>$Q23</f>
        <v/>
      </c>
      <c r="T23" s="69">
        <f>$R23</f>
        <v/>
      </c>
      <c r="U23" s="71">
        <f>IF($A23="","",$B23-$E$61-$F$61)</f>
        <v/>
      </c>
      <c r="V23" s="69">
        <f>IF($A23="","",$L$61*$D23)</f>
        <v/>
      </c>
      <c r="W23" s="137">
        <f>IF($A23="","",$K23-58-58-12)</f>
        <v/>
      </c>
      <c r="X23" s="140">
        <f>IF($A23="","",$Q23+1.2)</f>
        <v/>
      </c>
      <c r="Y23" s="74">
        <f>IF($A23="","",$Y$9)</f>
        <v/>
      </c>
      <c r="Z23" s="75">
        <f>IF($A23="","",3*$D23)</f>
        <v/>
      </c>
      <c r="AA23" s="143">
        <f>IF($A23="","",($K23-5.8-5.8-1.2) * 0.393701)</f>
        <v/>
      </c>
      <c r="AB23" s="75">
        <f>IF($A23="","",($Q23+1.2)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IF($A24="","",($C24-$E$60)/3)</f>
        <v/>
      </c>
      <c r="R24" s="69">
        <f>IF($A24="","",$L$60*$D24)</f>
        <v/>
      </c>
      <c r="S24" s="71">
        <f>$Q24</f>
        <v/>
      </c>
      <c r="T24" s="69">
        <f>$R24</f>
        <v/>
      </c>
      <c r="U24" s="71">
        <f>IF($A24="","",$B24-$E$61-$F$61)</f>
        <v/>
      </c>
      <c r="V24" s="69">
        <f>IF($A24="","",$L$61*$D24)</f>
        <v/>
      </c>
      <c r="W24" s="137">
        <f>IF($A24="","",$K24-58-58-12)</f>
        <v/>
      </c>
      <c r="X24" s="140">
        <f>IF($A24="","",$Q24+1.2)</f>
        <v/>
      </c>
      <c r="Y24" s="74">
        <f>IF($A24="","",$Y$9)</f>
        <v/>
      </c>
      <c r="Z24" s="75">
        <f>IF($A24="","",3*$D24)</f>
        <v/>
      </c>
      <c r="AA24" s="143">
        <f>IF($A24="","",($K24-5.8-5.8-1.2) * 0.393701)</f>
        <v/>
      </c>
      <c r="AB24" s="75">
        <f>IF($A24="","",($Q24+1.2)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IF($A25="","",($C25-$E$60)/3)</f>
        <v/>
      </c>
      <c r="R25" s="69">
        <f>IF($A25="","",$L$60*$D25)</f>
        <v/>
      </c>
      <c r="S25" s="71">
        <f>$Q25</f>
        <v/>
      </c>
      <c r="T25" s="69">
        <f>$R25</f>
        <v/>
      </c>
      <c r="U25" s="71">
        <f>IF($A25="","",$B25-$E$61-$F$61)</f>
        <v/>
      </c>
      <c r="V25" s="69">
        <f>IF($A25="","",$L$61*$D25)</f>
        <v/>
      </c>
      <c r="W25" s="137">
        <f>IF($A25="","",$K25-58-58-12)</f>
        <v/>
      </c>
      <c r="X25" s="140">
        <f>IF($A25="","",$Q25+1.2)</f>
        <v/>
      </c>
      <c r="Y25" s="74">
        <f>IF($A25="","",$Y$9)</f>
        <v/>
      </c>
      <c r="Z25" s="75">
        <f>IF($A25="","",3*$D25)</f>
        <v/>
      </c>
      <c r="AA25" s="142">
        <f>IF($A25="","",($K25-5.8-5.8-1.2) * 0.393701)</f>
        <v/>
      </c>
      <c r="AB25" s="75">
        <f>IF($A25="","",($Q25+1.2)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IF($A26="","",($C26-$E$60)/3)</f>
        <v/>
      </c>
      <c r="R26" s="69">
        <f>IF($A26="","",$L$60*$D26)</f>
        <v/>
      </c>
      <c r="S26" s="71">
        <f>$Q26</f>
        <v/>
      </c>
      <c r="T26" s="69">
        <f>$R26</f>
        <v/>
      </c>
      <c r="U26" s="71">
        <f>IF($A26="","",$B26-$E$61-$F$61)</f>
        <v/>
      </c>
      <c r="V26" s="69">
        <f>IF($A26="","",$L$61*$D26)</f>
        <v/>
      </c>
      <c r="W26" s="137">
        <f>IF($A26="","",$K26-58-58-12)</f>
        <v/>
      </c>
      <c r="X26" s="140">
        <f>IF($A26="","",$Q26+1.2)</f>
        <v/>
      </c>
      <c r="Y26" s="74">
        <f>IF($A26="","",$Y$9)</f>
        <v/>
      </c>
      <c r="Z26" s="75">
        <f>IF($A26="","",3*$D26)</f>
        <v/>
      </c>
      <c r="AA26" s="142">
        <f>IF($A26="","",($K26-5.8-5.8-1.2) * 0.393701)</f>
        <v/>
      </c>
      <c r="AB26" s="75">
        <f>IF($A26="","",($Q26+1.2)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IF($A27="","",($C27-$E$60)/3)</f>
        <v/>
      </c>
      <c r="R27" s="69">
        <f>IF($A27="","",$L$60*$D27)</f>
        <v/>
      </c>
      <c r="S27" s="71">
        <f>$Q27</f>
        <v/>
      </c>
      <c r="T27" s="69">
        <f>$R27</f>
        <v/>
      </c>
      <c r="U27" s="71">
        <f>IF($A27="","",$B27-$E$61-$F$61)</f>
        <v/>
      </c>
      <c r="V27" s="69">
        <f>IF($A27="","",$L$61*$D27)</f>
        <v/>
      </c>
      <c r="W27" s="137">
        <f>IF($A27="","",$K27-58-58-12)</f>
        <v/>
      </c>
      <c r="X27" s="140">
        <f>IF($A27="","",$Q27+1.2)</f>
        <v/>
      </c>
      <c r="Y27" s="74">
        <f>IF($A27="","",$Y$9)</f>
        <v/>
      </c>
      <c r="Z27" s="75">
        <f>IF($A27="","",3*$D27)</f>
        <v/>
      </c>
      <c r="AA27" s="141">
        <f>IF($A27="","",($K27-5.8-5.8-1.2) * 0.393701)</f>
        <v/>
      </c>
      <c r="AB27" s="75">
        <f>IF($A27="","",($Q27+1.2)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IF($A28="","",($C28-$E$60)/3)</f>
        <v/>
      </c>
      <c r="R28" s="69">
        <f>IF($A28="","",$L$60*$D28)</f>
        <v/>
      </c>
      <c r="S28" s="71">
        <f>$Q28</f>
        <v/>
      </c>
      <c r="T28" s="69">
        <f>$R28</f>
        <v/>
      </c>
      <c r="U28" s="71">
        <f>IF($A28="","",$B28-$E$61-$F$61)</f>
        <v/>
      </c>
      <c r="V28" s="69">
        <f>IF($A28="","",$L$61*$D28)</f>
        <v/>
      </c>
      <c r="W28" s="137">
        <f>IF($A28="","",$K28-58-58-12)</f>
        <v/>
      </c>
      <c r="X28" s="140">
        <f>IF($A28="","",$Q28+1.2)</f>
        <v/>
      </c>
      <c r="Y28" s="74">
        <f>IF($A28="","",$Y$9)</f>
        <v/>
      </c>
      <c r="Z28" s="75">
        <f>IF($A28="","",3*$D28)</f>
        <v/>
      </c>
      <c r="AA28" s="144">
        <f>IF($A28="","",($K28-5.8-5.8-1.2) * 0.393701)</f>
        <v/>
      </c>
      <c r="AB28" s="75">
        <f>IF($A28="","",($Q28+1.2)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(ROUNDUP(P49/640,0))</f>
        <v/>
      </c>
      <c r="Q30" s="81">
        <f>Q$7</f>
        <v/>
      </c>
      <c r="R30" s="81">
        <f>(ROUNDUP((R49+T49)/640,0))</f>
        <v/>
      </c>
      <c r="S30" s="22" t="n"/>
      <c r="T30" s="23" t="n"/>
      <c r="U30" s="82">
        <f>U$7</f>
        <v/>
      </c>
      <c r="V30" s="22" t="n"/>
      <c r="W30" s="81">
        <f>(ROUNDUP((V49)/640,0))</f>
        <v/>
      </c>
      <c r="X30" s="22" t="n"/>
      <c r="Y30" s="23" t="n"/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4" t="n"/>
      <c r="V31" s="84">
        <f>V11*U11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4" t="n"/>
      <c r="V32" s="84">
        <f>V12*U12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4" t="n"/>
      <c r="V33" s="84">
        <f>V13*U13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4" t="n"/>
      <c r="V34" s="84">
        <f>V14*U14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4" t="n"/>
      <c r="V35" s="84">
        <f>V15*U15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4" t="n"/>
      <c r="V36" s="84">
        <f>V16*U16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4" t="n"/>
      <c r="V37" s="84">
        <f>V17*U17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4" t="n"/>
      <c r="V38" s="84">
        <f>V18*U18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4" t="n"/>
      <c r="V39" s="84">
        <f>V19*U19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4" t="n"/>
      <c r="V40" s="84">
        <f>V20*U20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4" t="n"/>
      <c r="V41" s="84">
        <f>V21*U21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4" t="n"/>
      <c r="V42" s="84">
        <f>V22*U22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4" t="n"/>
      <c r="V43" s="84">
        <f>V23*U23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4" t="n"/>
      <c r="V44" s="84">
        <f>V24*U24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4" t="n"/>
      <c r="V45" s="84">
        <f>V25*U25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4" t="n"/>
      <c r="V46" s="84">
        <f>V26*U26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4" t="n"/>
      <c r="V47" s="84">
        <f>V27*U27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4" t="n"/>
      <c r="V48" s="84">
        <f>V28*U28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B20041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H-6.1</t>
        </is>
      </c>
      <c r="E57" s="93" t="n">
        <v>6.1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เสาเกี่ยวโหนก</t>
        </is>
      </c>
      <c r="C59" s="91" t="inlineStr">
        <is>
          <t>B20010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ขวางบน</t>
        </is>
      </c>
      <c r="C60" s="91" t="inlineStr">
        <is>
          <t>B20054</t>
        </is>
      </c>
      <c r="D60" s="92" t="inlineStr">
        <is>
          <t>(W-2.2-5.7-4-4-5.7-2.2)/3</t>
        </is>
      </c>
      <c r="E60" s="93" t="n">
        <v>23.8</v>
      </c>
      <c r="F60" s="94" t="n"/>
      <c r="G60" s="94" t="n"/>
      <c r="H60" s="94" t="n"/>
      <c r="I60" s="94" t="n"/>
      <c r="J60" s="94" t="n"/>
      <c r="K60" s="94" t="n"/>
      <c r="L60" s="93" t="n">
        <v>3</v>
      </c>
    </row>
    <row r="61">
      <c r="A61" s="89" t="n">
        <v>8</v>
      </c>
      <c r="B61" s="90" t="inlineStr">
        <is>
          <t>ฝาปิดเฟรมข้าง</t>
        </is>
      </c>
      <c r="C61" s="91" t="inlineStr">
        <is>
          <t>B20019</t>
        </is>
      </c>
      <c r="D61" s="92" t="inlineStr">
        <is>
          <t>H-1.3-3.7</t>
        </is>
      </c>
      <c r="E61" s="93" t="n">
        <v>1.3</v>
      </c>
      <c r="F61" s="93" t="n">
        <v>3.7</v>
      </c>
      <c r="G61" s="94" t="n"/>
      <c r="H61" s="94" t="n"/>
      <c r="I61" s="94" t="n"/>
      <c r="J61" s="94" t="n"/>
      <c r="K61" s="94" t="n"/>
      <c r="L61" s="93" t="n">
        <v>4</v>
      </c>
    </row>
    <row r="63">
      <c r="A63" s="153" t="inlineStr">
        <is>
          <t>⑥ อุปกรณ์ ต่อ 1 บาน — คูณจำนวนบานที่ผลิต</t>
        </is>
      </c>
      <c r="F63" s="154" t="inlineStr">
        <is>
          <t>ต่อบาน</t>
        </is>
      </c>
    </row>
    <row r="64">
      <c r="A64" s="155" t="inlineStr">
        <is>
          <t>1. ล้อ 27</t>
        </is>
      </c>
      <c r="F64" s="156" t="n">
        <v>2</v>
      </c>
    </row>
    <row r="65">
      <c r="A65" s="155" t="inlineStr">
        <is>
          <t>2. มือจับ Align</t>
        </is>
      </c>
      <c r="F65" s="156" t="n">
        <v>2</v>
      </c>
    </row>
    <row r="66">
      <c r="A66" s="155" t="inlineStr">
        <is>
          <t>3. ชุดล็อค</t>
        </is>
      </c>
      <c r="F66" s="156" t="n">
        <v>1</v>
      </c>
    </row>
    <row r="67">
      <c r="A67" s="155" t="inlineStr">
        <is>
          <t>4. น็อตประกอบ</t>
        </is>
      </c>
      <c r="F67" s="156" t="n">
        <v>4</v>
      </c>
    </row>
    <row r="68">
      <c r="A68" s="157" t="inlineStr">
        <is>
          <t>+ สักหลาด/ยาง/ซิลิโคน = ตามขนาด (ดูชีทคิดทุน)</t>
        </is>
      </c>
    </row>
  </sheetData>
  <mergeCells count="52">
    <mergeCell ref="R30:T30"/>
    <mergeCell ref="O7:P7"/>
    <mergeCell ref="Q7:R7"/>
    <mergeCell ref="U9:V9"/>
    <mergeCell ref="I6:J6"/>
    <mergeCell ref="A64:E64"/>
    <mergeCell ref="W8:Z8"/>
    <mergeCell ref="U6:V6"/>
    <mergeCell ref="K9:L9"/>
    <mergeCell ref="O6:P6"/>
    <mergeCell ref="M9:N9"/>
    <mergeCell ref="O9:P9"/>
    <mergeCell ref="G8:H8"/>
    <mergeCell ref="U30:V30"/>
    <mergeCell ref="E8:F8"/>
    <mergeCell ref="Y9:Z9"/>
    <mergeCell ref="S8:T8"/>
    <mergeCell ref="A65:E65"/>
    <mergeCell ref="G7:H7"/>
    <mergeCell ref="S7:T7"/>
    <mergeCell ref="I7:J7"/>
    <mergeCell ref="A30:D30"/>
    <mergeCell ref="G6:H6"/>
    <mergeCell ref="A66:E66"/>
    <mergeCell ref="E9:F9"/>
    <mergeCell ref="U7:V7"/>
    <mergeCell ref="M7:N7"/>
    <mergeCell ref="E6:F6"/>
    <mergeCell ref="A8:A9"/>
    <mergeCell ref="A6:D6"/>
    <mergeCell ref="M6:N6"/>
    <mergeCell ref="A68:F68"/>
    <mergeCell ref="Q6:R6"/>
    <mergeCell ref="S6:T6"/>
    <mergeCell ref="D8:D9"/>
    <mergeCell ref="A7:D7"/>
    <mergeCell ref="Q9:R9"/>
    <mergeCell ref="I8:J8"/>
    <mergeCell ref="S9:T9"/>
    <mergeCell ref="M8:N8"/>
    <mergeCell ref="O8:P8"/>
    <mergeCell ref="K7:L7"/>
    <mergeCell ref="B8:C9"/>
    <mergeCell ref="E7:F7"/>
    <mergeCell ref="A63:E63"/>
    <mergeCell ref="AA6:AB9"/>
    <mergeCell ref="W7:Z7"/>
    <mergeCell ref="W30:Y30"/>
    <mergeCell ref="K6:L6"/>
    <mergeCell ref="G9:H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12.75" customWidth="1" min="24" max="24"/>
    <col width="8.75" customWidth="1" min="25" max="25"/>
    <col width="9.75" customWidth="1" min="27" max="27"/>
    <col width="11.625" customWidth="1" min="28" max="28"/>
    <col width="8.75" customWidth="1" min="29" max="29"/>
  </cols>
  <sheetData>
    <row r="1" ht="40.15" customHeight="1">
      <c r="A1" s="4" t="inlineStr">
        <is>
          <t>รายการตัด SMS บานเลื่อนอิสระ 3 บาน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10" t="n"/>
      <c r="R1" s="10" t="n"/>
      <c r="S1" s="9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</row>
    <row r="2" ht="40.15" customHeight="1">
      <c r="A2" s="11" t="inlineStr">
        <is>
          <t>3 รางเตี้ย 7มม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9" t="n"/>
      <c r="P2" s="9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O3" s="9" t="n"/>
      <c r="P3" s="9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40.15" customHeight="1">
      <c r="A4" s="11" t="inlineStr">
        <is>
          <t>เกี่ยวธรรมดา นอกใน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O4" s="9" t="n"/>
      <c r="P4" s="9" t="n"/>
    </row>
    <row r="5" ht="40.15" customHeight="1">
      <c r="A5" s="9" t="n"/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P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inlineStr">
        <is>
          <t>(W-2.2-5.7-4-4-5.7-2.2)/3</t>
        </is>
      </c>
      <c r="P6" s="3" t="n"/>
      <c r="Q6" s="18" t="n"/>
      <c r="R6" s="3" t="n"/>
      <c r="S6" s="18" t="inlineStr">
        <is>
          <t>H-2.1</t>
        </is>
      </c>
      <c r="T6" s="3" t="n"/>
      <c r="U6" s="18" t="inlineStr">
        <is>
          <t>W-2.2-2.2</t>
        </is>
      </c>
      <c r="V6" s="3" t="n"/>
      <c r="W6" s="19" t="n"/>
      <c r="X6" s="19" t="n"/>
      <c r="Y6" s="19" t="n"/>
      <c r="Z6" s="19" t="n"/>
      <c r="AA6" s="20" t="inlineStr">
        <is>
          <t>หน่วยนิ้ว กระจก</t>
        </is>
      </c>
      <c r="AB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B20046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5" t="inlineStr">
        <is>
          <t>B20054</t>
        </is>
      </c>
      <c r="P7" s="17" t="n"/>
      <c r="Q7" s="25" t="inlineStr">
        <is>
          <t>B20054</t>
        </is>
      </c>
      <c r="R7" s="17" t="n"/>
      <c r="S7" s="26" t="inlineStr">
        <is>
          <t>B20019</t>
        </is>
      </c>
      <c r="T7" s="16" t="n"/>
      <c r="U7" s="25" t="inlineStr">
        <is>
          <t>B20050</t>
        </is>
      </c>
      <c r="V7" s="17" t="n"/>
      <c r="W7" s="28" t="inlineStr">
        <is>
          <t>ขนาดกระจก</t>
        </is>
      </c>
      <c r="X7" s="29" t="n"/>
      <c r="Y7" s="29" t="n"/>
      <c r="Z7" s="30" t="n"/>
      <c r="AA7" s="31" t="n"/>
      <c r="AB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1" t="n"/>
      <c r="Q8" s="38" t="n"/>
      <c r="R8" s="37" t="n"/>
      <c r="S8" s="95" t="n"/>
      <c r="T8" s="96" t="n"/>
      <c r="U8" s="38" t="n"/>
      <c r="V8" s="37" t="n"/>
      <c r="W8" s="42" t="inlineStr">
        <is>
          <t>ใส่ความหนากระจก ↓</t>
        </is>
      </c>
      <c r="X8" s="22" t="n"/>
      <c r="Y8" s="22" t="n"/>
      <c r="Z8" s="43" t="n"/>
      <c r="AA8" s="31" t="n"/>
      <c r="AB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ขวางบน</t>
        </is>
      </c>
      <c r="P9" s="43" t="n"/>
      <c r="Q9" s="48" t="inlineStr">
        <is>
          <t>ขวางล่าง</t>
        </is>
      </c>
      <c r="R9" s="43" t="n"/>
      <c r="S9" s="49" t="inlineStr">
        <is>
          <t>ฝาปิดเฟรมข้าง</t>
        </is>
      </c>
      <c r="T9" s="43" t="n"/>
      <c r="U9" s="48" t="inlineStr">
        <is>
          <t>เบรคบาน ธรณี</t>
        </is>
      </c>
      <c r="V9" s="43" t="n"/>
      <c r="W9" s="50" t="inlineStr">
        <is>
          <t>เสา-5.8-5.8-1.2</t>
        </is>
      </c>
      <c r="X9" s="51" t="inlineStr">
        <is>
          <t>ขวาง+1.2</t>
        </is>
      </c>
      <c r="Y9" s="52" t="n">
        <v>6</v>
      </c>
      <c r="Z9" s="43" t="n"/>
      <c r="AA9" s="53" t="n"/>
      <c r="AB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59" t="inlineStr">
        <is>
          <t>Qty.</t>
        </is>
      </c>
      <c r="S10" s="58" t="inlineStr">
        <is>
          <t>L</t>
        </is>
      </c>
      <c r="T10" s="60" t="inlineStr">
        <is>
          <t>Qty.</t>
        </is>
      </c>
      <c r="U10" s="58" t="inlineStr">
        <is>
          <t>L</t>
        </is>
      </c>
      <c r="V10" s="59" t="inlineStr">
        <is>
          <t>Qty.</t>
        </is>
      </c>
      <c r="W10" s="61" t="inlineStr">
        <is>
          <t>H</t>
        </is>
      </c>
      <c r="X10" s="62" t="inlineStr">
        <is>
          <t>W</t>
        </is>
      </c>
      <c r="Y10" s="63" t="inlineStr">
        <is>
          <t>ความ
หนา</t>
        </is>
      </c>
      <c r="Z10" s="64" t="inlineStr">
        <is>
          <t>จำนวน</t>
        </is>
      </c>
      <c r="AA10" s="65" t="inlineStr">
        <is>
          <t>สูง</t>
        </is>
      </c>
      <c r="AB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240</v>
      </c>
      <c r="C11" s="139" t="n">
        <v>350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IF($A11="","",($C11-$E$59)/3)</f>
        <v/>
      </c>
      <c r="P11" s="69">
        <f>IF($A11="","",$L$59*$D11)</f>
        <v/>
      </c>
      <c r="Q11" s="71">
        <f>$O11</f>
        <v/>
      </c>
      <c r="R11" s="69">
        <f>$P11</f>
        <v/>
      </c>
      <c r="S11" s="71">
        <f>IF($A11="","",$B11-$E$60)</f>
        <v/>
      </c>
      <c r="T11" s="69">
        <f>IF($A11="","",$L$60*$D11)</f>
        <v/>
      </c>
      <c r="U11" s="71">
        <f>IF($A11="","",$C11-$E$61-$F$61)</f>
        <v/>
      </c>
      <c r="V11" s="69">
        <f>IF($A11="","",$L$61*$D11)</f>
        <v/>
      </c>
      <c r="W11" s="137">
        <f>IF($A11="","",$K11-5.8-5.8-1.2)</f>
        <v/>
      </c>
      <c r="X11" s="140">
        <f>IF($A11="","",$O11+1.2)</f>
        <v/>
      </c>
      <c r="Y11" s="74">
        <f>IF($A11="","",$Y$9)</f>
        <v/>
      </c>
      <c r="Z11" s="75">
        <f>IF($A11="","",3*$D11)</f>
        <v/>
      </c>
      <c r="AA11" s="141">
        <f>IF($A11="","",($W11 * 0.393701) )</f>
        <v/>
      </c>
      <c r="AB11" s="75">
        <f>IF($A11="","",($X11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IF($A12="","",($C12-$E$59)/3)</f>
        <v/>
      </c>
      <c r="P12" s="69">
        <f>IF($A12="","",$L$59*$D12)</f>
        <v/>
      </c>
      <c r="Q12" s="71">
        <f>$O12</f>
        <v/>
      </c>
      <c r="R12" s="69">
        <f>$P12</f>
        <v/>
      </c>
      <c r="S12" s="71">
        <f>IF($A12="","",$B12-$E$60)</f>
        <v/>
      </c>
      <c r="T12" s="69">
        <f>IF($A12="","",$L$60*$D12)</f>
        <v/>
      </c>
      <c r="U12" s="71">
        <f>IF($A12="","",$C12-$E$61-$F$61)</f>
        <v/>
      </c>
      <c r="V12" s="69">
        <f>IF($A12="","",$L$61*$D12)</f>
        <v/>
      </c>
      <c r="W12" s="137">
        <f>IF($A12="","",$K12-58-58-12)</f>
        <v/>
      </c>
      <c r="X12" s="140">
        <f>IF($A12="","",$O12+1.2)</f>
        <v/>
      </c>
      <c r="Y12" s="74">
        <f>IF($A12="","",$Y$9)</f>
        <v/>
      </c>
      <c r="Z12" s="75">
        <f>IF($A12="","",3*$D12)</f>
        <v/>
      </c>
      <c r="AA12" s="142">
        <f>IF($A12="","",($K12-5.8-5.8-1.2) * 0.393701)</f>
        <v/>
      </c>
      <c r="AB12" s="75">
        <f>IF($A12="","",($O12+1.2)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IF($A13="","",($C13-$E$59)/3)</f>
        <v/>
      </c>
      <c r="P13" s="69">
        <f>IF($A13="","",$L$59*$D13)</f>
        <v/>
      </c>
      <c r="Q13" s="71">
        <f>$O13</f>
        <v/>
      </c>
      <c r="R13" s="69">
        <f>$P13</f>
        <v/>
      </c>
      <c r="S13" s="71">
        <f>IF($A13="","",$B13-$E$60)</f>
        <v/>
      </c>
      <c r="T13" s="69">
        <f>IF($A13="","",$L$60*$D13)</f>
        <v/>
      </c>
      <c r="U13" s="71">
        <f>IF($A13="","",$C13-$E$61-$F$61)</f>
        <v/>
      </c>
      <c r="V13" s="69">
        <f>IF($A13="","",$L$61*$D13)</f>
        <v/>
      </c>
      <c r="W13" s="137">
        <f>IF($A13="","",$K13-58-58-12)</f>
        <v/>
      </c>
      <c r="X13" s="140">
        <f>IF($A13="","",$O13+1.2)</f>
        <v/>
      </c>
      <c r="Y13" s="74">
        <f>IF($A13="","",$Y$9)</f>
        <v/>
      </c>
      <c r="Z13" s="75">
        <f>IF($A13="","",3*$D13)</f>
        <v/>
      </c>
      <c r="AA13" s="141">
        <f>IF($A13="","",($K13-5.8-5.8-1.2) * 0.393701)</f>
        <v/>
      </c>
      <c r="AB13" s="75">
        <f>IF($A13="","",($O13+1.2)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IF($A14="","",($C14-$E$59)/3)</f>
        <v/>
      </c>
      <c r="P14" s="69">
        <f>IF($A14="","",$L$59*$D14)</f>
        <v/>
      </c>
      <c r="Q14" s="71">
        <f>$O14</f>
        <v/>
      </c>
      <c r="R14" s="69">
        <f>$P14</f>
        <v/>
      </c>
      <c r="S14" s="71">
        <f>IF($A14="","",$B14-$E$60)</f>
        <v/>
      </c>
      <c r="T14" s="69">
        <f>IF($A14="","",$L$60*$D14)</f>
        <v/>
      </c>
      <c r="U14" s="71">
        <f>IF($A14="","",$C14-$E$61-$F$61)</f>
        <v/>
      </c>
      <c r="V14" s="69">
        <f>IF($A14="","",$L$61*$D14)</f>
        <v/>
      </c>
      <c r="W14" s="137">
        <f>IF($A14="","",$K14-58-58-12)</f>
        <v/>
      </c>
      <c r="X14" s="140">
        <f>IF($A14="","",$O14+1.2)</f>
        <v/>
      </c>
      <c r="Y14" s="74">
        <f>IF($A14="","",$Y$9)</f>
        <v/>
      </c>
      <c r="Z14" s="75">
        <f>IF($A14="","",3*$D14)</f>
        <v/>
      </c>
      <c r="AA14" s="143">
        <f>IF($A14="","",($K14-5.8-5.8-1.2) * 0.393701)</f>
        <v/>
      </c>
      <c r="AB14" s="75">
        <f>IF($A14="","",($O14+1.2)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IF($A15="","",($C15-$E$59)/3)</f>
        <v/>
      </c>
      <c r="P15" s="69">
        <f>IF($A15="","",$L$59*$D15)</f>
        <v/>
      </c>
      <c r="Q15" s="71">
        <f>$O15</f>
        <v/>
      </c>
      <c r="R15" s="69">
        <f>$P15</f>
        <v/>
      </c>
      <c r="S15" s="71">
        <f>IF($A15="","",$B15-$E$60)</f>
        <v/>
      </c>
      <c r="T15" s="69">
        <f>IF($A15="","",$L$60*$D15)</f>
        <v/>
      </c>
      <c r="U15" s="71">
        <f>IF($A15="","",$C15-$E$61-$F$61)</f>
        <v/>
      </c>
      <c r="V15" s="69">
        <f>IF($A15="","",$L$61*$D15)</f>
        <v/>
      </c>
      <c r="W15" s="137">
        <f>IF($A15="","",$K15-58-58-12)</f>
        <v/>
      </c>
      <c r="X15" s="140">
        <f>IF($A15="","",$O15+1.2)</f>
        <v/>
      </c>
      <c r="Y15" s="74">
        <f>IF($A15="","",$Y$9)</f>
        <v/>
      </c>
      <c r="Z15" s="75">
        <f>IF($A15="","",3*$D15)</f>
        <v/>
      </c>
      <c r="AA15" s="143">
        <f>IF($A15="","",($K15-5.8-5.8-1.2) * 0.393701)</f>
        <v/>
      </c>
      <c r="AB15" s="75">
        <f>IF($A15="","",($O15+1.2)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IF($A16="","",($C16-$E$59)/3)</f>
        <v/>
      </c>
      <c r="P16" s="69">
        <f>IF($A16="","",$L$59*$D16)</f>
        <v/>
      </c>
      <c r="Q16" s="71">
        <f>$O16</f>
        <v/>
      </c>
      <c r="R16" s="69">
        <f>$P16</f>
        <v/>
      </c>
      <c r="S16" s="71">
        <f>IF($A16="","",$B16-$E$60)</f>
        <v/>
      </c>
      <c r="T16" s="69">
        <f>IF($A16="","",$L$60*$D16)</f>
        <v/>
      </c>
      <c r="U16" s="71">
        <f>IF($A16="","",$C16-$E$61-$F$61)</f>
        <v/>
      </c>
      <c r="V16" s="69">
        <f>IF($A16="","",$L$61*$D16)</f>
        <v/>
      </c>
      <c r="W16" s="137">
        <f>IF($A16="","",$K16-58-58-12)</f>
        <v/>
      </c>
      <c r="X16" s="140">
        <f>IF($A16="","",$O16+1.2)</f>
        <v/>
      </c>
      <c r="Y16" s="74">
        <f>IF($A16="","",$Y$9)</f>
        <v/>
      </c>
      <c r="Z16" s="75">
        <f>IF($A16="","",3*$D16)</f>
        <v/>
      </c>
      <c r="AA16" s="143">
        <f>IF($A16="","",($K16-5.8-5.8-1.2) * 0.393701)</f>
        <v/>
      </c>
      <c r="AB16" s="75">
        <f>IF($A16="","",($O16+1.2)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IF($A17="","",($C17-$E$59)/3)</f>
        <v/>
      </c>
      <c r="P17" s="69">
        <f>IF($A17="","",$L$59*$D17)</f>
        <v/>
      </c>
      <c r="Q17" s="71">
        <f>$O17</f>
        <v/>
      </c>
      <c r="R17" s="69">
        <f>$P17</f>
        <v/>
      </c>
      <c r="S17" s="71">
        <f>IF($A17="","",$B17-$E$60)</f>
        <v/>
      </c>
      <c r="T17" s="69">
        <f>IF($A17="","",$L$60*$D17)</f>
        <v/>
      </c>
      <c r="U17" s="71">
        <f>IF($A17="","",$C17-$E$61-$F$61)</f>
        <v/>
      </c>
      <c r="V17" s="69">
        <f>IF($A17="","",$L$61*$D17)</f>
        <v/>
      </c>
      <c r="W17" s="137">
        <f>IF($A17="","",$K17-58-58-12)</f>
        <v/>
      </c>
      <c r="X17" s="140">
        <f>IF($A17="","",$O17+1.2)</f>
        <v/>
      </c>
      <c r="Y17" s="74">
        <f>IF($A17="","",$Y$9)</f>
        <v/>
      </c>
      <c r="Z17" s="75">
        <f>IF($A17="","",3*$D17)</f>
        <v/>
      </c>
      <c r="AA17" s="143">
        <f>IF($A17="","",($K17-5.8-5.8-1.2) * 0.393701)</f>
        <v/>
      </c>
      <c r="AB17" s="75">
        <f>IF($A17="","",($O17+1.2)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IF($A18="","",($C18-$E$59)/3)</f>
        <v/>
      </c>
      <c r="P18" s="69">
        <f>IF($A18="","",$L$59*$D18)</f>
        <v/>
      </c>
      <c r="Q18" s="71">
        <f>$O18</f>
        <v/>
      </c>
      <c r="R18" s="69">
        <f>$P18</f>
        <v/>
      </c>
      <c r="S18" s="71">
        <f>IF($A18="","",$B18-$E$60)</f>
        <v/>
      </c>
      <c r="T18" s="69">
        <f>IF($A18="","",$L$60*$D18)</f>
        <v/>
      </c>
      <c r="U18" s="71">
        <f>IF($A18="","",$C18-$E$61-$F$61)</f>
        <v/>
      </c>
      <c r="V18" s="69">
        <f>IF($A18="","",$L$61*$D18)</f>
        <v/>
      </c>
      <c r="W18" s="137">
        <f>IF($A18="","",$K18-58-58-12)</f>
        <v/>
      </c>
      <c r="X18" s="140">
        <f>IF($A18="","",$O18+1.2)</f>
        <v/>
      </c>
      <c r="Y18" s="74">
        <f>IF($A18="","",$Y$9)</f>
        <v/>
      </c>
      <c r="Z18" s="75">
        <f>IF($A18="","",3*$D18)</f>
        <v/>
      </c>
      <c r="AA18" s="143">
        <f>IF($A18="","",($K18-5.8-5.8-1.2) * 0.393701)</f>
        <v/>
      </c>
      <c r="AB18" s="75">
        <f>IF($A18="","",($O18+1.2)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IF($A19="","",($C19-$E$59)/3)</f>
        <v/>
      </c>
      <c r="P19" s="69">
        <f>IF($A19="","",$L$59*$D19)</f>
        <v/>
      </c>
      <c r="Q19" s="71">
        <f>$O19</f>
        <v/>
      </c>
      <c r="R19" s="69">
        <f>$P19</f>
        <v/>
      </c>
      <c r="S19" s="71">
        <f>IF($A19="","",$B19-$E$60)</f>
        <v/>
      </c>
      <c r="T19" s="69">
        <f>IF($A19="","",$L$60*$D19)</f>
        <v/>
      </c>
      <c r="U19" s="71">
        <f>IF($A19="","",$C19-$E$61-$F$61)</f>
        <v/>
      </c>
      <c r="V19" s="69">
        <f>IF($A19="","",$L$61*$D19)</f>
        <v/>
      </c>
      <c r="W19" s="137">
        <f>IF($A19="","",$K19-58-58-12)</f>
        <v/>
      </c>
      <c r="X19" s="140">
        <f>IF($A19="","",$O19+1.2)</f>
        <v/>
      </c>
      <c r="Y19" s="74">
        <f>IF($A19="","",$Y$9)</f>
        <v/>
      </c>
      <c r="Z19" s="75">
        <f>IF($A19="","",3*$D19)</f>
        <v/>
      </c>
      <c r="AA19" s="143">
        <f>IF($A19="","",($K19-5.8-5.8-1.2) * 0.393701)</f>
        <v/>
      </c>
      <c r="AB19" s="75">
        <f>IF($A19="","",($O19+1.2)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IF($A20="","",($C20-$E$59)/3)</f>
        <v/>
      </c>
      <c r="P20" s="69">
        <f>IF($A20="","",$L$59*$D20)</f>
        <v/>
      </c>
      <c r="Q20" s="71">
        <f>$O20</f>
        <v/>
      </c>
      <c r="R20" s="69">
        <f>$P20</f>
        <v/>
      </c>
      <c r="S20" s="71">
        <f>IF($A20="","",$B20-$E$60)</f>
        <v/>
      </c>
      <c r="T20" s="69">
        <f>IF($A20="","",$L$60*$D20)</f>
        <v/>
      </c>
      <c r="U20" s="71">
        <f>IF($A20="","",$C20-$E$61-$F$61)</f>
        <v/>
      </c>
      <c r="V20" s="69">
        <f>IF($A20="","",$L$61*$D20)</f>
        <v/>
      </c>
      <c r="W20" s="137">
        <f>IF($A20="","",$K20-58-58-12)</f>
        <v/>
      </c>
      <c r="X20" s="140">
        <f>IF($A20="","",$O20+1.2)</f>
        <v/>
      </c>
      <c r="Y20" s="74">
        <f>IF($A20="","",$Y$9)</f>
        <v/>
      </c>
      <c r="Z20" s="75">
        <f>IF($A20="","",3*$D20)</f>
        <v/>
      </c>
      <c r="AA20" s="143">
        <f>IF($A20="","",($K20-5.8-5.8-1.2) * 0.393701)</f>
        <v/>
      </c>
      <c r="AB20" s="75">
        <f>IF($A20="","",($O20+1.2)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IF($A21="","",($C21-$E$59)/3)</f>
        <v/>
      </c>
      <c r="P21" s="69">
        <f>IF($A21="","",$L$59*$D21)</f>
        <v/>
      </c>
      <c r="Q21" s="71">
        <f>$O21</f>
        <v/>
      </c>
      <c r="R21" s="69">
        <f>$P21</f>
        <v/>
      </c>
      <c r="S21" s="71">
        <f>IF($A21="","",$B21-$E$60)</f>
        <v/>
      </c>
      <c r="T21" s="69">
        <f>IF($A21="","",$L$60*$D21)</f>
        <v/>
      </c>
      <c r="U21" s="71">
        <f>IF($A21="","",$C21-$E$61-$F$61)</f>
        <v/>
      </c>
      <c r="V21" s="69">
        <f>IF($A21="","",$L$61*$D21)</f>
        <v/>
      </c>
      <c r="W21" s="137">
        <f>IF($A21="","",$K21-58-58-12)</f>
        <v/>
      </c>
      <c r="X21" s="140">
        <f>IF($A21="","",$O21+1.2)</f>
        <v/>
      </c>
      <c r="Y21" s="74">
        <f>IF($A21="","",$Y$9)</f>
        <v/>
      </c>
      <c r="Z21" s="75">
        <f>IF($A21="","",3*$D21)</f>
        <v/>
      </c>
      <c r="AA21" s="142">
        <f>IF($A21="","",($K21-5.8-5.8-1.2) * 0.393701)</f>
        <v/>
      </c>
      <c r="AB21" s="75">
        <f>IF($A21="","",($O21+1.2)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IF($A22="","",($C22-$E$59)/3)</f>
        <v/>
      </c>
      <c r="P22" s="69">
        <f>IF($A22="","",$L$59*$D22)</f>
        <v/>
      </c>
      <c r="Q22" s="71">
        <f>$O22</f>
        <v/>
      </c>
      <c r="R22" s="69">
        <f>$P22</f>
        <v/>
      </c>
      <c r="S22" s="71">
        <f>IF($A22="","",$B22-$E$60)</f>
        <v/>
      </c>
      <c r="T22" s="69">
        <f>IF($A22="","",$L$60*$D22)</f>
        <v/>
      </c>
      <c r="U22" s="71">
        <f>IF($A22="","",$C22-$E$61-$F$61)</f>
        <v/>
      </c>
      <c r="V22" s="69">
        <f>IF($A22="","",$L$61*$D22)</f>
        <v/>
      </c>
      <c r="W22" s="137">
        <f>IF($A22="","",$K22-58-58-12)</f>
        <v/>
      </c>
      <c r="X22" s="140">
        <f>IF($A22="","",$O22+1.2)</f>
        <v/>
      </c>
      <c r="Y22" s="74">
        <f>IF($A22="","",$Y$9)</f>
        <v/>
      </c>
      <c r="Z22" s="75">
        <f>IF($A22="","",3*$D22)</f>
        <v/>
      </c>
      <c r="AA22" s="141">
        <f>IF($A22="","",($K22-5.8-5.8-1.2) * 0.393701)</f>
        <v/>
      </c>
      <c r="AB22" s="75">
        <f>IF($A22="","",($O22+1.2)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IF($A23="","",($C23-$E$59)/3)</f>
        <v/>
      </c>
      <c r="P23" s="69">
        <f>IF($A23="","",$L$59*$D23)</f>
        <v/>
      </c>
      <c r="Q23" s="71">
        <f>$O23</f>
        <v/>
      </c>
      <c r="R23" s="69">
        <f>$P23</f>
        <v/>
      </c>
      <c r="S23" s="71">
        <f>IF($A23="","",$B23-$E$60)</f>
        <v/>
      </c>
      <c r="T23" s="69">
        <f>IF($A23="","",$L$60*$D23)</f>
        <v/>
      </c>
      <c r="U23" s="71">
        <f>IF($A23="","",$C23-$E$61-$F$61)</f>
        <v/>
      </c>
      <c r="V23" s="69">
        <f>IF($A23="","",$L$61*$D23)</f>
        <v/>
      </c>
      <c r="W23" s="137">
        <f>IF($A23="","",$K23-58-58-12)</f>
        <v/>
      </c>
      <c r="X23" s="140">
        <f>IF($A23="","",$O23+1.2)</f>
        <v/>
      </c>
      <c r="Y23" s="74">
        <f>IF($A23="","",$Y$9)</f>
        <v/>
      </c>
      <c r="Z23" s="75">
        <f>IF($A23="","",3*$D23)</f>
        <v/>
      </c>
      <c r="AA23" s="143">
        <f>IF($A23="","",($K23-5.8-5.8-1.2) * 0.393701)</f>
        <v/>
      </c>
      <c r="AB23" s="75">
        <f>IF($A23="","",($O23+1.2)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IF($A24="","",($C24-$E$59)/3)</f>
        <v/>
      </c>
      <c r="P24" s="69">
        <f>IF($A24="","",$L$59*$D24)</f>
        <v/>
      </c>
      <c r="Q24" s="71">
        <f>$O24</f>
        <v/>
      </c>
      <c r="R24" s="69">
        <f>$P24</f>
        <v/>
      </c>
      <c r="S24" s="71">
        <f>IF($A24="","",$B24-$E$60)</f>
        <v/>
      </c>
      <c r="T24" s="69">
        <f>IF($A24="","",$L$60*$D24)</f>
        <v/>
      </c>
      <c r="U24" s="71">
        <f>IF($A24="","",$C24-$E$61-$F$61)</f>
        <v/>
      </c>
      <c r="V24" s="69">
        <f>IF($A24="","",$L$61*$D24)</f>
        <v/>
      </c>
      <c r="W24" s="137">
        <f>IF($A24="","",$K24-58-58-12)</f>
        <v/>
      </c>
      <c r="X24" s="140">
        <f>IF($A24="","",$O24+1.2)</f>
        <v/>
      </c>
      <c r="Y24" s="74">
        <f>IF($A24="","",$Y$9)</f>
        <v/>
      </c>
      <c r="Z24" s="75">
        <f>IF($A24="","",3*$D24)</f>
        <v/>
      </c>
      <c r="AA24" s="143">
        <f>IF($A24="","",($K24-5.8-5.8-1.2) * 0.393701)</f>
        <v/>
      </c>
      <c r="AB24" s="75">
        <f>IF($A24="","",($O24+1.2)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IF($A25="","",($C25-$E$59)/3)</f>
        <v/>
      </c>
      <c r="P25" s="69">
        <f>IF($A25="","",$L$59*$D25)</f>
        <v/>
      </c>
      <c r="Q25" s="71">
        <f>$O25</f>
        <v/>
      </c>
      <c r="R25" s="69">
        <f>$P25</f>
        <v/>
      </c>
      <c r="S25" s="71">
        <f>IF($A25="","",$B25-$E$60)</f>
        <v/>
      </c>
      <c r="T25" s="69">
        <f>IF($A25="","",$L$60*$D25)</f>
        <v/>
      </c>
      <c r="U25" s="71">
        <f>IF($A25="","",$C25-$E$61-$F$61)</f>
        <v/>
      </c>
      <c r="V25" s="69">
        <f>IF($A25="","",$L$61*$D25)</f>
        <v/>
      </c>
      <c r="W25" s="137">
        <f>IF($A25="","",$K25-58-58-12)</f>
        <v/>
      </c>
      <c r="X25" s="140">
        <f>IF($A25="","",$O25+1.2)</f>
        <v/>
      </c>
      <c r="Y25" s="74">
        <f>IF($A25="","",$Y$9)</f>
        <v/>
      </c>
      <c r="Z25" s="75">
        <f>IF($A25="","",3*$D25)</f>
        <v/>
      </c>
      <c r="AA25" s="142">
        <f>IF($A25="","",($K25-5.8-5.8-1.2) * 0.393701)</f>
        <v/>
      </c>
      <c r="AB25" s="75">
        <f>IF($A25="","",($O25+1.2)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IF($A26="","",($C26-$E$59)/3)</f>
        <v/>
      </c>
      <c r="P26" s="69">
        <f>IF($A26="","",$L$59*$D26)</f>
        <v/>
      </c>
      <c r="Q26" s="71">
        <f>$O26</f>
        <v/>
      </c>
      <c r="R26" s="69">
        <f>$P26</f>
        <v/>
      </c>
      <c r="S26" s="71">
        <f>IF($A26="","",$B26-$E$60)</f>
        <v/>
      </c>
      <c r="T26" s="69">
        <f>IF($A26="","",$L$60*$D26)</f>
        <v/>
      </c>
      <c r="U26" s="71">
        <f>IF($A26="","",$C26-$E$61-$F$61)</f>
        <v/>
      </c>
      <c r="V26" s="69">
        <f>IF($A26="","",$L$61*$D26)</f>
        <v/>
      </c>
      <c r="W26" s="137">
        <f>IF($A26="","",$K26-58-58-12)</f>
        <v/>
      </c>
      <c r="X26" s="140">
        <f>IF($A26="","",$O26+1.2)</f>
        <v/>
      </c>
      <c r="Y26" s="74">
        <f>IF($A26="","",$Y$9)</f>
        <v/>
      </c>
      <c r="Z26" s="75">
        <f>IF($A26="","",3*$D26)</f>
        <v/>
      </c>
      <c r="AA26" s="142">
        <f>IF($A26="","",($K26-5.8-5.8-1.2) * 0.393701)</f>
        <v/>
      </c>
      <c r="AB26" s="75">
        <f>IF($A26="","",($O26+1.2)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IF($A27="","",($C27-$E$59)/3)</f>
        <v/>
      </c>
      <c r="P27" s="69">
        <f>IF($A27="","",$L$59*$D27)</f>
        <v/>
      </c>
      <c r="Q27" s="71">
        <f>$O27</f>
        <v/>
      </c>
      <c r="R27" s="69">
        <f>$P27</f>
        <v/>
      </c>
      <c r="S27" s="71">
        <f>IF($A27="","",$B27-$E$60)</f>
        <v/>
      </c>
      <c r="T27" s="69">
        <f>IF($A27="","",$L$60*$D27)</f>
        <v/>
      </c>
      <c r="U27" s="71">
        <f>IF($A27="","",$C27-$E$61-$F$61)</f>
        <v/>
      </c>
      <c r="V27" s="69">
        <f>IF($A27="","",$L$61*$D27)</f>
        <v/>
      </c>
      <c r="W27" s="137">
        <f>IF($A27="","",$K27-58-58-12)</f>
        <v/>
      </c>
      <c r="X27" s="140">
        <f>IF($A27="","",$O27+1.2)</f>
        <v/>
      </c>
      <c r="Y27" s="74">
        <f>IF($A27="","",$Y$9)</f>
        <v/>
      </c>
      <c r="Z27" s="75">
        <f>IF($A27="","",3*$D27)</f>
        <v/>
      </c>
      <c r="AA27" s="141">
        <f>IF($A27="","",($K27-5.8-5.8-1.2) * 0.393701)</f>
        <v/>
      </c>
      <c r="AB27" s="75">
        <f>IF($A27="","",($O27+1.2)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IF($A28="","",($C28-$E$59)/3)</f>
        <v/>
      </c>
      <c r="P28" s="69">
        <f>IF($A28="","",$L$59*$D28)</f>
        <v/>
      </c>
      <c r="Q28" s="71">
        <f>$O28</f>
        <v/>
      </c>
      <c r="R28" s="69">
        <f>$P28</f>
        <v/>
      </c>
      <c r="S28" s="71">
        <f>IF($A28="","",$B28-$E$60)</f>
        <v/>
      </c>
      <c r="T28" s="69">
        <f>IF($A28="","",$L$60*$D28)</f>
        <v/>
      </c>
      <c r="U28" s="71">
        <f>IF($A28="","",$C28-$E$61-$F$61)</f>
        <v/>
      </c>
      <c r="V28" s="69">
        <f>IF($A28="","",$L$61*$D28)</f>
        <v/>
      </c>
      <c r="W28" s="137">
        <f>IF($A28="","",$K28-58-58-12)</f>
        <v/>
      </c>
      <c r="X28" s="140">
        <f>IF($A28="","",$O28+1.2)</f>
        <v/>
      </c>
      <c r="Y28" s="74">
        <f>IF($A28="","",$Y$9)</f>
        <v/>
      </c>
      <c r="Z28" s="75">
        <f>IF($A28="","",3*$D28)</f>
        <v/>
      </c>
      <c r="AA28" s="144">
        <f>IF($A28="","",($K28-5.8-5.8-1.2) * 0.393701)</f>
        <v/>
      </c>
      <c r="AB28" s="75">
        <f>IF($A28="","",($O28+1.2)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(ROUNDUP((P49+R49)/640,0))</f>
        <v/>
      </c>
      <c r="Q30" s="22" t="n"/>
      <c r="R30" s="23" t="n"/>
      <c r="S30" s="152">
        <f>S$7</f>
        <v/>
      </c>
      <c r="T30" s="152">
        <f>(ROUNDUP(T49/640,0))</f>
        <v/>
      </c>
      <c r="U30" s="81">
        <f>U$7</f>
        <v/>
      </c>
      <c r="V30" s="81">
        <f>(ROUNDUP(V49/640,0))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4" t="n"/>
      <c r="T31" s="84">
        <f>T11*S11</f>
        <v/>
      </c>
      <c r="U31" s="85" t="n"/>
      <c r="V31" s="84">
        <f>V11*U11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4" t="n"/>
      <c r="T32" s="84">
        <f>T12*S12</f>
        <v/>
      </c>
      <c r="U32" s="85" t="n"/>
      <c r="V32" s="84">
        <f>V12*U12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4" t="n"/>
      <c r="T33" s="84">
        <f>T13*S13</f>
        <v/>
      </c>
      <c r="U33" s="85" t="n"/>
      <c r="V33" s="84">
        <f>V13*U13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4" t="n"/>
      <c r="T34" s="84">
        <f>T14*S14</f>
        <v/>
      </c>
      <c r="U34" s="85" t="n"/>
      <c r="V34" s="84">
        <f>V14*U14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4" t="n"/>
      <c r="T35" s="84">
        <f>T15*S15</f>
        <v/>
      </c>
      <c r="U35" s="85" t="n"/>
      <c r="V35" s="84">
        <f>V15*U15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4" t="n"/>
      <c r="T36" s="84">
        <f>T16*S16</f>
        <v/>
      </c>
      <c r="U36" s="85" t="n"/>
      <c r="V36" s="84">
        <f>V16*U16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4" t="n"/>
      <c r="T37" s="84">
        <f>T17*S17</f>
        <v/>
      </c>
      <c r="U37" s="85" t="n"/>
      <c r="V37" s="84">
        <f>V17*U17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4" t="n"/>
      <c r="T38" s="84">
        <f>T18*S18</f>
        <v/>
      </c>
      <c r="U38" s="85" t="n"/>
      <c r="V38" s="84">
        <f>V18*U18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4" t="n"/>
      <c r="T39" s="84">
        <f>T19*S19</f>
        <v/>
      </c>
      <c r="U39" s="85" t="n"/>
      <c r="V39" s="84">
        <f>V19*U19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4" t="n"/>
      <c r="T40" s="84">
        <f>T20*S20</f>
        <v/>
      </c>
      <c r="U40" s="85" t="n"/>
      <c r="V40" s="84">
        <f>V20*U20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4" t="n"/>
      <c r="T41" s="84">
        <f>T21*S21</f>
        <v/>
      </c>
      <c r="U41" s="85" t="n"/>
      <c r="V41" s="84">
        <f>V21*U21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4" t="n"/>
      <c r="T42" s="84">
        <f>T22*S22</f>
        <v/>
      </c>
      <c r="U42" s="85" t="n"/>
      <c r="V42" s="84">
        <f>V22*U22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4" t="n"/>
      <c r="T43" s="84">
        <f>T23*S23</f>
        <v/>
      </c>
      <c r="U43" s="85" t="n"/>
      <c r="V43" s="84">
        <f>V23*U23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4" t="n"/>
      <c r="T44" s="84">
        <f>T24*S24</f>
        <v/>
      </c>
      <c r="U44" s="85" t="n"/>
      <c r="V44" s="84">
        <f>V24*U24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4" t="n"/>
      <c r="T45" s="84">
        <f>T25*S25</f>
        <v/>
      </c>
      <c r="U45" s="85" t="n"/>
      <c r="V45" s="84">
        <f>V25*U25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4" t="n"/>
      <c r="T46" s="84">
        <f>T26*S26</f>
        <v/>
      </c>
      <c r="U46" s="85" t="n"/>
      <c r="V46" s="84">
        <f>V26*U26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4" t="n"/>
      <c r="T47" s="84">
        <f>T27*S27</f>
        <v/>
      </c>
      <c r="U47" s="85" t="n"/>
      <c r="V47" s="84">
        <f>V27*U27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4" t="n"/>
      <c r="T48" s="84">
        <f>T28*S28</f>
        <v/>
      </c>
      <c r="U48" s="85" t="n"/>
      <c r="V48" s="84">
        <f>V28*U28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B20046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4</v>
      </c>
    </row>
    <row r="59">
      <c r="A59" s="89" t="n">
        <v>6</v>
      </c>
      <c r="B59" s="90" t="inlineStr">
        <is>
          <t>ขวางบน</t>
        </is>
      </c>
      <c r="C59" s="91" t="inlineStr">
        <is>
          <t>B20054</t>
        </is>
      </c>
      <c r="D59" s="92" t="inlineStr">
        <is>
          <t>(W-2.2-5.7-4-4-5.7-2.2)/3</t>
        </is>
      </c>
      <c r="E59" s="93" t="n">
        <v>23.8</v>
      </c>
      <c r="F59" s="94" t="n"/>
      <c r="G59" s="94" t="n"/>
      <c r="H59" s="94" t="n"/>
      <c r="I59" s="94" t="n"/>
      <c r="J59" s="94" t="n"/>
      <c r="K59" s="94" t="n"/>
      <c r="L59" s="93" t="n">
        <v>3</v>
      </c>
    </row>
    <row r="60">
      <c r="A60" s="89" t="n">
        <v>7</v>
      </c>
      <c r="B60" s="90" t="inlineStr">
        <is>
          <t>ฝาปิดเฟรมข้าง</t>
        </is>
      </c>
      <c r="C60" s="91" t="inlineStr">
        <is>
          <t>B20019</t>
        </is>
      </c>
      <c r="D60" s="92" t="inlineStr">
        <is>
          <t>H-2.1</t>
        </is>
      </c>
      <c r="E60" s="93" t="n">
        <v>2.1</v>
      </c>
      <c r="F60" s="94" t="n"/>
      <c r="G60" s="94" t="n"/>
      <c r="H60" s="94" t="n"/>
      <c r="I60" s="94" t="n"/>
      <c r="J60" s="94" t="n"/>
      <c r="K60" s="94" t="n"/>
      <c r="L60" s="93" t="n">
        <v>4</v>
      </c>
    </row>
    <row r="61">
      <c r="A61" s="89" t="n">
        <v>8</v>
      </c>
      <c r="B61" s="90" t="inlineStr">
        <is>
          <t>เบรคบาน ธรณี</t>
        </is>
      </c>
      <c r="C61" s="91" t="inlineStr">
        <is>
          <t>B20050</t>
        </is>
      </c>
      <c r="D61" s="92" t="inlineStr">
        <is>
          <t>W-2.2-2.2</t>
        </is>
      </c>
      <c r="E61" s="93" t="n">
        <v>2.2</v>
      </c>
      <c r="F61" s="93" t="n">
        <v>2.2</v>
      </c>
      <c r="G61" s="94" t="n"/>
      <c r="H61" s="94" t="n"/>
      <c r="I61" s="94" t="n"/>
      <c r="J61" s="94" t="n"/>
      <c r="K61" s="94" t="n"/>
      <c r="L61" s="93" t="n">
        <v>2</v>
      </c>
    </row>
    <row r="63">
      <c r="A63" s="153" t="inlineStr">
        <is>
          <t>⑥ อุปกรณ์ ต่อ 1 บาน — คูณจำนวนบานที่ผลิต</t>
        </is>
      </c>
      <c r="F63" s="154" t="inlineStr">
        <is>
          <t>ต่อบาน</t>
        </is>
      </c>
    </row>
    <row r="64">
      <c r="A64" s="155" t="inlineStr">
        <is>
          <t>1. ล้อ 27</t>
        </is>
      </c>
      <c r="F64" s="156" t="n">
        <v>2</v>
      </c>
    </row>
    <row r="65">
      <c r="A65" s="155" t="inlineStr">
        <is>
          <t>2. มือจับ Align</t>
        </is>
      </c>
      <c r="F65" s="156" t="n">
        <v>2</v>
      </c>
    </row>
    <row r="66">
      <c r="A66" s="155" t="inlineStr">
        <is>
          <t>3. ชุดล็อค</t>
        </is>
      </c>
      <c r="F66" s="156" t="n">
        <v>1</v>
      </c>
    </row>
    <row r="67">
      <c r="A67" s="155" t="inlineStr">
        <is>
          <t>4. น็อตประกอบ</t>
        </is>
      </c>
      <c r="F67" s="156" t="n">
        <v>4</v>
      </c>
    </row>
    <row r="68">
      <c r="A68" s="157" t="inlineStr">
        <is>
          <t>+ สักหลาด/ยาง/ซิลิโคน = ตามขนาด (ดูชีทคิดทุน)</t>
        </is>
      </c>
    </row>
  </sheetData>
  <mergeCells count="50">
    <mergeCell ref="O7:P7"/>
    <mergeCell ref="Q7:R7"/>
    <mergeCell ref="U9:V9"/>
    <mergeCell ref="I6:J6"/>
    <mergeCell ref="A64:E64"/>
    <mergeCell ref="W8:Z8"/>
    <mergeCell ref="U6:V6"/>
    <mergeCell ref="K9:L9"/>
    <mergeCell ref="O6:P6"/>
    <mergeCell ref="M9:N9"/>
    <mergeCell ref="O9:P9"/>
    <mergeCell ref="G8:H8"/>
    <mergeCell ref="E8:F8"/>
    <mergeCell ref="Y9:Z9"/>
    <mergeCell ref="Q8:R8"/>
    <mergeCell ref="A65:E65"/>
    <mergeCell ref="G7:H7"/>
    <mergeCell ref="S7:T7"/>
    <mergeCell ref="I7:J7"/>
    <mergeCell ref="A30:D30"/>
    <mergeCell ref="G6:H6"/>
    <mergeCell ref="A66:E66"/>
    <mergeCell ref="E9:F9"/>
    <mergeCell ref="U7:V7"/>
    <mergeCell ref="P30:R30"/>
    <mergeCell ref="M7:N7"/>
    <mergeCell ref="E6:F6"/>
    <mergeCell ref="A8:A9"/>
    <mergeCell ref="A6:D6"/>
    <mergeCell ref="M6:N6"/>
    <mergeCell ref="A68:F68"/>
    <mergeCell ref="Q6:R6"/>
    <mergeCell ref="S6:T6"/>
    <mergeCell ref="D8:D9"/>
    <mergeCell ref="A7:D7"/>
    <mergeCell ref="Q9:R9"/>
    <mergeCell ref="I8:J8"/>
    <mergeCell ref="S9:T9"/>
    <mergeCell ref="M8:N8"/>
    <mergeCell ref="U8:V8"/>
    <mergeCell ref="K7:L7"/>
    <mergeCell ref="B8:C9"/>
    <mergeCell ref="E7:F7"/>
    <mergeCell ref="A63:E63"/>
    <mergeCell ref="AA6:AB9"/>
    <mergeCell ref="W7:Z7"/>
    <mergeCell ref="K6:L6"/>
    <mergeCell ref="G9:H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12.75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12.75" customWidth="1" min="26" max="26"/>
    <col width="8.75" customWidth="1" min="27" max="27"/>
    <col width="9.75" customWidth="1" min="29" max="29"/>
    <col width="11.625" customWidth="1" min="30" max="30"/>
    <col width="8.75" customWidth="1" min="31" max="31"/>
  </cols>
  <sheetData>
    <row r="1" ht="40.15" customHeight="1">
      <c r="A1" s="4" t="inlineStr">
        <is>
          <t>รายการตัด SMS บานเลื่อนอิสระ 3 บาน</t>
        </is>
      </c>
      <c r="B1" s="5" t="n"/>
      <c r="D1" s="6" t="n"/>
      <c r="E1" s="7" t="n"/>
      <c r="F1" s="6" t="n"/>
      <c r="G1" s="6" t="n"/>
      <c r="H1" s="6" t="n"/>
      <c r="I1" s="6" t="n"/>
      <c r="J1" s="6" t="n"/>
      <c r="K1" s="6" t="n"/>
      <c r="L1" s="8" t="n"/>
      <c r="M1" s="9" t="n"/>
      <c r="N1" s="9" t="n"/>
      <c r="O1" s="9" t="n"/>
      <c r="P1" s="9" t="n"/>
      <c r="Q1" s="9" t="n"/>
      <c r="R1" s="9" t="n"/>
      <c r="S1" s="10" t="n"/>
      <c r="T1" s="10" t="n"/>
      <c r="U1" s="9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40.15" customHeight="1">
      <c r="A2" s="11" t="inlineStr">
        <is>
          <t>3 รางเตี้ย 7มม</t>
        </is>
      </c>
      <c r="B2" s="9" t="n"/>
      <c r="C2" s="9" t="n"/>
      <c r="D2" s="9" t="n"/>
      <c r="E2" s="12" t="n"/>
      <c r="F2" s="9" t="n"/>
      <c r="G2" s="9" t="n"/>
      <c r="H2" s="9" t="n"/>
      <c r="I2" s="9" t="n"/>
      <c r="J2" s="9" t="n"/>
      <c r="K2" s="9" t="n"/>
      <c r="L2" s="9" t="n"/>
      <c r="M2" s="13" t="n"/>
      <c r="N2" s="13" t="n"/>
      <c r="O2" s="13" t="n"/>
      <c r="P2" s="13" t="n"/>
      <c r="Q2" s="9" t="n"/>
      <c r="R2" s="9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40.15" customHeight="1">
      <c r="A3" s="11" t="inlineStr">
        <is>
          <t>เสาML ทุกฝั่ง</t>
        </is>
      </c>
      <c r="B3" s="9" t="n"/>
      <c r="C3" s="9" t="n"/>
      <c r="D3" s="9" t="n"/>
      <c r="E3" s="12" t="n"/>
      <c r="F3" s="9" t="n"/>
      <c r="G3" s="9" t="n"/>
      <c r="H3" s="9" t="n"/>
      <c r="I3" s="9" t="n"/>
      <c r="J3" s="9" t="n"/>
      <c r="K3" s="9" t="n"/>
      <c r="L3" s="9" t="n"/>
      <c r="Q3" s="9" t="n"/>
      <c r="R3" s="9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</row>
    <row r="4" ht="40.15" customHeight="1">
      <c r="A4" s="11" t="inlineStr">
        <is>
          <t>เกี่ยวธรรมดา ใน</t>
        </is>
      </c>
      <c r="B4" s="9" t="n"/>
      <c r="C4" s="9" t="n"/>
      <c r="D4" s="9" t="n"/>
      <c r="E4" s="12" t="n"/>
      <c r="F4" s="9" t="n"/>
      <c r="G4" s="9" t="n"/>
      <c r="H4" s="9" t="n"/>
      <c r="I4" s="9" t="n"/>
      <c r="J4" s="9" t="n"/>
      <c r="K4" s="9" t="n"/>
      <c r="L4" s="9" t="n"/>
      <c r="Q4" s="9" t="n"/>
      <c r="R4" s="9" t="n"/>
    </row>
    <row r="5" ht="40.15" customHeight="1">
      <c r="A5" s="11" t="inlineStr">
        <is>
          <t>เกี่ยวโหนก นอก</t>
        </is>
      </c>
      <c r="B5" s="9" t="n"/>
      <c r="C5" s="9" t="n"/>
      <c r="D5" s="9" t="n"/>
      <c r="E5" s="12" t="n"/>
      <c r="F5" s="9" t="n"/>
      <c r="G5" s="9" t="n"/>
      <c r="H5" s="9" t="n"/>
      <c r="I5" s="9" t="n"/>
      <c r="J5" s="9" t="n"/>
      <c r="K5" s="9" t="n"/>
      <c r="L5" s="9" t="n"/>
      <c r="R5" s="9" t="n"/>
    </row>
    <row r="6" ht="60" customHeight="1">
      <c r="A6" s="15" t="inlineStr">
        <is>
          <t>สูตรตัด</t>
        </is>
      </c>
      <c r="B6" s="16" t="n"/>
      <c r="C6" s="16" t="n"/>
      <c r="D6" s="17" t="n"/>
      <c r="E6" s="18" t="inlineStr">
        <is>
          <t>W-2.2-2.2</t>
        </is>
      </c>
      <c r="F6" s="3" t="n"/>
      <c r="G6" s="18" t="inlineStr">
        <is>
          <t>W-2.2-2.2</t>
        </is>
      </c>
      <c r="H6" s="3" t="n"/>
      <c r="I6" s="18" t="inlineStr">
        <is>
          <t>H</t>
        </is>
      </c>
      <c r="J6" s="3" t="n"/>
      <c r="K6" s="18" t="inlineStr">
        <is>
          <t>H-3</t>
        </is>
      </c>
      <c r="L6" s="3" t="n"/>
      <c r="M6" s="18" t="n"/>
      <c r="N6" s="3" t="n"/>
      <c r="O6" s="18" t="n"/>
      <c r="P6" s="3" t="n"/>
      <c r="Q6" s="18" t="inlineStr">
        <is>
          <t>(W-2.2-5.7-4-4-5.7-2.2)/3</t>
        </is>
      </c>
      <c r="R6" s="3" t="n"/>
      <c r="S6" s="18" t="n"/>
      <c r="T6" s="3" t="n"/>
      <c r="U6" s="18" t="inlineStr">
        <is>
          <t>H-2.1</t>
        </is>
      </c>
      <c r="V6" s="3" t="n"/>
      <c r="W6" s="18" t="inlineStr">
        <is>
          <t>W-2.2-2.2</t>
        </is>
      </c>
      <c r="X6" s="3" t="n"/>
      <c r="Y6" s="19" t="n"/>
      <c r="Z6" s="19" t="n"/>
      <c r="AA6" s="19" t="n"/>
      <c r="AB6" s="19" t="n"/>
      <c r="AC6" s="20" t="inlineStr">
        <is>
          <t>หน่วยนิ้ว กระจก</t>
        </is>
      </c>
      <c r="AD6" s="17" t="n"/>
    </row>
    <row r="7" ht="40.15" customHeight="1">
      <c r="A7" s="21" t="inlineStr">
        <is>
          <t>ใส่ข้อมูล</t>
        </is>
      </c>
      <c r="B7" s="22" t="n"/>
      <c r="C7" s="22" t="n"/>
      <c r="D7" s="23" t="n"/>
      <c r="E7" s="24" t="inlineStr">
        <is>
          <t>B20046</t>
        </is>
      </c>
      <c r="F7" s="17" t="n"/>
      <c r="G7" s="25" t="inlineStr">
        <is>
          <t>B20001</t>
        </is>
      </c>
      <c r="H7" s="17" t="n"/>
      <c r="I7" s="25" t="inlineStr">
        <is>
          <t>B20003</t>
        </is>
      </c>
      <c r="J7" s="17" t="n"/>
      <c r="K7" s="25" t="n">
        <v>20051</v>
      </c>
      <c r="L7" s="17" t="n"/>
      <c r="M7" s="26" t="inlineStr">
        <is>
          <t>B20009</t>
        </is>
      </c>
      <c r="N7" s="16" t="n"/>
      <c r="O7" s="26" t="inlineStr">
        <is>
          <t>B20010</t>
        </is>
      </c>
      <c r="P7" s="16" t="n"/>
      <c r="Q7" s="25" t="inlineStr">
        <is>
          <t>B20054</t>
        </is>
      </c>
      <c r="R7" s="17" t="n"/>
      <c r="S7" s="25" t="inlineStr">
        <is>
          <t>B20054</t>
        </is>
      </c>
      <c r="T7" s="17" t="n"/>
      <c r="U7" s="26" t="inlineStr">
        <is>
          <t>B20019</t>
        </is>
      </c>
      <c r="V7" s="16" t="n"/>
      <c r="W7" s="25" t="inlineStr">
        <is>
          <t>B20050</t>
        </is>
      </c>
      <c r="X7" s="17" t="n"/>
      <c r="Y7" s="28" t="inlineStr">
        <is>
          <t>ขนาดกระจก</t>
        </is>
      </c>
      <c r="Z7" s="29" t="n"/>
      <c r="AA7" s="29" t="n"/>
      <c r="AB7" s="30" t="n"/>
      <c r="AC7" s="31" t="n"/>
      <c r="AD7" s="32" t="n"/>
    </row>
    <row r="8" ht="40.15" customHeight="1">
      <c r="A8" s="33" t="inlineStr">
        <is>
          <t>Plan</t>
        </is>
      </c>
      <c r="B8" s="34" t="inlineStr">
        <is>
          <t>ขนาดชิ้นงาน
(cm)</t>
        </is>
      </c>
      <c r="C8" s="35" t="n"/>
      <c r="D8" s="33" t="inlineStr">
        <is>
          <t>Set</t>
        </is>
      </c>
      <c r="E8" s="36" t="n"/>
      <c r="F8" s="37" t="n"/>
      <c r="G8" s="38" t="n"/>
      <c r="H8" s="37" t="n"/>
      <c r="I8" s="39" t="n"/>
      <c r="J8" s="40" t="n"/>
      <c r="K8" s="39" t="n"/>
      <c r="L8" s="41" t="n"/>
      <c r="M8" s="39" t="n"/>
      <c r="N8" s="40" t="n"/>
      <c r="O8" s="39" t="n"/>
      <c r="P8" s="40" t="n"/>
      <c r="Q8" s="39" t="n"/>
      <c r="R8" s="41" t="n"/>
      <c r="S8" s="38" t="n"/>
      <c r="T8" s="37" t="n"/>
      <c r="U8" s="95" t="n"/>
      <c r="V8" s="96" t="n"/>
      <c r="W8" s="38" t="n"/>
      <c r="X8" s="37" t="n"/>
      <c r="Y8" s="42" t="inlineStr">
        <is>
          <t>ใส่ความหนากระจก ↓</t>
        </is>
      </c>
      <c r="Z8" s="22" t="n"/>
      <c r="AA8" s="22" t="n"/>
      <c r="AB8" s="43" t="n"/>
      <c r="AC8" s="31" t="n"/>
      <c r="AD8" s="32" t="n"/>
    </row>
    <row r="9" ht="79.90000000000001" customHeight="1">
      <c r="A9" s="44" t="n"/>
      <c r="B9" s="45" t="n"/>
      <c r="C9" s="46" t="n"/>
      <c r="D9" s="44" t="n"/>
      <c r="E9" s="47" t="inlineStr">
        <is>
          <t>เฟรมล่าง</t>
        </is>
      </c>
      <c r="F9" s="43" t="n"/>
      <c r="G9" s="48" t="inlineStr">
        <is>
          <t>เฟรมบน</t>
        </is>
      </c>
      <c r="H9" s="43" t="n"/>
      <c r="I9" s="48" t="inlineStr">
        <is>
          <t>เฟรมข้าง</t>
        </is>
      </c>
      <c r="J9" s="43" t="n"/>
      <c r="K9" s="48" t="inlineStr">
        <is>
          <t>เสากุญแจ ML</t>
        </is>
      </c>
      <c r="L9" s="43" t="n"/>
      <c r="M9" s="48" t="inlineStr">
        <is>
          <t>เสาเกี่ยว</t>
        </is>
      </c>
      <c r="N9" s="43" t="n"/>
      <c r="O9" s="48" t="inlineStr">
        <is>
          <t>เสาเกี่ยวโหนก</t>
        </is>
      </c>
      <c r="P9" s="43" t="n"/>
      <c r="Q9" s="48" t="inlineStr">
        <is>
          <t>ขวางบน</t>
        </is>
      </c>
      <c r="R9" s="43" t="n"/>
      <c r="S9" s="48" t="inlineStr">
        <is>
          <t>ขวางล่าง</t>
        </is>
      </c>
      <c r="T9" s="43" t="n"/>
      <c r="U9" s="49" t="inlineStr">
        <is>
          <t>ฝาปิดเฟรมข้าง</t>
        </is>
      </c>
      <c r="V9" s="43" t="n"/>
      <c r="W9" s="48" t="inlineStr">
        <is>
          <t>เบรคบาน ธรณี</t>
        </is>
      </c>
      <c r="X9" s="43" t="n"/>
      <c r="Y9" s="50" t="inlineStr">
        <is>
          <t>เสา-5.8-5.8-1.2</t>
        </is>
      </c>
      <c r="Z9" s="51" t="inlineStr">
        <is>
          <t>ขวาง+1.2</t>
        </is>
      </c>
      <c r="AA9" s="52" t="n">
        <v>6</v>
      </c>
      <c r="AB9" s="43" t="n"/>
      <c r="AC9" s="53" t="n"/>
      <c r="AD9" s="37" t="n"/>
    </row>
    <row r="10" ht="40.15" customHeight="1">
      <c r="A10" s="54" t="inlineStr">
        <is>
          <t>ใบงาน</t>
        </is>
      </c>
      <c r="B10" s="55" t="inlineStr">
        <is>
          <t>H</t>
        </is>
      </c>
      <c r="C10" s="56" t="inlineStr">
        <is>
          <t>W</t>
        </is>
      </c>
      <c r="D10" s="57" t="inlineStr">
        <is>
          <t>จำนวนชุด</t>
        </is>
      </c>
      <c r="E10" s="58" t="inlineStr">
        <is>
          <t>L</t>
        </is>
      </c>
      <c r="F10" s="59" t="inlineStr">
        <is>
          <t>Qty.</t>
        </is>
      </c>
      <c r="G10" s="58" t="inlineStr">
        <is>
          <t>L</t>
        </is>
      </c>
      <c r="H10" s="59" t="inlineStr">
        <is>
          <t>Qty.</t>
        </is>
      </c>
      <c r="I10" s="58" t="inlineStr">
        <is>
          <t>L</t>
        </is>
      </c>
      <c r="J10" s="59" t="inlineStr">
        <is>
          <t>Qty.</t>
        </is>
      </c>
      <c r="K10" s="58" t="inlineStr">
        <is>
          <t>L</t>
        </is>
      </c>
      <c r="L10" s="59" t="inlineStr">
        <is>
          <t>Qty.</t>
        </is>
      </c>
      <c r="M10" s="58" t="inlineStr">
        <is>
          <t>L</t>
        </is>
      </c>
      <c r="N10" s="60" t="inlineStr">
        <is>
          <t>Qty.</t>
        </is>
      </c>
      <c r="O10" s="58" t="inlineStr">
        <is>
          <t>L</t>
        </is>
      </c>
      <c r="P10" s="60" t="inlineStr">
        <is>
          <t>Qty.</t>
        </is>
      </c>
      <c r="Q10" s="58" t="inlineStr">
        <is>
          <t>L</t>
        </is>
      </c>
      <c r="R10" s="60" t="inlineStr">
        <is>
          <t>Qty.</t>
        </is>
      </c>
      <c r="S10" s="58" t="inlineStr">
        <is>
          <t>L</t>
        </is>
      </c>
      <c r="T10" s="59" t="inlineStr">
        <is>
          <t>Qty.</t>
        </is>
      </c>
      <c r="U10" s="58" t="inlineStr">
        <is>
          <t>L</t>
        </is>
      </c>
      <c r="V10" s="60" t="inlineStr">
        <is>
          <t>Qty.</t>
        </is>
      </c>
      <c r="W10" s="58" t="inlineStr">
        <is>
          <t>L</t>
        </is>
      </c>
      <c r="X10" s="59" t="inlineStr">
        <is>
          <t>Qty.</t>
        </is>
      </c>
      <c r="Y10" s="61" t="inlineStr">
        <is>
          <t>H</t>
        </is>
      </c>
      <c r="Z10" s="62" t="inlineStr">
        <is>
          <t>W</t>
        </is>
      </c>
      <c r="AA10" s="63" t="inlineStr">
        <is>
          <t>ความ
หนา</t>
        </is>
      </c>
      <c r="AB10" s="64" t="inlineStr">
        <is>
          <t>จำนวน</t>
        </is>
      </c>
      <c r="AC10" s="65" t="inlineStr">
        <is>
          <t>สูง</t>
        </is>
      </c>
      <c r="AD10" s="66" t="inlineStr">
        <is>
          <t>กว้าง</t>
        </is>
      </c>
    </row>
    <row r="11" ht="40.15" customHeight="1">
      <c r="A11" s="67" t="inlineStr">
        <is>
          <t>ด้าน D</t>
        </is>
      </c>
      <c r="B11" s="71" t="n">
        <v>194.3</v>
      </c>
      <c r="C11" s="139" t="n">
        <v>258.7</v>
      </c>
      <c r="D11" s="70" t="n">
        <v>1</v>
      </c>
      <c r="E11" s="71">
        <f>IF($A11="","",$C11-$E$54-$F$54)</f>
        <v/>
      </c>
      <c r="F11" s="69">
        <f>IF($A11="","",$L$54*$D11)</f>
        <v/>
      </c>
      <c r="G11" s="71">
        <f>IF($A11="","",$C11-$E$55-$F$55)</f>
        <v/>
      </c>
      <c r="H11" s="69">
        <f>IF($A11="","",$L$55*$D11)</f>
        <v/>
      </c>
      <c r="I11" s="71">
        <f>IF($A11="","",$B11)</f>
        <v/>
      </c>
      <c r="J11" s="69">
        <f>IF($A11="","",$L$56*$D11)</f>
        <v/>
      </c>
      <c r="K11" s="71">
        <f>IF($A11="","",(($B11-$E$57)))</f>
        <v/>
      </c>
      <c r="L11" s="69">
        <f>IF($A11="","",$L$57*$D11)</f>
        <v/>
      </c>
      <c r="M11" s="71">
        <f>IF($A11="","",$K11)</f>
        <v/>
      </c>
      <c r="N11" s="69">
        <f>IF($A11="","",$L$58*$D11)</f>
        <v/>
      </c>
      <c r="O11" s="71">
        <f>IF($A11="","",$K11)</f>
        <v/>
      </c>
      <c r="P11" s="69">
        <f>IF($A11="","",$L$59*$D11)</f>
        <v/>
      </c>
      <c r="Q11" s="71">
        <f>IF($A11="","",($C11-$E$60)/3)</f>
        <v/>
      </c>
      <c r="R11" s="69">
        <f>IF($A11="","",$L$60*$D11)</f>
        <v/>
      </c>
      <c r="S11" s="71">
        <f>$Q11</f>
        <v/>
      </c>
      <c r="T11" s="69">
        <f>$R11</f>
        <v/>
      </c>
      <c r="U11" s="71">
        <f>IF($A11="","",$B11-$E$61)</f>
        <v/>
      </c>
      <c r="V11" s="69">
        <f>IF($A11="","",$L$61*$D11)</f>
        <v/>
      </c>
      <c r="W11" s="71">
        <f>IF($A11="","",$C11-$E$62-$F$62)</f>
        <v/>
      </c>
      <c r="X11" s="69">
        <f>IF($A11="","",$L$62*$D11)</f>
        <v/>
      </c>
      <c r="Y11" s="137">
        <f>IF($A11="","",$K11-5.8-5.8-1.2)</f>
        <v/>
      </c>
      <c r="Z11" s="140">
        <f>IF($A11="","",$Q11+1.2)</f>
        <v/>
      </c>
      <c r="AA11" s="74">
        <f>IF($A11="","",$AA$9)</f>
        <v/>
      </c>
      <c r="AB11" s="75">
        <f>IF($A11="","",3*$D11)</f>
        <v/>
      </c>
      <c r="AC11" s="141">
        <f>IF($A11="","",($Y11 * 0.393701) )</f>
        <v/>
      </c>
      <c r="AD11" s="75">
        <f>IF($A11="","",($Z11 * 0.393701))</f>
        <v/>
      </c>
    </row>
    <row r="12" ht="40.15" customHeight="1">
      <c r="A12" s="67" t="n"/>
      <c r="B12" s="71" t="n"/>
      <c r="C12" s="139" t="n"/>
      <c r="D12" s="70" t="n"/>
      <c r="E12" s="71">
        <f>IF($A12="","",$C12-$E$54-$F$54)</f>
        <v/>
      </c>
      <c r="F12" s="69">
        <f>IF($A12="","",$L$54*$D12)</f>
        <v/>
      </c>
      <c r="G12" s="71">
        <f>IF($A12="","",$C12-$E$55-$F$55)</f>
        <v/>
      </c>
      <c r="H12" s="69">
        <f>IF($A12="","",$L$55*$D12)</f>
        <v/>
      </c>
      <c r="I12" s="71">
        <f>IF($A12="","",$B12)</f>
        <v/>
      </c>
      <c r="J12" s="69">
        <f>IF($A12="","",$L$56*$D12)</f>
        <v/>
      </c>
      <c r="K12" s="71">
        <f>IF($A12="","",(($B12-$E$57)))</f>
        <v/>
      </c>
      <c r="L12" s="69">
        <f>IF($A12="","",$L$57*$D12)</f>
        <v/>
      </c>
      <c r="M12" s="71">
        <f>IF($A12="","",$K12)</f>
        <v/>
      </c>
      <c r="N12" s="69">
        <f>IF($A12="","",$L$58*$D12)</f>
        <v/>
      </c>
      <c r="O12" s="71">
        <f>IF($A12="","",$K12)</f>
        <v/>
      </c>
      <c r="P12" s="69">
        <f>IF($A12="","",$L$59*$D12)</f>
        <v/>
      </c>
      <c r="Q12" s="71">
        <f>IF($A12="","",($C12-$E$60)/3)</f>
        <v/>
      </c>
      <c r="R12" s="69">
        <f>IF($A12="","",$L$60*$D12)</f>
        <v/>
      </c>
      <c r="S12" s="71">
        <f>$Q12</f>
        <v/>
      </c>
      <c r="T12" s="69">
        <f>$R12</f>
        <v/>
      </c>
      <c r="U12" s="71">
        <f>IF($A12="","",$B12-$E$61)</f>
        <v/>
      </c>
      <c r="V12" s="69">
        <f>IF($A12="","",$L$61*$D12)</f>
        <v/>
      </c>
      <c r="W12" s="71">
        <f>IF($A12="","",$C12-$E$62-$F$62)</f>
        <v/>
      </c>
      <c r="X12" s="69">
        <f>IF($A12="","",$L$62*$D12)</f>
        <v/>
      </c>
      <c r="Y12" s="137">
        <f>IF($A12="","",$K12-58-58-12)</f>
        <v/>
      </c>
      <c r="Z12" s="140">
        <f>IF($A12="","",$Q12+1.2)</f>
        <v/>
      </c>
      <c r="AA12" s="74">
        <f>IF($A12="","",$AA$9)</f>
        <v/>
      </c>
      <c r="AB12" s="75">
        <f>IF($A12="","",3*$D12)</f>
        <v/>
      </c>
      <c r="AC12" s="142">
        <f>IF($A12="","",($K12-5.8-5.8-1.2) * 0.393701)</f>
        <v/>
      </c>
      <c r="AD12" s="75">
        <f>IF($A12="","",($Q12+1.2) * 0.393701)</f>
        <v/>
      </c>
    </row>
    <row r="13" ht="40.15" customHeight="1">
      <c r="A13" s="67" t="n"/>
      <c r="B13" s="71" t="n"/>
      <c r="C13" s="139" t="n"/>
      <c r="D13" s="70" t="n"/>
      <c r="E13" s="71">
        <f>IF($A13="","",$C13-$E$54-$F$54)</f>
        <v/>
      </c>
      <c r="F13" s="69">
        <f>IF($A13="","",$L$54*$D13)</f>
        <v/>
      </c>
      <c r="G13" s="71">
        <f>IF($A13="","",$C13-$E$55-$F$55)</f>
        <v/>
      </c>
      <c r="H13" s="69">
        <f>IF($A13="","",$L$55*$D13)</f>
        <v/>
      </c>
      <c r="I13" s="71">
        <f>IF($A13="","",$B13)</f>
        <v/>
      </c>
      <c r="J13" s="69">
        <f>IF($A13="","",$L$56*$D13)</f>
        <v/>
      </c>
      <c r="K13" s="71">
        <f>IF($A13="","",(($B13-$E$57)))</f>
        <v/>
      </c>
      <c r="L13" s="69">
        <f>IF($A13="","",$L$57*$D13)</f>
        <v/>
      </c>
      <c r="M13" s="71">
        <f>IF($A13="","",$K13)</f>
        <v/>
      </c>
      <c r="N13" s="69">
        <f>IF($A13="","",$L$58*$D13)</f>
        <v/>
      </c>
      <c r="O13" s="71">
        <f>IF($A13="","",$K13)</f>
        <v/>
      </c>
      <c r="P13" s="69">
        <f>IF($A13="","",$L$59*$D13)</f>
        <v/>
      </c>
      <c r="Q13" s="71">
        <f>IF($A13="","",($C13-$E$60)/3)</f>
        <v/>
      </c>
      <c r="R13" s="69">
        <f>IF($A13="","",$L$60*$D13)</f>
        <v/>
      </c>
      <c r="S13" s="71">
        <f>$Q13</f>
        <v/>
      </c>
      <c r="T13" s="69">
        <f>$R13</f>
        <v/>
      </c>
      <c r="U13" s="71">
        <f>IF($A13="","",$B13-$E$61)</f>
        <v/>
      </c>
      <c r="V13" s="69">
        <f>IF($A13="","",$L$61*$D13)</f>
        <v/>
      </c>
      <c r="W13" s="71">
        <f>IF($A13="","",$C13-$E$62-$F$62)</f>
        <v/>
      </c>
      <c r="X13" s="69">
        <f>IF($A13="","",$L$62*$D13)</f>
        <v/>
      </c>
      <c r="Y13" s="137">
        <f>IF($A13="","",$K13-58-58-12)</f>
        <v/>
      </c>
      <c r="Z13" s="140">
        <f>IF($A13="","",$Q13+1.2)</f>
        <v/>
      </c>
      <c r="AA13" s="74">
        <f>IF($A13="","",$AA$9)</f>
        <v/>
      </c>
      <c r="AB13" s="75">
        <f>IF($A13="","",3*$D13)</f>
        <v/>
      </c>
      <c r="AC13" s="141">
        <f>IF($A13="","",($K13-5.8-5.8-1.2) * 0.393701)</f>
        <v/>
      </c>
      <c r="AD13" s="75">
        <f>IF($A13="","",($Q13+1.2) * 0.393701)</f>
        <v/>
      </c>
    </row>
    <row r="14" ht="40.15" customHeight="1">
      <c r="A14" s="67" t="n"/>
      <c r="B14" s="71" t="n"/>
      <c r="C14" s="139" t="n"/>
      <c r="D14" s="70" t="n"/>
      <c r="E14" s="71">
        <f>IF($A14="","",$C14-$E$54-$F$54)</f>
        <v/>
      </c>
      <c r="F14" s="69">
        <f>IF($A14="","",$L$54*$D14)</f>
        <v/>
      </c>
      <c r="G14" s="71">
        <f>IF($A14="","",$C14-$E$55-$F$55)</f>
        <v/>
      </c>
      <c r="H14" s="69">
        <f>IF($A14="","",$L$55*$D14)</f>
        <v/>
      </c>
      <c r="I14" s="71">
        <f>IF($A14="","",$B14)</f>
        <v/>
      </c>
      <c r="J14" s="69">
        <f>IF($A14="","",$L$56*$D14)</f>
        <v/>
      </c>
      <c r="K14" s="71">
        <f>IF($A14="","",(($B14-$E$57)))</f>
        <v/>
      </c>
      <c r="L14" s="69">
        <f>IF($A14="","",$L$57*$D14)</f>
        <v/>
      </c>
      <c r="M14" s="71">
        <f>IF($A14="","",$K14)</f>
        <v/>
      </c>
      <c r="N14" s="69">
        <f>IF($A14="","",$L$58*$D14)</f>
        <v/>
      </c>
      <c r="O14" s="71">
        <f>IF($A14="","",$K14)</f>
        <v/>
      </c>
      <c r="P14" s="69">
        <f>IF($A14="","",$L$59*$D14)</f>
        <v/>
      </c>
      <c r="Q14" s="71">
        <f>IF($A14="","",($C14-$E$60)/3)</f>
        <v/>
      </c>
      <c r="R14" s="69">
        <f>IF($A14="","",$L$60*$D14)</f>
        <v/>
      </c>
      <c r="S14" s="71">
        <f>$Q14</f>
        <v/>
      </c>
      <c r="T14" s="69">
        <f>$R14</f>
        <v/>
      </c>
      <c r="U14" s="71">
        <f>IF($A14="","",$B14-$E$61)</f>
        <v/>
      </c>
      <c r="V14" s="69">
        <f>IF($A14="","",$L$61*$D14)</f>
        <v/>
      </c>
      <c r="W14" s="71">
        <f>IF($A14="","",$C14-$E$62-$F$62)</f>
        <v/>
      </c>
      <c r="X14" s="69">
        <f>IF($A14="","",$L$62*$D14)</f>
        <v/>
      </c>
      <c r="Y14" s="137">
        <f>IF($A14="","",$K14-58-58-12)</f>
        <v/>
      </c>
      <c r="Z14" s="140">
        <f>IF($A14="","",$Q14+1.2)</f>
        <v/>
      </c>
      <c r="AA14" s="74">
        <f>IF($A14="","",$AA$9)</f>
        <v/>
      </c>
      <c r="AB14" s="75">
        <f>IF($A14="","",3*$D14)</f>
        <v/>
      </c>
      <c r="AC14" s="143">
        <f>IF($A14="","",($K14-5.8-5.8-1.2) * 0.393701)</f>
        <v/>
      </c>
      <c r="AD14" s="75">
        <f>IF($A14="","",($Q14+1.2) * 0.393701)</f>
        <v/>
      </c>
    </row>
    <row r="15" ht="40.15" customHeight="1">
      <c r="A15" s="67" t="n"/>
      <c r="B15" s="71" t="n"/>
      <c r="C15" s="139" t="n"/>
      <c r="D15" s="70" t="n"/>
      <c r="E15" s="71">
        <f>IF($A15="","",$C15-$E$54-$F$54)</f>
        <v/>
      </c>
      <c r="F15" s="69">
        <f>IF($A15="","",$L$54*$D15)</f>
        <v/>
      </c>
      <c r="G15" s="71">
        <f>IF($A15="","",$C15-$E$55-$F$55)</f>
        <v/>
      </c>
      <c r="H15" s="69">
        <f>IF($A15="","",$L$55*$D15)</f>
        <v/>
      </c>
      <c r="I15" s="71">
        <f>IF($A15="","",$B15)</f>
        <v/>
      </c>
      <c r="J15" s="69">
        <f>IF($A15="","",$L$56*$D15)</f>
        <v/>
      </c>
      <c r="K15" s="71">
        <f>IF($A15="","",(($B15-$E$57)))</f>
        <v/>
      </c>
      <c r="L15" s="69">
        <f>IF($A15="","",$L$57*$D15)</f>
        <v/>
      </c>
      <c r="M15" s="71">
        <f>IF($A15="","",$K15)</f>
        <v/>
      </c>
      <c r="N15" s="69">
        <f>IF($A15="","",$L$58*$D15)</f>
        <v/>
      </c>
      <c r="O15" s="71">
        <f>IF($A15="","",$K15)</f>
        <v/>
      </c>
      <c r="P15" s="69">
        <f>IF($A15="","",$L$59*$D15)</f>
        <v/>
      </c>
      <c r="Q15" s="71">
        <f>IF($A15="","",($C15-$E$60)/3)</f>
        <v/>
      </c>
      <c r="R15" s="69">
        <f>IF($A15="","",$L$60*$D15)</f>
        <v/>
      </c>
      <c r="S15" s="71">
        <f>$Q15</f>
        <v/>
      </c>
      <c r="T15" s="69">
        <f>$R15</f>
        <v/>
      </c>
      <c r="U15" s="71">
        <f>IF($A15="","",$B15-$E$61)</f>
        <v/>
      </c>
      <c r="V15" s="69">
        <f>IF($A15="","",$L$61*$D15)</f>
        <v/>
      </c>
      <c r="W15" s="71">
        <f>IF($A15="","",$C15-$E$62-$F$62)</f>
        <v/>
      </c>
      <c r="X15" s="69">
        <f>IF($A15="","",$L$62*$D15)</f>
        <v/>
      </c>
      <c r="Y15" s="137">
        <f>IF($A15="","",$K15-58-58-12)</f>
        <v/>
      </c>
      <c r="Z15" s="140">
        <f>IF($A15="","",$Q15+1.2)</f>
        <v/>
      </c>
      <c r="AA15" s="74">
        <f>IF($A15="","",$AA$9)</f>
        <v/>
      </c>
      <c r="AB15" s="75">
        <f>IF($A15="","",3*$D15)</f>
        <v/>
      </c>
      <c r="AC15" s="143">
        <f>IF($A15="","",($K15-5.8-5.8-1.2) * 0.393701)</f>
        <v/>
      </c>
      <c r="AD15" s="75">
        <f>IF($A15="","",($Q15+1.2) * 0.393701)</f>
        <v/>
      </c>
    </row>
    <row r="16" ht="45" customHeight="1">
      <c r="A16" s="67" t="n"/>
      <c r="B16" s="71" t="n"/>
      <c r="C16" s="139" t="n"/>
      <c r="D16" s="70" t="n"/>
      <c r="E16" s="71">
        <f>IF($A16="","",$C16-$E$54-$F$54)</f>
        <v/>
      </c>
      <c r="F16" s="69">
        <f>IF($A16="","",$L$54*$D16)</f>
        <v/>
      </c>
      <c r="G16" s="71">
        <f>IF($A16="","",$C16-$E$55-$F$55)</f>
        <v/>
      </c>
      <c r="H16" s="69">
        <f>IF($A16="","",$L$55*$D16)</f>
        <v/>
      </c>
      <c r="I16" s="71">
        <f>IF($A16="","",$B16)</f>
        <v/>
      </c>
      <c r="J16" s="69">
        <f>IF($A16="","",$L$56*$D16)</f>
        <v/>
      </c>
      <c r="K16" s="71">
        <f>IF($A16="","",(($B16-$E$57)))</f>
        <v/>
      </c>
      <c r="L16" s="69">
        <f>IF($A16="","",$L$57*$D16)</f>
        <v/>
      </c>
      <c r="M16" s="71">
        <f>IF($A16="","",$K16)</f>
        <v/>
      </c>
      <c r="N16" s="69">
        <f>IF($A16="","",$L$58*$D16)</f>
        <v/>
      </c>
      <c r="O16" s="71">
        <f>IF($A16="","",$K16)</f>
        <v/>
      </c>
      <c r="P16" s="69">
        <f>IF($A16="","",$L$59*$D16)</f>
        <v/>
      </c>
      <c r="Q16" s="71">
        <f>IF($A16="","",($C16-$E$60)/3)</f>
        <v/>
      </c>
      <c r="R16" s="69">
        <f>IF($A16="","",$L$60*$D16)</f>
        <v/>
      </c>
      <c r="S16" s="71">
        <f>$Q16</f>
        <v/>
      </c>
      <c r="T16" s="69">
        <f>$R16</f>
        <v/>
      </c>
      <c r="U16" s="71">
        <f>IF($A16="","",$B16-$E$61)</f>
        <v/>
      </c>
      <c r="V16" s="69">
        <f>IF($A16="","",$L$61*$D16)</f>
        <v/>
      </c>
      <c r="W16" s="71">
        <f>IF($A16="","",$C16-$E$62-$F$62)</f>
        <v/>
      </c>
      <c r="X16" s="69">
        <f>IF($A16="","",$L$62*$D16)</f>
        <v/>
      </c>
      <c r="Y16" s="137">
        <f>IF($A16="","",$K16-58-58-12)</f>
        <v/>
      </c>
      <c r="Z16" s="140">
        <f>IF($A16="","",$Q16+1.2)</f>
        <v/>
      </c>
      <c r="AA16" s="74">
        <f>IF($A16="","",$AA$9)</f>
        <v/>
      </c>
      <c r="AB16" s="75">
        <f>IF($A16="","",3*$D16)</f>
        <v/>
      </c>
      <c r="AC16" s="143">
        <f>IF($A16="","",($K16-5.8-5.8-1.2) * 0.393701)</f>
        <v/>
      </c>
      <c r="AD16" s="75">
        <f>IF($A16="","",($Q16+1.2) * 0.393701)</f>
        <v/>
      </c>
    </row>
    <row r="17" ht="40.15" customHeight="1">
      <c r="A17" s="67" t="n"/>
      <c r="B17" s="71" t="n"/>
      <c r="C17" s="139" t="n"/>
      <c r="D17" s="70" t="n"/>
      <c r="E17" s="71">
        <f>IF($A17="","",$C17-$E$54-$F$54)</f>
        <v/>
      </c>
      <c r="F17" s="69">
        <f>IF($A17="","",$L$54*$D17)</f>
        <v/>
      </c>
      <c r="G17" s="71">
        <f>IF($A17="","",$C17-$E$55-$F$55)</f>
        <v/>
      </c>
      <c r="H17" s="69">
        <f>IF($A17="","",$L$55*$D17)</f>
        <v/>
      </c>
      <c r="I17" s="71">
        <f>IF($A17="","",$B17)</f>
        <v/>
      </c>
      <c r="J17" s="69">
        <f>IF($A17="","",$L$56*$D17)</f>
        <v/>
      </c>
      <c r="K17" s="71">
        <f>IF($A17="","",(($B17-$E$57)))</f>
        <v/>
      </c>
      <c r="L17" s="69">
        <f>IF($A17="","",$L$57*$D17)</f>
        <v/>
      </c>
      <c r="M17" s="71">
        <f>IF($A17="","",$K17)</f>
        <v/>
      </c>
      <c r="N17" s="69">
        <f>IF($A17="","",$L$58*$D17)</f>
        <v/>
      </c>
      <c r="O17" s="71">
        <f>IF($A17="","",$K17)</f>
        <v/>
      </c>
      <c r="P17" s="69">
        <f>IF($A17="","",$L$59*$D17)</f>
        <v/>
      </c>
      <c r="Q17" s="71">
        <f>IF($A17="","",($C17-$E$60)/3)</f>
        <v/>
      </c>
      <c r="R17" s="69">
        <f>IF($A17="","",$L$60*$D17)</f>
        <v/>
      </c>
      <c r="S17" s="71">
        <f>$Q17</f>
        <v/>
      </c>
      <c r="T17" s="69">
        <f>$R17</f>
        <v/>
      </c>
      <c r="U17" s="71">
        <f>IF($A17="","",$B17-$E$61)</f>
        <v/>
      </c>
      <c r="V17" s="69">
        <f>IF($A17="","",$L$61*$D17)</f>
        <v/>
      </c>
      <c r="W17" s="71">
        <f>IF($A17="","",$C17-$E$62-$F$62)</f>
        <v/>
      </c>
      <c r="X17" s="69">
        <f>IF($A17="","",$L$62*$D17)</f>
        <v/>
      </c>
      <c r="Y17" s="137">
        <f>IF($A17="","",$K17-58-58-12)</f>
        <v/>
      </c>
      <c r="Z17" s="140">
        <f>IF($A17="","",$Q17+1.2)</f>
        <v/>
      </c>
      <c r="AA17" s="74">
        <f>IF($A17="","",$AA$9)</f>
        <v/>
      </c>
      <c r="AB17" s="75">
        <f>IF($A17="","",3*$D17)</f>
        <v/>
      </c>
      <c r="AC17" s="143">
        <f>IF($A17="","",($K17-5.8-5.8-1.2) * 0.393701)</f>
        <v/>
      </c>
      <c r="AD17" s="75">
        <f>IF($A17="","",($Q17+1.2) * 0.393701)</f>
        <v/>
      </c>
    </row>
    <row r="18" ht="40.15" customHeight="1">
      <c r="A18" s="67" t="n"/>
      <c r="B18" s="71" t="n"/>
      <c r="C18" s="139" t="n"/>
      <c r="D18" s="70" t="n"/>
      <c r="E18" s="71">
        <f>IF($A18="","",$C18-$E$54-$F$54)</f>
        <v/>
      </c>
      <c r="F18" s="69">
        <f>IF($A18="","",$L$54*$D18)</f>
        <v/>
      </c>
      <c r="G18" s="71">
        <f>IF($A18="","",$C18-$E$55-$F$55)</f>
        <v/>
      </c>
      <c r="H18" s="69">
        <f>IF($A18="","",$L$55*$D18)</f>
        <v/>
      </c>
      <c r="I18" s="71">
        <f>IF($A18="","",$B18)</f>
        <v/>
      </c>
      <c r="J18" s="69">
        <f>IF($A18="","",$L$56*$D18)</f>
        <v/>
      </c>
      <c r="K18" s="71">
        <f>IF($A18="","",(($B18-$E$57)))</f>
        <v/>
      </c>
      <c r="L18" s="69">
        <f>IF($A18="","",$L$57*$D18)</f>
        <v/>
      </c>
      <c r="M18" s="71">
        <f>IF($A18="","",$K18)</f>
        <v/>
      </c>
      <c r="N18" s="69">
        <f>IF($A18="","",$L$58*$D18)</f>
        <v/>
      </c>
      <c r="O18" s="71">
        <f>IF($A18="","",$K18)</f>
        <v/>
      </c>
      <c r="P18" s="69">
        <f>IF($A18="","",$L$59*$D18)</f>
        <v/>
      </c>
      <c r="Q18" s="71">
        <f>IF($A18="","",($C18-$E$60)/3)</f>
        <v/>
      </c>
      <c r="R18" s="69">
        <f>IF($A18="","",$L$60*$D18)</f>
        <v/>
      </c>
      <c r="S18" s="71">
        <f>$Q18</f>
        <v/>
      </c>
      <c r="T18" s="69">
        <f>$R18</f>
        <v/>
      </c>
      <c r="U18" s="71">
        <f>IF($A18="","",$B18-$E$61)</f>
        <v/>
      </c>
      <c r="V18" s="69">
        <f>IF($A18="","",$L$61*$D18)</f>
        <v/>
      </c>
      <c r="W18" s="71">
        <f>IF($A18="","",$C18-$E$62-$F$62)</f>
        <v/>
      </c>
      <c r="X18" s="69">
        <f>IF($A18="","",$L$62*$D18)</f>
        <v/>
      </c>
      <c r="Y18" s="137">
        <f>IF($A18="","",$K18-58-58-12)</f>
        <v/>
      </c>
      <c r="Z18" s="140">
        <f>IF($A18="","",$Q18+1.2)</f>
        <v/>
      </c>
      <c r="AA18" s="74">
        <f>IF($A18="","",$AA$9)</f>
        <v/>
      </c>
      <c r="AB18" s="75">
        <f>IF($A18="","",3*$D18)</f>
        <v/>
      </c>
      <c r="AC18" s="143">
        <f>IF($A18="","",($K18-5.8-5.8-1.2) * 0.393701)</f>
        <v/>
      </c>
      <c r="AD18" s="75">
        <f>IF($A18="","",($Q18+1.2) * 0.393701)</f>
        <v/>
      </c>
    </row>
    <row r="19" ht="40.15" customHeight="1">
      <c r="A19" s="67" t="n"/>
      <c r="B19" s="71" t="n"/>
      <c r="C19" s="139" t="n"/>
      <c r="D19" s="70" t="n"/>
      <c r="E19" s="71">
        <f>IF($A19="","",$C19-$E$54-$F$54)</f>
        <v/>
      </c>
      <c r="F19" s="69">
        <f>IF($A19="","",$L$54*$D19)</f>
        <v/>
      </c>
      <c r="G19" s="71">
        <f>IF($A19="","",$C19-$E$55-$F$55)</f>
        <v/>
      </c>
      <c r="H19" s="69">
        <f>IF($A19="","",$L$55*$D19)</f>
        <v/>
      </c>
      <c r="I19" s="71">
        <f>IF($A19="","",$B19)</f>
        <v/>
      </c>
      <c r="J19" s="69">
        <f>IF($A19="","",$L$56*$D19)</f>
        <v/>
      </c>
      <c r="K19" s="71">
        <f>IF($A19="","",(($B19-$E$57)))</f>
        <v/>
      </c>
      <c r="L19" s="69">
        <f>IF($A19="","",$L$57*$D19)</f>
        <v/>
      </c>
      <c r="M19" s="71">
        <f>IF($A19="","",$K19)</f>
        <v/>
      </c>
      <c r="N19" s="69">
        <f>IF($A19="","",$L$58*$D19)</f>
        <v/>
      </c>
      <c r="O19" s="71">
        <f>IF($A19="","",$K19)</f>
        <v/>
      </c>
      <c r="P19" s="69">
        <f>IF($A19="","",$L$59*$D19)</f>
        <v/>
      </c>
      <c r="Q19" s="71">
        <f>IF($A19="","",($C19-$E$60)/3)</f>
        <v/>
      </c>
      <c r="R19" s="69">
        <f>IF($A19="","",$L$60*$D19)</f>
        <v/>
      </c>
      <c r="S19" s="71">
        <f>$Q19</f>
        <v/>
      </c>
      <c r="T19" s="69">
        <f>$R19</f>
        <v/>
      </c>
      <c r="U19" s="71">
        <f>IF($A19="","",$B19-$E$61)</f>
        <v/>
      </c>
      <c r="V19" s="69">
        <f>IF($A19="","",$L$61*$D19)</f>
        <v/>
      </c>
      <c r="W19" s="71">
        <f>IF($A19="","",$C19-$E$62-$F$62)</f>
        <v/>
      </c>
      <c r="X19" s="69">
        <f>IF($A19="","",$L$62*$D19)</f>
        <v/>
      </c>
      <c r="Y19" s="137">
        <f>IF($A19="","",$K19-58-58-12)</f>
        <v/>
      </c>
      <c r="Z19" s="140">
        <f>IF($A19="","",$Q19+1.2)</f>
        <v/>
      </c>
      <c r="AA19" s="74">
        <f>IF($A19="","",$AA$9)</f>
        <v/>
      </c>
      <c r="AB19" s="75">
        <f>IF($A19="","",3*$D19)</f>
        <v/>
      </c>
      <c r="AC19" s="143">
        <f>IF($A19="","",($K19-5.8-5.8-1.2) * 0.393701)</f>
        <v/>
      </c>
      <c r="AD19" s="75">
        <f>IF($A19="","",($Q19+1.2) * 0.393701)</f>
        <v/>
      </c>
    </row>
    <row r="20" ht="40.15" customHeight="1">
      <c r="A20" s="67" t="n"/>
      <c r="B20" s="71" t="n"/>
      <c r="C20" s="139" t="n"/>
      <c r="D20" s="70" t="n"/>
      <c r="E20" s="71">
        <f>IF($A20="","",$C20-$E$54-$F$54)</f>
        <v/>
      </c>
      <c r="F20" s="69">
        <f>IF($A20="","",$L$54*$D20)</f>
        <v/>
      </c>
      <c r="G20" s="71">
        <f>IF($A20="","",$C20-$E$55-$F$55)</f>
        <v/>
      </c>
      <c r="H20" s="69">
        <f>IF($A20="","",$L$55*$D20)</f>
        <v/>
      </c>
      <c r="I20" s="71">
        <f>IF($A20="","",$B20)</f>
        <v/>
      </c>
      <c r="J20" s="69">
        <f>IF($A20="","",$L$56*$D20)</f>
        <v/>
      </c>
      <c r="K20" s="71">
        <f>IF($A20="","",(($B20-$E$57)))</f>
        <v/>
      </c>
      <c r="L20" s="69">
        <f>IF($A20="","",$L$57*$D20)</f>
        <v/>
      </c>
      <c r="M20" s="71">
        <f>IF($A20="","",$K20)</f>
        <v/>
      </c>
      <c r="N20" s="69">
        <f>IF($A20="","",$L$58*$D20)</f>
        <v/>
      </c>
      <c r="O20" s="71">
        <f>IF($A20="","",$K20)</f>
        <v/>
      </c>
      <c r="P20" s="69">
        <f>IF($A20="","",$L$59*$D20)</f>
        <v/>
      </c>
      <c r="Q20" s="71">
        <f>IF($A20="","",($C20-$E$60)/3)</f>
        <v/>
      </c>
      <c r="R20" s="69">
        <f>IF($A20="","",$L$60*$D20)</f>
        <v/>
      </c>
      <c r="S20" s="71">
        <f>$Q20</f>
        <v/>
      </c>
      <c r="T20" s="69">
        <f>$R20</f>
        <v/>
      </c>
      <c r="U20" s="71">
        <f>IF($A20="","",$B20-$E$61)</f>
        <v/>
      </c>
      <c r="V20" s="69">
        <f>IF($A20="","",$L$61*$D20)</f>
        <v/>
      </c>
      <c r="W20" s="71">
        <f>IF($A20="","",$C20-$E$62-$F$62)</f>
        <v/>
      </c>
      <c r="X20" s="69">
        <f>IF($A20="","",$L$62*$D20)</f>
        <v/>
      </c>
      <c r="Y20" s="137">
        <f>IF($A20="","",$K20-58-58-12)</f>
        <v/>
      </c>
      <c r="Z20" s="140">
        <f>IF($A20="","",$Q20+1.2)</f>
        <v/>
      </c>
      <c r="AA20" s="74">
        <f>IF($A20="","",$AA$9)</f>
        <v/>
      </c>
      <c r="AB20" s="75">
        <f>IF($A20="","",3*$D20)</f>
        <v/>
      </c>
      <c r="AC20" s="143">
        <f>IF($A20="","",($K20-5.8-5.8-1.2) * 0.393701)</f>
        <v/>
      </c>
      <c r="AD20" s="75">
        <f>IF($A20="","",($Q20+1.2) * 0.393701)</f>
        <v/>
      </c>
    </row>
    <row r="21" ht="40.15" customHeight="1">
      <c r="A21" s="67" t="n"/>
      <c r="B21" s="71" t="n"/>
      <c r="C21" s="139" t="n"/>
      <c r="D21" s="70" t="n"/>
      <c r="E21" s="71">
        <f>IF($A21="","",$C21-$E$54-$F$54)</f>
        <v/>
      </c>
      <c r="F21" s="69">
        <f>IF($A21="","",$L$54*$D21)</f>
        <v/>
      </c>
      <c r="G21" s="71">
        <f>IF($A21="","",$C21-$E$55-$F$55)</f>
        <v/>
      </c>
      <c r="H21" s="69">
        <f>IF($A21="","",$L$55*$D21)</f>
        <v/>
      </c>
      <c r="I21" s="71">
        <f>IF($A21="","",$B21)</f>
        <v/>
      </c>
      <c r="J21" s="69">
        <f>IF($A21="","",$L$56*$D21)</f>
        <v/>
      </c>
      <c r="K21" s="71">
        <f>IF($A21="","",(($B21-$E$57)))</f>
        <v/>
      </c>
      <c r="L21" s="69">
        <f>IF($A21="","",$L$57*$D21)</f>
        <v/>
      </c>
      <c r="M21" s="71">
        <f>IF($A21="","",$K21)</f>
        <v/>
      </c>
      <c r="N21" s="69">
        <f>IF($A21="","",$L$58*$D21)</f>
        <v/>
      </c>
      <c r="O21" s="71">
        <f>IF($A21="","",$K21)</f>
        <v/>
      </c>
      <c r="P21" s="69">
        <f>IF($A21="","",$L$59*$D21)</f>
        <v/>
      </c>
      <c r="Q21" s="71">
        <f>IF($A21="","",($C21-$E$60)/3)</f>
        <v/>
      </c>
      <c r="R21" s="69">
        <f>IF($A21="","",$L$60*$D21)</f>
        <v/>
      </c>
      <c r="S21" s="71">
        <f>$Q21</f>
        <v/>
      </c>
      <c r="T21" s="69">
        <f>$R21</f>
        <v/>
      </c>
      <c r="U21" s="71">
        <f>IF($A21="","",$B21-$E$61)</f>
        <v/>
      </c>
      <c r="V21" s="69">
        <f>IF($A21="","",$L$61*$D21)</f>
        <v/>
      </c>
      <c r="W21" s="71">
        <f>IF($A21="","",$C21-$E$62-$F$62)</f>
        <v/>
      </c>
      <c r="X21" s="69">
        <f>IF($A21="","",$L$62*$D21)</f>
        <v/>
      </c>
      <c r="Y21" s="137">
        <f>IF($A21="","",$K21-58-58-12)</f>
        <v/>
      </c>
      <c r="Z21" s="140">
        <f>IF($A21="","",$Q21+1.2)</f>
        <v/>
      </c>
      <c r="AA21" s="74">
        <f>IF($A21="","",$AA$9)</f>
        <v/>
      </c>
      <c r="AB21" s="75">
        <f>IF($A21="","",3*$D21)</f>
        <v/>
      </c>
      <c r="AC21" s="142">
        <f>IF($A21="","",($K21-5.8-5.8-1.2) * 0.393701)</f>
        <v/>
      </c>
      <c r="AD21" s="75">
        <f>IF($A21="","",($Q21+1.2) * 0.393701)</f>
        <v/>
      </c>
    </row>
    <row r="22" ht="40.15" customHeight="1">
      <c r="A22" s="67" t="n"/>
      <c r="B22" s="71" t="n"/>
      <c r="C22" s="139" t="n"/>
      <c r="D22" s="70" t="n"/>
      <c r="E22" s="71">
        <f>IF($A22="","",$C22-$E$54-$F$54)</f>
        <v/>
      </c>
      <c r="F22" s="69">
        <f>IF($A22="","",$L$54*$D22)</f>
        <v/>
      </c>
      <c r="G22" s="71">
        <f>IF($A22="","",$C22-$E$55-$F$55)</f>
        <v/>
      </c>
      <c r="H22" s="69">
        <f>IF($A22="","",$L$55*$D22)</f>
        <v/>
      </c>
      <c r="I22" s="71">
        <f>IF($A22="","",$B22)</f>
        <v/>
      </c>
      <c r="J22" s="69">
        <f>IF($A22="","",$L$56*$D22)</f>
        <v/>
      </c>
      <c r="K22" s="71">
        <f>IF($A22="","",(($B22-$E$57)))</f>
        <v/>
      </c>
      <c r="L22" s="69">
        <f>IF($A22="","",$L$57*$D22)</f>
        <v/>
      </c>
      <c r="M22" s="71">
        <f>IF($A22="","",$K22)</f>
        <v/>
      </c>
      <c r="N22" s="69">
        <f>IF($A22="","",$L$58*$D22)</f>
        <v/>
      </c>
      <c r="O22" s="71">
        <f>IF($A22="","",$K22)</f>
        <v/>
      </c>
      <c r="P22" s="69">
        <f>IF($A22="","",$L$59*$D22)</f>
        <v/>
      </c>
      <c r="Q22" s="71">
        <f>IF($A22="","",($C22-$E$60)/3)</f>
        <v/>
      </c>
      <c r="R22" s="69">
        <f>IF($A22="","",$L$60*$D22)</f>
        <v/>
      </c>
      <c r="S22" s="71">
        <f>$Q22</f>
        <v/>
      </c>
      <c r="T22" s="69">
        <f>$R22</f>
        <v/>
      </c>
      <c r="U22" s="71">
        <f>IF($A22="","",$B22-$E$61)</f>
        <v/>
      </c>
      <c r="V22" s="69">
        <f>IF($A22="","",$L$61*$D22)</f>
        <v/>
      </c>
      <c r="W22" s="71">
        <f>IF($A22="","",$C22-$E$62-$F$62)</f>
        <v/>
      </c>
      <c r="X22" s="69">
        <f>IF($A22="","",$L$62*$D22)</f>
        <v/>
      </c>
      <c r="Y22" s="137">
        <f>IF($A22="","",$K22-58-58-12)</f>
        <v/>
      </c>
      <c r="Z22" s="140">
        <f>IF($A22="","",$Q22+1.2)</f>
        <v/>
      </c>
      <c r="AA22" s="74">
        <f>IF($A22="","",$AA$9)</f>
        <v/>
      </c>
      <c r="AB22" s="75">
        <f>IF($A22="","",3*$D22)</f>
        <v/>
      </c>
      <c r="AC22" s="141">
        <f>IF($A22="","",($K22-5.8-5.8-1.2) * 0.393701)</f>
        <v/>
      </c>
      <c r="AD22" s="75">
        <f>IF($A22="","",($Q22+1.2) * 0.393701)</f>
        <v/>
      </c>
    </row>
    <row r="23" ht="40.15" customHeight="1">
      <c r="A23" s="67" t="n"/>
      <c r="B23" s="71" t="n"/>
      <c r="C23" s="139" t="n"/>
      <c r="D23" s="70" t="n"/>
      <c r="E23" s="71">
        <f>IF($A23="","",$C23-$E$54-$F$54)</f>
        <v/>
      </c>
      <c r="F23" s="69">
        <f>IF($A23="","",$L$54*$D23)</f>
        <v/>
      </c>
      <c r="G23" s="71">
        <f>IF($A23="","",$C23-$E$55-$F$55)</f>
        <v/>
      </c>
      <c r="H23" s="69">
        <f>IF($A23="","",$L$55*$D23)</f>
        <v/>
      </c>
      <c r="I23" s="71">
        <f>IF($A23="","",$B23)</f>
        <v/>
      </c>
      <c r="J23" s="69">
        <f>IF($A23="","",$L$56*$D23)</f>
        <v/>
      </c>
      <c r="K23" s="71">
        <f>IF($A23="","",(($B23-$E$57)))</f>
        <v/>
      </c>
      <c r="L23" s="69">
        <f>IF($A23="","",$L$57*$D23)</f>
        <v/>
      </c>
      <c r="M23" s="71">
        <f>IF($A23="","",$K23)</f>
        <v/>
      </c>
      <c r="N23" s="69">
        <f>IF($A23="","",$L$58*$D23)</f>
        <v/>
      </c>
      <c r="O23" s="71">
        <f>IF($A23="","",$K23)</f>
        <v/>
      </c>
      <c r="P23" s="69">
        <f>IF($A23="","",$L$59*$D23)</f>
        <v/>
      </c>
      <c r="Q23" s="71">
        <f>IF($A23="","",($C23-$E$60)/3)</f>
        <v/>
      </c>
      <c r="R23" s="69">
        <f>IF($A23="","",$L$60*$D23)</f>
        <v/>
      </c>
      <c r="S23" s="71">
        <f>$Q23</f>
        <v/>
      </c>
      <c r="T23" s="69">
        <f>$R23</f>
        <v/>
      </c>
      <c r="U23" s="71">
        <f>IF($A23="","",$B23-$E$61)</f>
        <v/>
      </c>
      <c r="V23" s="69">
        <f>IF($A23="","",$L$61*$D23)</f>
        <v/>
      </c>
      <c r="W23" s="71">
        <f>IF($A23="","",$C23-$E$62-$F$62)</f>
        <v/>
      </c>
      <c r="X23" s="69">
        <f>IF($A23="","",$L$62*$D23)</f>
        <v/>
      </c>
      <c r="Y23" s="137">
        <f>IF($A23="","",$K23-58-58-12)</f>
        <v/>
      </c>
      <c r="Z23" s="140">
        <f>IF($A23="","",$Q23+1.2)</f>
        <v/>
      </c>
      <c r="AA23" s="74">
        <f>IF($A23="","",$AA$9)</f>
        <v/>
      </c>
      <c r="AB23" s="75">
        <f>IF($A23="","",3*$D23)</f>
        <v/>
      </c>
      <c r="AC23" s="143">
        <f>IF($A23="","",($K23-5.8-5.8-1.2) * 0.393701)</f>
        <v/>
      </c>
      <c r="AD23" s="75">
        <f>IF($A23="","",($Q23+1.2) * 0.393701)</f>
        <v/>
      </c>
    </row>
    <row r="24" ht="40.15" customHeight="1">
      <c r="A24" s="67" t="n"/>
      <c r="B24" s="71" t="n"/>
      <c r="C24" s="139" t="n"/>
      <c r="D24" s="70" t="n"/>
      <c r="E24" s="71">
        <f>IF($A24="","",$C24-$E$54-$F$54)</f>
        <v/>
      </c>
      <c r="F24" s="69">
        <f>IF($A24="","",$L$54*$D24)</f>
        <v/>
      </c>
      <c r="G24" s="71">
        <f>IF($A24="","",$C24-$E$55-$F$55)</f>
        <v/>
      </c>
      <c r="H24" s="69">
        <f>IF($A24="","",$L$55*$D24)</f>
        <v/>
      </c>
      <c r="I24" s="71">
        <f>IF($A24="","",$B24)</f>
        <v/>
      </c>
      <c r="J24" s="69">
        <f>IF($A24="","",$L$56*$D24)</f>
        <v/>
      </c>
      <c r="K24" s="71">
        <f>IF($A24="","",(($B24-$E$57)))</f>
        <v/>
      </c>
      <c r="L24" s="69">
        <f>IF($A24="","",$L$57*$D24)</f>
        <v/>
      </c>
      <c r="M24" s="71">
        <f>IF($A24="","",$K24)</f>
        <v/>
      </c>
      <c r="N24" s="69">
        <f>IF($A24="","",$L$58*$D24)</f>
        <v/>
      </c>
      <c r="O24" s="71">
        <f>IF($A24="","",$K24)</f>
        <v/>
      </c>
      <c r="P24" s="69">
        <f>IF($A24="","",$L$59*$D24)</f>
        <v/>
      </c>
      <c r="Q24" s="71">
        <f>IF($A24="","",($C24-$E$60)/3)</f>
        <v/>
      </c>
      <c r="R24" s="69">
        <f>IF($A24="","",$L$60*$D24)</f>
        <v/>
      </c>
      <c r="S24" s="71">
        <f>$Q24</f>
        <v/>
      </c>
      <c r="T24" s="69">
        <f>$R24</f>
        <v/>
      </c>
      <c r="U24" s="71">
        <f>IF($A24="","",$B24-$E$61)</f>
        <v/>
      </c>
      <c r="V24" s="69">
        <f>IF($A24="","",$L$61*$D24)</f>
        <v/>
      </c>
      <c r="W24" s="71">
        <f>IF($A24="","",$C24-$E$62-$F$62)</f>
        <v/>
      </c>
      <c r="X24" s="69">
        <f>IF($A24="","",$L$62*$D24)</f>
        <v/>
      </c>
      <c r="Y24" s="137">
        <f>IF($A24="","",$K24-58-58-12)</f>
        <v/>
      </c>
      <c r="Z24" s="140">
        <f>IF($A24="","",$Q24+1.2)</f>
        <v/>
      </c>
      <c r="AA24" s="74">
        <f>IF($A24="","",$AA$9)</f>
        <v/>
      </c>
      <c r="AB24" s="75">
        <f>IF($A24="","",3*$D24)</f>
        <v/>
      </c>
      <c r="AC24" s="143">
        <f>IF($A24="","",($K24-5.8-5.8-1.2) * 0.393701)</f>
        <v/>
      </c>
      <c r="AD24" s="75">
        <f>IF($A24="","",($Q24+1.2) * 0.393701)</f>
        <v/>
      </c>
    </row>
    <row r="25" ht="40.15" customHeight="1">
      <c r="A25" s="67" t="n"/>
      <c r="B25" s="71" t="n"/>
      <c r="C25" s="139" t="n"/>
      <c r="D25" s="70" t="n"/>
      <c r="E25" s="71">
        <f>IF($A25="","",$C25-$E$54-$F$54)</f>
        <v/>
      </c>
      <c r="F25" s="69">
        <f>IF($A25="","",$L$54*$D25)</f>
        <v/>
      </c>
      <c r="G25" s="71">
        <f>IF($A25="","",$C25-$E$55-$F$55)</f>
        <v/>
      </c>
      <c r="H25" s="69">
        <f>IF($A25="","",$L$55*$D25)</f>
        <v/>
      </c>
      <c r="I25" s="71">
        <f>IF($A25="","",$B25)</f>
        <v/>
      </c>
      <c r="J25" s="69">
        <f>IF($A25="","",$L$56*$D25)</f>
        <v/>
      </c>
      <c r="K25" s="71">
        <f>IF($A25="","",(($B25-$E$57)))</f>
        <v/>
      </c>
      <c r="L25" s="69">
        <f>IF($A25="","",$L$57*$D25)</f>
        <v/>
      </c>
      <c r="M25" s="71">
        <f>IF($A25="","",$K25)</f>
        <v/>
      </c>
      <c r="N25" s="69">
        <f>IF($A25="","",$L$58*$D25)</f>
        <v/>
      </c>
      <c r="O25" s="71">
        <f>IF($A25="","",$K25)</f>
        <v/>
      </c>
      <c r="P25" s="69">
        <f>IF($A25="","",$L$59*$D25)</f>
        <v/>
      </c>
      <c r="Q25" s="71">
        <f>IF($A25="","",($C25-$E$60)/3)</f>
        <v/>
      </c>
      <c r="R25" s="69">
        <f>IF($A25="","",$L$60*$D25)</f>
        <v/>
      </c>
      <c r="S25" s="71">
        <f>$Q25</f>
        <v/>
      </c>
      <c r="T25" s="69">
        <f>$R25</f>
        <v/>
      </c>
      <c r="U25" s="71">
        <f>IF($A25="","",$B25-$E$61)</f>
        <v/>
      </c>
      <c r="V25" s="69">
        <f>IF($A25="","",$L$61*$D25)</f>
        <v/>
      </c>
      <c r="W25" s="71">
        <f>IF($A25="","",$C25-$E$62-$F$62)</f>
        <v/>
      </c>
      <c r="X25" s="69">
        <f>IF($A25="","",$L$62*$D25)</f>
        <v/>
      </c>
      <c r="Y25" s="137">
        <f>IF($A25="","",$K25-58-58-12)</f>
        <v/>
      </c>
      <c r="Z25" s="140">
        <f>IF($A25="","",$Q25+1.2)</f>
        <v/>
      </c>
      <c r="AA25" s="74">
        <f>IF($A25="","",$AA$9)</f>
        <v/>
      </c>
      <c r="AB25" s="75">
        <f>IF($A25="","",3*$D25)</f>
        <v/>
      </c>
      <c r="AC25" s="142">
        <f>IF($A25="","",($K25-5.8-5.8-1.2) * 0.393701)</f>
        <v/>
      </c>
      <c r="AD25" s="75">
        <f>IF($A25="","",($Q25+1.2) * 0.393701)</f>
        <v/>
      </c>
    </row>
    <row r="26" ht="40.15" customHeight="1">
      <c r="A26" s="67" t="n"/>
      <c r="B26" s="71" t="n"/>
      <c r="C26" s="139" t="n"/>
      <c r="D26" s="70" t="n"/>
      <c r="E26" s="71">
        <f>IF($A26="","",$C26-$E$54-$F$54)</f>
        <v/>
      </c>
      <c r="F26" s="69">
        <f>IF($A26="","",$L$54*$D26)</f>
        <v/>
      </c>
      <c r="G26" s="71">
        <f>IF($A26="","",$C26-$E$55-$F$55)</f>
        <v/>
      </c>
      <c r="H26" s="69">
        <f>IF($A26="","",$L$55*$D26)</f>
        <v/>
      </c>
      <c r="I26" s="71">
        <f>IF($A26="","",$B26)</f>
        <v/>
      </c>
      <c r="J26" s="69">
        <f>IF($A26="","",$L$56*$D26)</f>
        <v/>
      </c>
      <c r="K26" s="71">
        <f>IF($A26="","",(($B26-$E$57)))</f>
        <v/>
      </c>
      <c r="L26" s="69">
        <f>IF($A26="","",$L$57*$D26)</f>
        <v/>
      </c>
      <c r="M26" s="71">
        <f>IF($A26="","",$K26)</f>
        <v/>
      </c>
      <c r="N26" s="69">
        <f>IF($A26="","",$L$58*$D26)</f>
        <v/>
      </c>
      <c r="O26" s="71">
        <f>IF($A26="","",$K26)</f>
        <v/>
      </c>
      <c r="P26" s="69">
        <f>IF($A26="","",$L$59*$D26)</f>
        <v/>
      </c>
      <c r="Q26" s="71">
        <f>IF($A26="","",($C26-$E$60)/3)</f>
        <v/>
      </c>
      <c r="R26" s="69">
        <f>IF($A26="","",$L$60*$D26)</f>
        <v/>
      </c>
      <c r="S26" s="71">
        <f>$Q26</f>
        <v/>
      </c>
      <c r="T26" s="69">
        <f>$R26</f>
        <v/>
      </c>
      <c r="U26" s="71">
        <f>IF($A26="","",$B26-$E$61)</f>
        <v/>
      </c>
      <c r="V26" s="69">
        <f>IF($A26="","",$L$61*$D26)</f>
        <v/>
      </c>
      <c r="W26" s="71">
        <f>IF($A26="","",$C26-$E$62-$F$62)</f>
        <v/>
      </c>
      <c r="X26" s="69">
        <f>IF($A26="","",$L$62*$D26)</f>
        <v/>
      </c>
      <c r="Y26" s="137">
        <f>IF($A26="","",$K26-58-58-12)</f>
        <v/>
      </c>
      <c r="Z26" s="140">
        <f>IF($A26="","",$Q26+1.2)</f>
        <v/>
      </c>
      <c r="AA26" s="74">
        <f>IF($A26="","",$AA$9)</f>
        <v/>
      </c>
      <c r="AB26" s="75">
        <f>IF($A26="","",3*$D26)</f>
        <v/>
      </c>
      <c r="AC26" s="142">
        <f>IF($A26="","",($K26-5.8-5.8-1.2) * 0.393701)</f>
        <v/>
      </c>
      <c r="AD26" s="75">
        <f>IF($A26="","",($Q26+1.2) * 0.393701)</f>
        <v/>
      </c>
    </row>
    <row r="27" ht="40.15" customHeight="1">
      <c r="A27" s="67" t="n"/>
      <c r="B27" s="71" t="n"/>
      <c r="C27" s="139" t="n"/>
      <c r="D27" s="70" t="n"/>
      <c r="E27" s="71">
        <f>IF($A27="","",$C27-$E$54-$F$54)</f>
        <v/>
      </c>
      <c r="F27" s="69">
        <f>IF($A27="","",$L$54*$D27)</f>
        <v/>
      </c>
      <c r="G27" s="71">
        <f>IF($A27="","",$C27-$E$55-$F$55)</f>
        <v/>
      </c>
      <c r="H27" s="69">
        <f>IF($A27="","",$L$55*$D27)</f>
        <v/>
      </c>
      <c r="I27" s="71">
        <f>IF($A27="","",$B27)</f>
        <v/>
      </c>
      <c r="J27" s="69">
        <f>IF($A27="","",$L$56*$D27)</f>
        <v/>
      </c>
      <c r="K27" s="71">
        <f>IF($A27="","",(($B27-$E$57)))</f>
        <v/>
      </c>
      <c r="L27" s="69">
        <f>IF($A27="","",$L$57*$D27)</f>
        <v/>
      </c>
      <c r="M27" s="71">
        <f>IF($A27="","",$K27)</f>
        <v/>
      </c>
      <c r="N27" s="69">
        <f>IF($A27="","",$L$58*$D27)</f>
        <v/>
      </c>
      <c r="O27" s="71">
        <f>IF($A27="","",$K27)</f>
        <v/>
      </c>
      <c r="P27" s="69">
        <f>IF($A27="","",$L$59*$D27)</f>
        <v/>
      </c>
      <c r="Q27" s="71">
        <f>IF($A27="","",($C27-$E$60)/3)</f>
        <v/>
      </c>
      <c r="R27" s="69">
        <f>IF($A27="","",$L$60*$D27)</f>
        <v/>
      </c>
      <c r="S27" s="71">
        <f>$Q27</f>
        <v/>
      </c>
      <c r="T27" s="69">
        <f>$R27</f>
        <v/>
      </c>
      <c r="U27" s="71">
        <f>IF($A27="","",$B27-$E$61)</f>
        <v/>
      </c>
      <c r="V27" s="69">
        <f>IF($A27="","",$L$61*$D27)</f>
        <v/>
      </c>
      <c r="W27" s="71">
        <f>IF($A27="","",$C27-$E$62-$F$62)</f>
        <v/>
      </c>
      <c r="X27" s="69">
        <f>IF($A27="","",$L$62*$D27)</f>
        <v/>
      </c>
      <c r="Y27" s="137">
        <f>IF($A27="","",$K27-58-58-12)</f>
        <v/>
      </c>
      <c r="Z27" s="140">
        <f>IF($A27="","",$Q27+1.2)</f>
        <v/>
      </c>
      <c r="AA27" s="74">
        <f>IF($A27="","",$AA$9)</f>
        <v/>
      </c>
      <c r="AB27" s="75">
        <f>IF($A27="","",3*$D27)</f>
        <v/>
      </c>
      <c r="AC27" s="141">
        <f>IF($A27="","",($K27-5.8-5.8-1.2) * 0.393701)</f>
        <v/>
      </c>
      <c r="AD27" s="75">
        <f>IF($A27="","",($Q27+1.2) * 0.393701)</f>
        <v/>
      </c>
    </row>
    <row r="28" ht="40.15" customHeight="1">
      <c r="A28" s="67" t="n"/>
      <c r="B28" s="71" t="n"/>
      <c r="C28" s="139" t="n"/>
      <c r="D28" s="70" t="n"/>
      <c r="E28" s="71">
        <f>IF($A28="","",$C28-$E$54-$F$54)</f>
        <v/>
      </c>
      <c r="F28" s="69">
        <f>IF($A28="","",$L$54*$D28)</f>
        <v/>
      </c>
      <c r="G28" s="71">
        <f>IF($A28="","",$C28-$E$55-$F$55)</f>
        <v/>
      </c>
      <c r="H28" s="69">
        <f>IF($A28="","",$L$55*$D28)</f>
        <v/>
      </c>
      <c r="I28" s="71">
        <f>IF($A28="","",$B28)</f>
        <v/>
      </c>
      <c r="J28" s="69">
        <f>IF($A28="","",$L$56*$D28)</f>
        <v/>
      </c>
      <c r="K28" s="71">
        <f>IF($A28="","",(($B28-$E$57)))</f>
        <v/>
      </c>
      <c r="L28" s="69">
        <f>IF($A28="","",$L$57*$D28)</f>
        <v/>
      </c>
      <c r="M28" s="71">
        <f>IF($A28="","",$K28)</f>
        <v/>
      </c>
      <c r="N28" s="69">
        <f>IF($A28="","",$L$58*$D28)</f>
        <v/>
      </c>
      <c r="O28" s="71">
        <f>IF($A28="","",$K28)</f>
        <v/>
      </c>
      <c r="P28" s="69">
        <f>IF($A28="","",$L$59*$D28)</f>
        <v/>
      </c>
      <c r="Q28" s="71">
        <f>IF($A28="","",($C28-$E$60)/3)</f>
        <v/>
      </c>
      <c r="R28" s="69">
        <f>IF($A28="","",$L$60*$D28)</f>
        <v/>
      </c>
      <c r="S28" s="71">
        <f>$Q28</f>
        <v/>
      </c>
      <c r="T28" s="69">
        <f>$R28</f>
        <v/>
      </c>
      <c r="U28" s="71">
        <f>IF($A28="","",$B28-$E$61)</f>
        <v/>
      </c>
      <c r="V28" s="69">
        <f>IF($A28="","",$L$61*$D28)</f>
        <v/>
      </c>
      <c r="W28" s="71">
        <f>IF($A28="","",$C28-$E$62-$F$62)</f>
        <v/>
      </c>
      <c r="X28" s="69">
        <f>IF($A28="","",$L$62*$D28)</f>
        <v/>
      </c>
      <c r="Y28" s="137">
        <f>IF($A28="","",$K28-58-58-12)</f>
        <v/>
      </c>
      <c r="Z28" s="140">
        <f>IF($A28="","",$Q28+1.2)</f>
        <v/>
      </c>
      <c r="AA28" s="74">
        <f>IF($A28="","",$AA$9)</f>
        <v/>
      </c>
      <c r="AB28" s="75">
        <f>IF($A28="","",3*$D28)</f>
        <v/>
      </c>
      <c r="AC28" s="144">
        <f>IF($A28="","",($K28-5.8-5.8-1.2) * 0.393701)</f>
        <v/>
      </c>
      <c r="AD28" s="75">
        <f>IF($A28="","",($Q28+1.2) * 0.393701)</f>
        <v/>
      </c>
    </row>
    <row r="29" ht="40.15" customHeight="1"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80" t="n"/>
    </row>
    <row r="30" ht="40.15" customHeight="1">
      <c r="A30" s="81" t="inlineStr">
        <is>
          <t>เส้น 6.4 เมตร</t>
        </is>
      </c>
      <c r="B30" s="22" t="n"/>
      <c r="C30" s="22" t="n"/>
      <c r="D30" s="23" t="n"/>
      <c r="E30" s="81">
        <f>E$7</f>
        <v/>
      </c>
      <c r="F30" s="81">
        <f>(ROUNDUP(F49/640,0))</f>
        <v/>
      </c>
      <c r="G30" s="81">
        <f>G$7</f>
        <v/>
      </c>
      <c r="H30" s="81">
        <f>(ROUNDUP(H49/640,0))</f>
        <v/>
      </c>
      <c r="I30" s="81">
        <f>I$7</f>
        <v/>
      </c>
      <c r="J30" s="81">
        <f>(ROUNDUP(J49/640,0))</f>
        <v/>
      </c>
      <c r="K30" s="81">
        <f>K$7</f>
        <v/>
      </c>
      <c r="L30" s="82">
        <f>(ROUNDUP((L49)/640,0))</f>
        <v/>
      </c>
      <c r="M30" s="81">
        <f>M$7</f>
        <v/>
      </c>
      <c r="N30" s="81">
        <f>(ROUNDUP(N49/640,0))</f>
        <v/>
      </c>
      <c r="O30" s="81">
        <f>O$7</f>
        <v/>
      </c>
      <c r="P30" s="81">
        <f>(ROUNDUP(P49/640,0))</f>
        <v/>
      </c>
      <c r="Q30" s="81">
        <f>Q$7</f>
        <v/>
      </c>
      <c r="R30" s="81">
        <f>(ROUNDUP((R49+T49)/640,0))</f>
        <v/>
      </c>
      <c r="S30" s="22" t="n"/>
      <c r="T30" s="23" t="n"/>
      <c r="U30" s="82">
        <f>U$7</f>
        <v/>
      </c>
      <c r="V30" s="22" t="n"/>
      <c r="W30" s="81">
        <f>W$7</f>
        <v/>
      </c>
      <c r="X30" s="81">
        <f>(ROUNDUP(X49/640,0))</f>
        <v/>
      </c>
    </row>
    <row r="31" ht="40.15" customHeight="1">
      <c r="F31" s="84">
        <f>F11*E11</f>
        <v/>
      </c>
      <c r="G31" s="85" t="n"/>
      <c r="H31" s="84">
        <f>H11*G11</f>
        <v/>
      </c>
      <c r="I31" s="85" t="n"/>
      <c r="J31" s="84">
        <f>J11*I11</f>
        <v/>
      </c>
      <c r="K31" s="85" t="n"/>
      <c r="L31" s="84">
        <f>L11*K11</f>
        <v/>
      </c>
      <c r="M31" s="85" t="n"/>
      <c r="N31" s="84">
        <f>N11*M11</f>
        <v/>
      </c>
      <c r="O31" s="85" t="n"/>
      <c r="P31" s="84">
        <f>P11*O11</f>
        <v/>
      </c>
      <c r="Q31" s="85" t="n"/>
      <c r="R31" s="84">
        <f>R11*Q11</f>
        <v/>
      </c>
      <c r="S31" s="85" t="n"/>
      <c r="T31" s="84">
        <f>T11*S11</f>
        <v/>
      </c>
      <c r="U31" s="84" t="n"/>
      <c r="V31" s="84">
        <f>V11*U11</f>
        <v/>
      </c>
      <c r="W31" s="85" t="n"/>
      <c r="X31" s="84">
        <f>X11*W11</f>
        <v/>
      </c>
    </row>
    <row r="32" ht="40.15" customHeight="1">
      <c r="F32" s="84">
        <f>F12*E12</f>
        <v/>
      </c>
      <c r="G32" s="85" t="n"/>
      <c r="H32" s="84">
        <f>H12*G12</f>
        <v/>
      </c>
      <c r="I32" s="85" t="n"/>
      <c r="J32" s="84">
        <f>J12*I12</f>
        <v/>
      </c>
      <c r="K32" s="85" t="n"/>
      <c r="L32" s="84">
        <f>L12*K12</f>
        <v/>
      </c>
      <c r="M32" s="85" t="n"/>
      <c r="N32" s="84">
        <f>N12*M12</f>
        <v/>
      </c>
      <c r="O32" s="85" t="n"/>
      <c r="P32" s="84">
        <f>P12*O12</f>
        <v/>
      </c>
      <c r="Q32" s="85" t="n"/>
      <c r="R32" s="84">
        <f>R12*Q12</f>
        <v/>
      </c>
      <c r="S32" s="85" t="n"/>
      <c r="T32" s="84">
        <f>T12*S12</f>
        <v/>
      </c>
      <c r="U32" s="84" t="n"/>
      <c r="V32" s="84">
        <f>V12*U12</f>
        <v/>
      </c>
      <c r="W32" s="85" t="n"/>
      <c r="X32" s="84">
        <f>X12*W12</f>
        <v/>
      </c>
    </row>
    <row r="33" ht="40.15" customHeight="1">
      <c r="F33" s="84">
        <f>F13*E13</f>
        <v/>
      </c>
      <c r="G33" s="85" t="n"/>
      <c r="H33" s="84">
        <f>H13*G13</f>
        <v/>
      </c>
      <c r="I33" s="85" t="n"/>
      <c r="J33" s="84">
        <f>J13*I13</f>
        <v/>
      </c>
      <c r="K33" s="85" t="n"/>
      <c r="L33" s="84">
        <f>L13*K13</f>
        <v/>
      </c>
      <c r="M33" s="85" t="n"/>
      <c r="N33" s="84">
        <f>N13*M13</f>
        <v/>
      </c>
      <c r="O33" s="85" t="n"/>
      <c r="P33" s="84">
        <f>P13*O13</f>
        <v/>
      </c>
      <c r="Q33" s="85" t="n"/>
      <c r="R33" s="84">
        <f>R13*Q13</f>
        <v/>
      </c>
      <c r="S33" s="85" t="n"/>
      <c r="T33" s="84">
        <f>T13*S13</f>
        <v/>
      </c>
      <c r="U33" s="84" t="n"/>
      <c r="V33" s="84">
        <f>V13*U13</f>
        <v/>
      </c>
      <c r="W33" s="85" t="n"/>
      <c r="X33" s="84">
        <f>X13*W13</f>
        <v/>
      </c>
    </row>
    <row r="34" ht="40.15" customHeight="1">
      <c r="F34" s="84">
        <f>F14*E14</f>
        <v/>
      </c>
      <c r="G34" s="85" t="n"/>
      <c r="H34" s="84">
        <f>H14*G14</f>
        <v/>
      </c>
      <c r="I34" s="85" t="n"/>
      <c r="J34" s="84">
        <f>J14*I14</f>
        <v/>
      </c>
      <c r="K34" s="85" t="n"/>
      <c r="L34" s="84">
        <f>L14*K14</f>
        <v/>
      </c>
      <c r="M34" s="85" t="n"/>
      <c r="N34" s="84">
        <f>N14*M14</f>
        <v/>
      </c>
      <c r="O34" s="85" t="n"/>
      <c r="P34" s="84">
        <f>P14*O14</f>
        <v/>
      </c>
      <c r="Q34" s="85" t="n"/>
      <c r="R34" s="84">
        <f>R14*Q14</f>
        <v/>
      </c>
      <c r="S34" s="85" t="n"/>
      <c r="T34" s="84">
        <f>T14*S14</f>
        <v/>
      </c>
      <c r="U34" s="84" t="n"/>
      <c r="V34" s="84">
        <f>V14*U14</f>
        <v/>
      </c>
      <c r="W34" s="85" t="n"/>
      <c r="X34" s="84">
        <f>X14*W14</f>
        <v/>
      </c>
    </row>
    <row r="35" ht="40.15" customHeight="1">
      <c r="F35" s="84">
        <f>F15*E15</f>
        <v/>
      </c>
      <c r="G35" s="85" t="n"/>
      <c r="H35" s="84">
        <f>H15*G15</f>
        <v/>
      </c>
      <c r="I35" s="85" t="n"/>
      <c r="J35" s="84">
        <f>J15*I15</f>
        <v/>
      </c>
      <c r="K35" s="85" t="n"/>
      <c r="L35" s="84">
        <f>L15*K15</f>
        <v/>
      </c>
      <c r="M35" s="85" t="n"/>
      <c r="N35" s="84">
        <f>N15*M15</f>
        <v/>
      </c>
      <c r="O35" s="85" t="n"/>
      <c r="P35" s="84">
        <f>P15*O15</f>
        <v/>
      </c>
      <c r="Q35" s="85" t="n"/>
      <c r="R35" s="84">
        <f>R15*Q15</f>
        <v/>
      </c>
      <c r="S35" s="85" t="n"/>
      <c r="T35" s="84">
        <f>T15*S15</f>
        <v/>
      </c>
      <c r="U35" s="84" t="n"/>
      <c r="V35" s="84">
        <f>V15*U15</f>
        <v/>
      </c>
      <c r="W35" s="85" t="n"/>
      <c r="X35" s="84">
        <f>X15*W15</f>
        <v/>
      </c>
    </row>
    <row r="36">
      <c r="F36" s="84">
        <f>F16*E16</f>
        <v/>
      </c>
      <c r="G36" s="85" t="n"/>
      <c r="H36" s="84">
        <f>H16*G16</f>
        <v/>
      </c>
      <c r="I36" s="85" t="n"/>
      <c r="J36" s="84">
        <f>J16*I16</f>
        <v/>
      </c>
      <c r="K36" s="85" t="n"/>
      <c r="L36" s="84">
        <f>L16*K16</f>
        <v/>
      </c>
      <c r="M36" s="85" t="n"/>
      <c r="N36" s="84">
        <f>N16*M16</f>
        <v/>
      </c>
      <c r="O36" s="85" t="n"/>
      <c r="P36" s="84">
        <f>P16*O16</f>
        <v/>
      </c>
      <c r="Q36" s="85" t="n"/>
      <c r="R36" s="84">
        <f>R16*Q16</f>
        <v/>
      </c>
      <c r="S36" s="85" t="n"/>
      <c r="T36" s="84">
        <f>T16*S16</f>
        <v/>
      </c>
      <c r="U36" s="84" t="n"/>
      <c r="V36" s="84">
        <f>V16*U16</f>
        <v/>
      </c>
      <c r="W36" s="85" t="n"/>
      <c r="X36" s="84">
        <f>X16*W16</f>
        <v/>
      </c>
    </row>
    <row r="37">
      <c r="F37" s="84">
        <f>F17*E17</f>
        <v/>
      </c>
      <c r="G37" s="85" t="n"/>
      <c r="H37" s="84">
        <f>H17*G17</f>
        <v/>
      </c>
      <c r="I37" s="85" t="n"/>
      <c r="J37" s="84">
        <f>J17*I17</f>
        <v/>
      </c>
      <c r="K37" s="85" t="n"/>
      <c r="L37" s="84">
        <f>L17*K17</f>
        <v/>
      </c>
      <c r="M37" s="85" t="n"/>
      <c r="N37" s="84">
        <f>N17*M17</f>
        <v/>
      </c>
      <c r="O37" s="85" t="n"/>
      <c r="P37" s="84">
        <f>P17*O17</f>
        <v/>
      </c>
      <c r="Q37" s="85" t="n"/>
      <c r="R37" s="84">
        <f>R17*Q17</f>
        <v/>
      </c>
      <c r="S37" s="85" t="n"/>
      <c r="T37" s="84">
        <f>T17*S17</f>
        <v/>
      </c>
      <c r="U37" s="84" t="n"/>
      <c r="V37" s="84">
        <f>V17*U17</f>
        <v/>
      </c>
      <c r="W37" s="85" t="n"/>
      <c r="X37" s="84">
        <f>X17*W17</f>
        <v/>
      </c>
    </row>
    <row r="38">
      <c r="F38" s="84">
        <f>F18*E18</f>
        <v/>
      </c>
      <c r="G38" s="85" t="n"/>
      <c r="H38" s="84">
        <f>H18*G18</f>
        <v/>
      </c>
      <c r="I38" s="85" t="n"/>
      <c r="J38" s="84">
        <f>J18*I18</f>
        <v/>
      </c>
      <c r="K38" s="85" t="n"/>
      <c r="L38" s="84">
        <f>L18*K18</f>
        <v/>
      </c>
      <c r="M38" s="85" t="n"/>
      <c r="N38" s="84">
        <f>N18*M18</f>
        <v/>
      </c>
      <c r="O38" s="85" t="n"/>
      <c r="P38" s="84">
        <f>P18*O18</f>
        <v/>
      </c>
      <c r="Q38" s="85" t="n"/>
      <c r="R38" s="84">
        <f>R18*Q18</f>
        <v/>
      </c>
      <c r="S38" s="85" t="n"/>
      <c r="T38" s="84">
        <f>T18*S18</f>
        <v/>
      </c>
      <c r="U38" s="84" t="n"/>
      <c r="V38" s="84">
        <f>V18*U18</f>
        <v/>
      </c>
      <c r="W38" s="85" t="n"/>
      <c r="X38" s="84">
        <f>X18*W18</f>
        <v/>
      </c>
    </row>
    <row r="39">
      <c r="F39" s="84">
        <f>F19*E19</f>
        <v/>
      </c>
      <c r="G39" s="85" t="n"/>
      <c r="H39" s="84">
        <f>H19*G19</f>
        <v/>
      </c>
      <c r="I39" s="85" t="n"/>
      <c r="J39" s="84">
        <f>J19*I19</f>
        <v/>
      </c>
      <c r="K39" s="85" t="n"/>
      <c r="L39" s="84">
        <f>L19*K19</f>
        <v/>
      </c>
      <c r="M39" s="85" t="n"/>
      <c r="N39" s="84">
        <f>N19*M19</f>
        <v/>
      </c>
      <c r="O39" s="85" t="n"/>
      <c r="P39" s="84">
        <f>P19*O19</f>
        <v/>
      </c>
      <c r="Q39" s="85" t="n"/>
      <c r="R39" s="84">
        <f>R19*Q19</f>
        <v/>
      </c>
      <c r="S39" s="85" t="n"/>
      <c r="T39" s="84">
        <f>T19*S19</f>
        <v/>
      </c>
      <c r="U39" s="84" t="n"/>
      <c r="V39" s="84">
        <f>V19*U19</f>
        <v/>
      </c>
      <c r="W39" s="85" t="n"/>
      <c r="X39" s="84">
        <f>X19*W19</f>
        <v/>
      </c>
    </row>
    <row r="40">
      <c r="F40" s="84">
        <f>F20*E20</f>
        <v/>
      </c>
      <c r="G40" s="85" t="n"/>
      <c r="H40" s="84">
        <f>H20*G20</f>
        <v/>
      </c>
      <c r="I40" s="85" t="n"/>
      <c r="J40" s="84">
        <f>J20*I20</f>
        <v/>
      </c>
      <c r="K40" s="85" t="n"/>
      <c r="L40" s="84">
        <f>L20*K20</f>
        <v/>
      </c>
      <c r="M40" s="85" t="n"/>
      <c r="N40" s="84">
        <f>N20*M20</f>
        <v/>
      </c>
      <c r="O40" s="85" t="n"/>
      <c r="P40" s="84">
        <f>P20*O20</f>
        <v/>
      </c>
      <c r="Q40" s="85" t="n"/>
      <c r="R40" s="84">
        <f>R20*Q20</f>
        <v/>
      </c>
      <c r="S40" s="85" t="n"/>
      <c r="T40" s="84">
        <f>T20*S20</f>
        <v/>
      </c>
      <c r="U40" s="84" t="n"/>
      <c r="V40" s="84">
        <f>V20*U20</f>
        <v/>
      </c>
      <c r="W40" s="85" t="n"/>
      <c r="X40" s="84">
        <f>X20*W20</f>
        <v/>
      </c>
    </row>
    <row r="41">
      <c r="F41" s="84">
        <f>F21*E21</f>
        <v/>
      </c>
      <c r="G41" s="85" t="n"/>
      <c r="H41" s="84">
        <f>H21*G21</f>
        <v/>
      </c>
      <c r="I41" s="85" t="n"/>
      <c r="J41" s="84">
        <f>J21*I21</f>
        <v/>
      </c>
      <c r="K41" s="85" t="n"/>
      <c r="L41" s="84">
        <f>L21*K21</f>
        <v/>
      </c>
      <c r="M41" s="85" t="n"/>
      <c r="N41" s="84">
        <f>N21*M21</f>
        <v/>
      </c>
      <c r="O41" s="85" t="n"/>
      <c r="P41" s="84">
        <f>P21*O21</f>
        <v/>
      </c>
      <c r="Q41" s="85" t="n"/>
      <c r="R41" s="84">
        <f>R21*Q21</f>
        <v/>
      </c>
      <c r="S41" s="85" t="n"/>
      <c r="T41" s="84">
        <f>T21*S21</f>
        <v/>
      </c>
      <c r="U41" s="84" t="n"/>
      <c r="V41" s="84">
        <f>V21*U21</f>
        <v/>
      </c>
      <c r="W41" s="85" t="n"/>
      <c r="X41" s="84">
        <f>X21*W21</f>
        <v/>
      </c>
    </row>
    <row r="42">
      <c r="F42" s="84">
        <f>F22*E22</f>
        <v/>
      </c>
      <c r="G42" s="85" t="n"/>
      <c r="H42" s="84">
        <f>H22*G22</f>
        <v/>
      </c>
      <c r="I42" s="85" t="n"/>
      <c r="J42" s="84">
        <f>J22*I22</f>
        <v/>
      </c>
      <c r="K42" s="85" t="n"/>
      <c r="L42" s="84">
        <f>L22*K22</f>
        <v/>
      </c>
      <c r="M42" s="85" t="n"/>
      <c r="N42" s="84">
        <f>N22*M22</f>
        <v/>
      </c>
      <c r="O42" s="85" t="n"/>
      <c r="P42" s="84">
        <f>P22*O22</f>
        <v/>
      </c>
      <c r="Q42" s="85" t="n"/>
      <c r="R42" s="84">
        <f>R22*Q22</f>
        <v/>
      </c>
      <c r="S42" s="85" t="n"/>
      <c r="T42" s="84">
        <f>T22*S22</f>
        <v/>
      </c>
      <c r="U42" s="84" t="n"/>
      <c r="V42" s="84">
        <f>V22*U22</f>
        <v/>
      </c>
      <c r="W42" s="85" t="n"/>
      <c r="X42" s="84">
        <f>X22*W22</f>
        <v/>
      </c>
    </row>
    <row r="43">
      <c r="F43" s="84">
        <f>F23*E23</f>
        <v/>
      </c>
      <c r="G43" s="85" t="n"/>
      <c r="H43" s="84">
        <f>H23*G23</f>
        <v/>
      </c>
      <c r="I43" s="85" t="n"/>
      <c r="J43" s="84">
        <f>J23*I23</f>
        <v/>
      </c>
      <c r="K43" s="85" t="n"/>
      <c r="L43" s="84">
        <f>L23*K23</f>
        <v/>
      </c>
      <c r="M43" s="85" t="n"/>
      <c r="N43" s="84">
        <f>N23*M23</f>
        <v/>
      </c>
      <c r="O43" s="85" t="n"/>
      <c r="P43" s="84">
        <f>P23*O23</f>
        <v/>
      </c>
      <c r="Q43" s="85" t="n"/>
      <c r="R43" s="84">
        <f>R23*Q23</f>
        <v/>
      </c>
      <c r="S43" s="85" t="n"/>
      <c r="T43" s="84">
        <f>T23*S23</f>
        <v/>
      </c>
      <c r="U43" s="84" t="n"/>
      <c r="V43" s="84">
        <f>V23*U23</f>
        <v/>
      </c>
      <c r="W43" s="85" t="n"/>
      <c r="X43" s="84">
        <f>X23*W23</f>
        <v/>
      </c>
    </row>
    <row r="44">
      <c r="F44" s="84">
        <f>F24*E24</f>
        <v/>
      </c>
      <c r="G44" s="85" t="n"/>
      <c r="H44" s="84">
        <f>H24*G24</f>
        <v/>
      </c>
      <c r="I44" s="85" t="n"/>
      <c r="J44" s="84">
        <f>J24*I24</f>
        <v/>
      </c>
      <c r="K44" s="85" t="n"/>
      <c r="L44" s="84">
        <f>L24*K24</f>
        <v/>
      </c>
      <c r="M44" s="85" t="n"/>
      <c r="N44" s="84">
        <f>N24*M24</f>
        <v/>
      </c>
      <c r="O44" s="85" t="n"/>
      <c r="P44" s="84">
        <f>P24*O24</f>
        <v/>
      </c>
      <c r="Q44" s="85" t="n"/>
      <c r="R44" s="84">
        <f>R24*Q24</f>
        <v/>
      </c>
      <c r="S44" s="85" t="n"/>
      <c r="T44" s="84">
        <f>T24*S24</f>
        <v/>
      </c>
      <c r="U44" s="84" t="n"/>
      <c r="V44" s="84">
        <f>V24*U24</f>
        <v/>
      </c>
      <c r="W44" s="85" t="n"/>
      <c r="X44" s="84">
        <f>X24*W24</f>
        <v/>
      </c>
    </row>
    <row r="45">
      <c r="F45" s="84">
        <f>F25*E25</f>
        <v/>
      </c>
      <c r="G45" s="85" t="n"/>
      <c r="H45" s="84">
        <f>H25*G25</f>
        <v/>
      </c>
      <c r="I45" s="85" t="n"/>
      <c r="J45" s="84">
        <f>J25*I25</f>
        <v/>
      </c>
      <c r="K45" s="85" t="n"/>
      <c r="L45" s="84">
        <f>L25*K25</f>
        <v/>
      </c>
      <c r="M45" s="85" t="n"/>
      <c r="N45" s="84">
        <f>N25*M25</f>
        <v/>
      </c>
      <c r="O45" s="85" t="n"/>
      <c r="P45" s="84">
        <f>P25*O25</f>
        <v/>
      </c>
      <c r="Q45" s="85" t="n"/>
      <c r="R45" s="84">
        <f>R25*Q25</f>
        <v/>
      </c>
      <c r="S45" s="85" t="n"/>
      <c r="T45" s="84">
        <f>T25*S25</f>
        <v/>
      </c>
      <c r="U45" s="84" t="n"/>
      <c r="V45" s="84">
        <f>V25*U25</f>
        <v/>
      </c>
      <c r="W45" s="85" t="n"/>
      <c r="X45" s="84">
        <f>X25*W25</f>
        <v/>
      </c>
    </row>
    <row r="46">
      <c r="F46" s="84">
        <f>F26*E26</f>
        <v/>
      </c>
      <c r="G46" s="85" t="n"/>
      <c r="H46" s="84">
        <f>H26*G26</f>
        <v/>
      </c>
      <c r="I46" s="85" t="n"/>
      <c r="J46" s="84">
        <f>J26*I26</f>
        <v/>
      </c>
      <c r="K46" s="85" t="n"/>
      <c r="L46" s="84">
        <f>L26*K26</f>
        <v/>
      </c>
      <c r="M46" s="85" t="n"/>
      <c r="N46" s="84">
        <f>N26*M26</f>
        <v/>
      </c>
      <c r="O46" s="85" t="n"/>
      <c r="P46" s="84">
        <f>P26*O26</f>
        <v/>
      </c>
      <c r="Q46" s="85" t="n"/>
      <c r="R46" s="84">
        <f>R26*Q26</f>
        <v/>
      </c>
      <c r="S46" s="85" t="n"/>
      <c r="T46" s="84">
        <f>T26*S26</f>
        <v/>
      </c>
      <c r="U46" s="84" t="n"/>
      <c r="V46" s="84">
        <f>V26*U26</f>
        <v/>
      </c>
      <c r="W46" s="85" t="n"/>
      <c r="X46" s="84">
        <f>X26*W26</f>
        <v/>
      </c>
    </row>
    <row r="47">
      <c r="F47" s="84">
        <f>F27*E27</f>
        <v/>
      </c>
      <c r="G47" s="85" t="n"/>
      <c r="H47" s="84">
        <f>H27*G27</f>
        <v/>
      </c>
      <c r="I47" s="85" t="n"/>
      <c r="J47" s="84">
        <f>J27*I27</f>
        <v/>
      </c>
      <c r="K47" s="85" t="n"/>
      <c r="L47" s="84">
        <f>L27*K27</f>
        <v/>
      </c>
      <c r="M47" s="85" t="n"/>
      <c r="N47" s="84">
        <f>N27*M27</f>
        <v/>
      </c>
      <c r="O47" s="85" t="n"/>
      <c r="P47" s="84">
        <f>P27*O27</f>
        <v/>
      </c>
      <c r="Q47" s="85" t="n"/>
      <c r="R47" s="84">
        <f>R27*Q27</f>
        <v/>
      </c>
      <c r="S47" s="85" t="n"/>
      <c r="T47" s="84">
        <f>T27*S27</f>
        <v/>
      </c>
      <c r="U47" s="84" t="n"/>
      <c r="V47" s="84">
        <f>V27*U27</f>
        <v/>
      </c>
      <c r="W47" s="85" t="n"/>
      <c r="X47" s="84">
        <f>X27*W27</f>
        <v/>
      </c>
    </row>
    <row r="48">
      <c r="F48" s="84">
        <f>F28*E28</f>
        <v/>
      </c>
      <c r="G48" s="85" t="n"/>
      <c r="H48" s="84">
        <f>H28*G28</f>
        <v/>
      </c>
      <c r="I48" s="85" t="n"/>
      <c r="J48" s="84">
        <f>J28*I28</f>
        <v/>
      </c>
      <c r="K48" s="85" t="n"/>
      <c r="L48" s="84">
        <f>L28*K28</f>
        <v/>
      </c>
      <c r="M48" s="85" t="n"/>
      <c r="N48" s="84">
        <f>N28*M28</f>
        <v/>
      </c>
      <c r="O48" s="85" t="n"/>
      <c r="P48" s="84">
        <f>P28*O28</f>
        <v/>
      </c>
      <c r="Q48" s="85" t="n"/>
      <c r="R48" s="84">
        <f>R28*Q28</f>
        <v/>
      </c>
      <c r="S48" s="85" t="n"/>
      <c r="T48" s="84">
        <f>T28*S28</f>
        <v/>
      </c>
      <c r="U48" s="84" t="n"/>
      <c r="V48" s="84">
        <f>V28*U28</f>
        <v/>
      </c>
      <c r="W48" s="85" t="n"/>
      <c r="X48" s="84">
        <f>X28*W28</f>
        <v/>
      </c>
    </row>
    <row r="49">
      <c r="F49" s="85">
        <f>SUMIF(F31:F48,"&gt;0")</f>
        <v/>
      </c>
      <c r="G49" s="85" t="n"/>
      <c r="H49" s="85">
        <f>SUMIF(H31:H48,"&gt;0")</f>
        <v/>
      </c>
      <c r="I49" s="85" t="n"/>
      <c r="J49" s="85">
        <f>SUMIF(J31:J48,"&gt;0")</f>
        <v/>
      </c>
      <c r="K49" s="85" t="n"/>
      <c r="L49" s="85">
        <f>SUMIF(L31:L48,"&gt;0")</f>
        <v/>
      </c>
      <c r="M49" s="85" t="n"/>
      <c r="N49" s="85">
        <f>SUMIF(N31:N48,"&gt;0")</f>
        <v/>
      </c>
      <c r="O49" s="85" t="n"/>
      <c r="P49" s="85">
        <f>SUMIF(P31:P48,"&gt;0")</f>
        <v/>
      </c>
      <c r="Q49" s="85" t="n"/>
      <c r="R49" s="85">
        <f>SUMIF(R31:R48,"&gt;0")</f>
        <v/>
      </c>
      <c r="S49" s="85" t="n"/>
      <c r="T49" s="85">
        <f>SUMIF(T31:T48,"&gt;0")</f>
        <v/>
      </c>
      <c r="U49" s="85" t="n"/>
      <c r="V49" s="85">
        <f>SUMIF(V31:V48,"&gt;0")</f>
        <v/>
      </c>
      <c r="W49" s="85" t="n"/>
      <c r="X49" s="85">
        <f>SUMIF(X31:X48,"&gt;0")</f>
        <v/>
      </c>
    </row>
    <row r="50"/>
    <row r="51"/>
    <row r="52">
      <c r="A52" s="86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87" t="n"/>
      <c r="C52" s="87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</row>
    <row r="53">
      <c r="A53" s="88" t="inlineStr">
        <is>
          <t>#</t>
        </is>
      </c>
      <c r="B53" s="88" t="inlineStr">
        <is>
          <t>โปรไฟล์</t>
        </is>
      </c>
      <c r="C53" s="88" t="inlineStr">
        <is>
          <t>รหัส</t>
        </is>
      </c>
      <c r="D53" s="88" t="inlineStr">
        <is>
          <t>สูตรตัด (เดิม)</t>
        </is>
      </c>
      <c r="E53" s="88" t="inlineStr">
        <is>
          <t>หัก1</t>
        </is>
      </c>
      <c r="F53" s="88" t="inlineStr">
        <is>
          <t>หัก2</t>
        </is>
      </c>
      <c r="G53" s="88" t="inlineStr">
        <is>
          <t>หัก3</t>
        </is>
      </c>
      <c r="H53" s="88" t="inlineStr">
        <is>
          <t>หัก4</t>
        </is>
      </c>
      <c r="I53" s="88" t="inlineStr">
        <is>
          <t>หัก5</t>
        </is>
      </c>
      <c r="J53" s="88" t="inlineStr">
        <is>
          <t>หัก6</t>
        </is>
      </c>
      <c r="K53" s="88" t="inlineStr">
        <is>
          <t>หัก7</t>
        </is>
      </c>
      <c r="L53" s="88" t="inlineStr">
        <is>
          <t>จำนวน/ชุด</t>
        </is>
      </c>
    </row>
    <row r="54">
      <c r="A54" s="89" t="n">
        <v>1</v>
      </c>
      <c r="B54" s="90" t="inlineStr">
        <is>
          <t>เฟรมล่าง</t>
        </is>
      </c>
      <c r="C54" s="91" t="inlineStr">
        <is>
          <t>B20046</t>
        </is>
      </c>
      <c r="D54" s="92" t="inlineStr">
        <is>
          <t>W-2.2-2.2</t>
        </is>
      </c>
      <c r="E54" s="93" t="n">
        <v>2.2</v>
      </c>
      <c r="F54" s="93" t="n">
        <v>2.2</v>
      </c>
      <c r="G54" s="94" t="n"/>
      <c r="H54" s="94" t="n"/>
      <c r="I54" s="94" t="n"/>
      <c r="J54" s="94" t="n"/>
      <c r="K54" s="94" t="n"/>
      <c r="L54" s="93" t="n">
        <v>1</v>
      </c>
    </row>
    <row r="55">
      <c r="A55" s="89" t="n">
        <v>2</v>
      </c>
      <c r="B55" s="90" t="inlineStr">
        <is>
          <t>เฟรมบน</t>
        </is>
      </c>
      <c r="C55" s="91" t="inlineStr">
        <is>
          <t>B20001</t>
        </is>
      </c>
      <c r="D55" s="92" t="inlineStr">
        <is>
          <t>W-2.2-2.2</t>
        </is>
      </c>
      <c r="E55" s="93" t="n">
        <v>2.2</v>
      </c>
      <c r="F55" s="93" t="n">
        <v>2.2</v>
      </c>
      <c r="G55" s="94" t="n"/>
      <c r="H55" s="94" t="n"/>
      <c r="I55" s="94" t="n"/>
      <c r="J55" s="94" t="n"/>
      <c r="K55" s="94" t="n"/>
      <c r="L55" s="93" t="n">
        <v>1</v>
      </c>
    </row>
    <row r="56">
      <c r="A56" s="89" t="n">
        <v>3</v>
      </c>
      <c r="B56" s="90" t="inlineStr">
        <is>
          <t>เฟรมข้าง</t>
        </is>
      </c>
      <c r="C56" s="91" t="inlineStr">
        <is>
          <t>B20003</t>
        </is>
      </c>
      <c r="D56" s="92" t="inlineStr">
        <is>
          <t>H</t>
        </is>
      </c>
      <c r="E56" s="94" t="n"/>
      <c r="F56" s="94" t="n"/>
      <c r="G56" s="94" t="n"/>
      <c r="H56" s="94" t="n"/>
      <c r="I56" s="94" t="n"/>
      <c r="J56" s="94" t="n"/>
      <c r="K56" s="94" t="n"/>
      <c r="L56" s="93" t="n">
        <v>2</v>
      </c>
    </row>
    <row r="57">
      <c r="A57" s="89" t="n">
        <v>4</v>
      </c>
      <c r="B57" s="90" t="inlineStr">
        <is>
          <t>เสากุญแจ ML</t>
        </is>
      </c>
      <c r="C57" s="91" t="n">
        <v>20051</v>
      </c>
      <c r="D57" s="92" t="inlineStr">
        <is>
          <t>H-3</t>
        </is>
      </c>
      <c r="E57" s="93" t="n">
        <v>3</v>
      </c>
      <c r="F57" s="94" t="n"/>
      <c r="G57" s="94" t="n"/>
      <c r="H57" s="94" t="n"/>
      <c r="I57" s="94" t="n"/>
      <c r="J57" s="94" t="n"/>
      <c r="K57" s="94" t="n"/>
      <c r="L57" s="93" t="n">
        <v>2</v>
      </c>
    </row>
    <row r="58">
      <c r="A58" s="89" t="n">
        <v>5</v>
      </c>
      <c r="B58" s="90" t="inlineStr">
        <is>
          <t>เสาเกี่ยว</t>
        </is>
      </c>
      <c r="C58" s="91" t="inlineStr">
        <is>
          <t>B20009</t>
        </is>
      </c>
      <c r="D58" s="92" t="inlineStr"/>
      <c r="E58" s="94" t="n"/>
      <c r="F58" s="94" t="n"/>
      <c r="G58" s="94" t="n"/>
      <c r="H58" s="94" t="n"/>
      <c r="I58" s="94" t="n"/>
      <c r="J58" s="94" t="n"/>
      <c r="K58" s="94" t="n"/>
      <c r="L58" s="93" t="n">
        <v>2</v>
      </c>
    </row>
    <row r="59">
      <c r="A59" s="89" t="n">
        <v>6</v>
      </c>
      <c r="B59" s="90" t="inlineStr">
        <is>
          <t>เสาเกี่ยวโหนก</t>
        </is>
      </c>
      <c r="C59" s="91" t="inlineStr">
        <is>
          <t>B20010</t>
        </is>
      </c>
      <c r="D59" s="92" t="inlineStr"/>
      <c r="E59" s="94" t="n"/>
      <c r="F59" s="94" t="n"/>
      <c r="G59" s="94" t="n"/>
      <c r="H59" s="94" t="n"/>
      <c r="I59" s="94" t="n"/>
      <c r="J59" s="94" t="n"/>
      <c r="K59" s="94" t="n"/>
      <c r="L59" s="93" t="n">
        <v>2</v>
      </c>
    </row>
    <row r="60">
      <c r="A60" s="89" t="n">
        <v>7</v>
      </c>
      <c r="B60" s="90" t="inlineStr">
        <is>
          <t>ขวางบน</t>
        </is>
      </c>
      <c r="C60" s="91" t="inlineStr">
        <is>
          <t>B20054</t>
        </is>
      </c>
      <c r="D60" s="92" t="inlineStr">
        <is>
          <t>(W-2.2-5.7-4-4-5.7-2.2)/3</t>
        </is>
      </c>
      <c r="E60" s="93" t="n">
        <v>23.8</v>
      </c>
      <c r="F60" s="94" t="n"/>
      <c r="G60" s="94" t="n"/>
      <c r="H60" s="94" t="n"/>
      <c r="I60" s="94" t="n"/>
      <c r="J60" s="94" t="n"/>
      <c r="K60" s="94" t="n"/>
      <c r="L60" s="93" t="n">
        <v>3</v>
      </c>
    </row>
    <row r="61">
      <c r="A61" s="89" t="n">
        <v>8</v>
      </c>
      <c r="B61" s="90" t="inlineStr">
        <is>
          <t>ฝาปิดเฟรมข้าง</t>
        </is>
      </c>
      <c r="C61" s="91" t="inlineStr">
        <is>
          <t>B20019</t>
        </is>
      </c>
      <c r="D61" s="92" t="inlineStr">
        <is>
          <t>H-2.1</t>
        </is>
      </c>
      <c r="E61" s="93" t="n">
        <v>2.1</v>
      </c>
      <c r="F61" s="94" t="n"/>
      <c r="G61" s="94" t="n"/>
      <c r="H61" s="94" t="n"/>
      <c r="I61" s="94" t="n"/>
      <c r="J61" s="94" t="n"/>
      <c r="K61" s="94" t="n"/>
      <c r="L61" s="93" t="n">
        <v>4</v>
      </c>
    </row>
    <row r="62">
      <c r="A62" s="89" t="n">
        <v>9</v>
      </c>
      <c r="B62" s="90" t="inlineStr">
        <is>
          <t>เบรคบาน ธรณี</t>
        </is>
      </c>
      <c r="C62" s="91" t="inlineStr">
        <is>
          <t>B20050</t>
        </is>
      </c>
      <c r="D62" s="92" t="inlineStr">
        <is>
          <t>W-2.2-2.2</t>
        </is>
      </c>
      <c r="E62" s="93" t="n">
        <v>2.2</v>
      </c>
      <c r="F62" s="93" t="n">
        <v>2.2</v>
      </c>
      <c r="G62" s="94" t="n"/>
      <c r="H62" s="94" t="n"/>
      <c r="I62" s="94" t="n"/>
      <c r="J62" s="94" t="n"/>
      <c r="K62" s="94" t="n"/>
      <c r="L62" s="93" t="n">
        <v>2</v>
      </c>
    </row>
    <row r="64">
      <c r="A64" s="153" t="inlineStr">
        <is>
          <t>⑥ อุปกรณ์ ต่อ 1 บาน — คูณจำนวนบานที่ผลิต</t>
        </is>
      </c>
      <c r="F64" s="154" t="inlineStr">
        <is>
          <t>ต่อบาน</t>
        </is>
      </c>
    </row>
    <row r="65">
      <c r="A65" s="155" t="inlineStr">
        <is>
          <t>1. ล้อ 27</t>
        </is>
      </c>
      <c r="F65" s="156" t="n">
        <v>2</v>
      </c>
    </row>
    <row r="66">
      <c r="A66" s="155" t="inlineStr">
        <is>
          <t>2. มือจับ Align</t>
        </is>
      </c>
      <c r="F66" s="156" t="n">
        <v>2</v>
      </c>
    </row>
    <row r="67">
      <c r="A67" s="155" t="inlineStr">
        <is>
          <t>3. ชุดล็อค</t>
        </is>
      </c>
      <c r="F67" s="156" t="n">
        <v>1</v>
      </c>
    </row>
    <row r="68">
      <c r="A68" s="155" t="inlineStr">
        <is>
          <t>4. น็อตประกอบ</t>
        </is>
      </c>
      <c r="F68" s="156" t="n">
        <v>4</v>
      </c>
    </row>
    <row r="69">
      <c r="A69" s="157" t="inlineStr">
        <is>
          <t>+ สักหลาด/ยาง/ซิลิโคน = ตามขนาด (ดูชีทคิดทุน)</t>
        </is>
      </c>
    </row>
  </sheetData>
  <mergeCells count="55">
    <mergeCell ref="R30:T30"/>
    <mergeCell ref="O7:P7"/>
    <mergeCell ref="Q7:R7"/>
    <mergeCell ref="U9:V9"/>
    <mergeCell ref="I6:J6"/>
    <mergeCell ref="A64:E64"/>
    <mergeCell ref="O6:P6"/>
    <mergeCell ref="U6:V6"/>
    <mergeCell ref="K9:L9"/>
    <mergeCell ref="W6:X6"/>
    <mergeCell ref="M9:N9"/>
    <mergeCell ref="O9:P9"/>
    <mergeCell ref="G8:H8"/>
    <mergeCell ref="U30:V30"/>
    <mergeCell ref="E8:F8"/>
    <mergeCell ref="AA9:AB9"/>
    <mergeCell ref="S8:T8"/>
    <mergeCell ref="Y8:AB8"/>
    <mergeCell ref="A65:E65"/>
    <mergeCell ref="G7:H7"/>
    <mergeCell ref="S7:T7"/>
    <mergeCell ref="I7:J7"/>
    <mergeCell ref="A30:D30"/>
    <mergeCell ref="AC6:AD9"/>
    <mergeCell ref="G6:H6"/>
    <mergeCell ref="A66:E66"/>
    <mergeCell ref="E9:F9"/>
    <mergeCell ref="U7:V7"/>
    <mergeCell ref="M7:N7"/>
    <mergeCell ref="W7:X7"/>
    <mergeCell ref="E6:F6"/>
    <mergeCell ref="A8:A9"/>
    <mergeCell ref="A6:D6"/>
    <mergeCell ref="M6:N6"/>
    <mergeCell ref="Q6:R6"/>
    <mergeCell ref="S6:T6"/>
    <mergeCell ref="D8:D9"/>
    <mergeCell ref="A7:D7"/>
    <mergeCell ref="Q9:R9"/>
    <mergeCell ref="I8:J8"/>
    <mergeCell ref="S9:T9"/>
    <mergeCell ref="M8:N8"/>
    <mergeCell ref="W9:X9"/>
    <mergeCell ref="O8:P8"/>
    <mergeCell ref="K7:L7"/>
    <mergeCell ref="W8:X8"/>
    <mergeCell ref="B8:C9"/>
    <mergeCell ref="E7:F7"/>
    <mergeCell ref="A68:E68"/>
    <mergeCell ref="Y7:AB7"/>
    <mergeCell ref="K6:L6"/>
    <mergeCell ref="G9:H9"/>
    <mergeCell ref="A69:F69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2026-06-30T11:04:42Z</dcterms:created>
  <dcterms:modified xmlns:dcterms="http://purl.org/dc/terms/" xmlns:xsi="http://www.w3.org/2001/XMLSchema-instance" xsi:type="dcterms:W3CDTF">2026-07-04T04:37:59Z</dcterms:modified>
</cp:coreProperties>
</file>