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unning/Projects/FL_Acropora_2023/"/>
    </mc:Choice>
  </mc:AlternateContent>
  <xr:revisionPtr revIDLastSave="0" documentId="13_ncr:1_{D95BE70E-000F-6C42-8BF1-1096BA4037E8}" xr6:coauthVersionLast="47" xr6:coauthVersionMax="47" xr10:uidLastSave="{00000000-0000-0000-0000-000000000000}"/>
  <bookViews>
    <workbookView xWindow="5380" yWindow="9200" windowWidth="23260" windowHeight="9620" activeTab="1" xr2:uid="{17F73F63-56F7-4021-BD24-604BFB2BB2B9}"/>
  </bookViews>
  <sheets>
    <sheet name="FWC" sheetId="1" r:id="rId1"/>
    <sheet name="KUFFNER" sheetId="2" r:id="rId2"/>
    <sheet name="DANA 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19" i="1"/>
  <c r="J13" i="2" l="1"/>
  <c r="J7" i="2"/>
  <c r="I7" i="2"/>
  <c r="L24" i="1" l="1"/>
  <c r="L25" i="1"/>
  <c r="L23" i="1"/>
  <c r="M23" i="1"/>
  <c r="L22" i="1"/>
  <c r="M15" i="1"/>
  <c r="L14" i="1"/>
  <c r="L7" i="1"/>
  <c r="L6" i="1"/>
  <c r="N2" i="1"/>
  <c r="M2" i="1"/>
  <c r="I15" i="1"/>
  <c r="I18" i="1"/>
  <c r="I10" i="1"/>
  <c r="N26" i="1"/>
  <c r="M26" i="1"/>
  <c r="N25" i="1"/>
  <c r="M25" i="1"/>
  <c r="N22" i="1" l="1"/>
  <c r="M22" i="1"/>
  <c r="N23" i="1"/>
  <c r="N7" i="1" l="1"/>
  <c r="M7" i="1"/>
  <c r="N6" i="1"/>
  <c r="M6" i="1"/>
  <c r="N15" i="1"/>
  <c r="N14" i="1"/>
  <c r="M14" i="1"/>
  <c r="N24" i="1"/>
  <c r="M24" i="1"/>
  <c r="I2" i="1"/>
</calcChain>
</file>

<file path=xl/sharedStrings.xml><?xml version="1.0" encoding="utf-8"?>
<sst xmlns="http://schemas.openxmlformats.org/spreadsheetml/2006/main" count="1023" uniqueCount="171">
  <si>
    <t>Site</t>
  </si>
  <si>
    <t>Region</t>
  </si>
  <si>
    <t>Date</t>
  </si>
  <si>
    <t>%Mortality</t>
  </si>
  <si>
    <t>N (colonies)</t>
  </si>
  <si>
    <t>N (Genotypes, if known)</t>
  </si>
  <si>
    <t>N (Surviving Genotypes)</t>
  </si>
  <si>
    <t>Wild/Outplant</t>
  </si>
  <si>
    <t>DHW (AT TIME OF SURVEY)</t>
  </si>
  <si>
    <t>MAX DHW FOR SITE</t>
  </si>
  <si>
    <t>Note</t>
  </si>
  <si>
    <t>DRTO</t>
  </si>
  <si>
    <t>Palmata Patch</t>
  </si>
  <si>
    <t>Wild</t>
  </si>
  <si>
    <t>Acropolis</t>
  </si>
  <si>
    <t>REGION SUMMARY</t>
  </si>
  <si>
    <t>TOTAL LAI (m2)</t>
  </si>
  <si>
    <t>Latitude</t>
  </si>
  <si>
    <t>Longitude</t>
  </si>
  <si>
    <t>N (surviving colonies)</t>
  </si>
  <si>
    <t>Looe Key</t>
  </si>
  <si>
    <t>LK</t>
  </si>
  <si>
    <t>Sombrero Reef</t>
  </si>
  <si>
    <t>MK</t>
  </si>
  <si>
    <t>Ball Buoy</t>
  </si>
  <si>
    <t>BISC</t>
  </si>
  <si>
    <t>Marker 3</t>
  </si>
  <si>
    <t>Outplant</t>
  </si>
  <si>
    <t>LAI Std Error</t>
  </si>
  <si>
    <t>Data Source</t>
  </si>
  <si>
    <t>FWC</t>
  </si>
  <si>
    <t>NUMBER OF COLONIES IS NUMBER OF CLUSTERS FOR OUTPLANTS</t>
  </si>
  <si>
    <t>N/A</t>
  </si>
  <si>
    <t>Mean LAI</t>
  </si>
  <si>
    <t>n/a</t>
  </si>
  <si>
    <t>Spp</t>
  </si>
  <si>
    <t>APAL</t>
  </si>
  <si>
    <t>Light Grey is "Final Survey"</t>
  </si>
  <si>
    <t>Brewster Reef</t>
  </si>
  <si>
    <t>Shadow Reef</t>
  </si>
  <si>
    <t>Ball Buoy North</t>
  </si>
  <si>
    <t>Pulaski Shoal West (PLW)</t>
  </si>
  <si>
    <t>Garden Key (GDK)</t>
  </si>
  <si>
    <t>Pulaski Shoal Light (PLS)</t>
  </si>
  <si>
    <t>Take home summary points</t>
  </si>
  <si>
    <t>All DRTO dead</t>
  </si>
  <si>
    <t>1 colony representing 1 genotype survived in BISC</t>
  </si>
  <si>
    <t>Kuffner/USGS</t>
  </si>
  <si>
    <t xml:space="preserve">WILD </t>
  </si>
  <si>
    <t>Williams et al/SEFSC</t>
  </si>
  <si>
    <t>UK</t>
  </si>
  <si>
    <t>Thermistor Data?</t>
  </si>
  <si>
    <t>DHW at time of survey and thermistor data useful for understanding mortality threshold for A. palmata</t>
  </si>
  <si>
    <t>Allans</t>
  </si>
  <si>
    <t>Carysfort</t>
  </si>
  <si>
    <t>Conch</t>
  </si>
  <si>
    <t>Elbow</t>
  </si>
  <si>
    <t>French</t>
  </si>
  <si>
    <t>Grecian</t>
  </si>
  <si>
    <t>Horseshoe</t>
  </si>
  <si>
    <t>Little Conch</t>
  </si>
  <si>
    <t>Little Elbow</t>
  </si>
  <si>
    <t>Little Grecian</t>
  </si>
  <si>
    <t>Molasses</t>
  </si>
  <si>
    <t>North Dry Rocks</t>
  </si>
  <si>
    <t>North North Dry Rocks</t>
  </si>
  <si>
    <t>Phils</t>
  </si>
  <si>
    <t>Pickles</t>
  </si>
  <si>
    <t>Sand Island</t>
  </si>
  <si>
    <t>South Carysfort</t>
  </si>
  <si>
    <t>Triple A</t>
  </si>
  <si>
    <t>Turtle Rocks</t>
  </si>
  <si>
    <t>Watsons</t>
  </si>
  <si>
    <t>N (surviving reproductive, &gt;40cm)</t>
  </si>
  <si>
    <t>NovStatus</t>
  </si>
  <si>
    <t>HG0798</t>
  </si>
  <si>
    <t>BleachingDead</t>
  </si>
  <si>
    <t>HG0788</t>
  </si>
  <si>
    <t>HG0814</t>
  </si>
  <si>
    <t>HG0541</t>
  </si>
  <si>
    <t>HGXCFA</t>
  </si>
  <si>
    <t>HGXCFB</t>
  </si>
  <si>
    <t>Remnant</t>
  </si>
  <si>
    <t>HG0204</t>
  </si>
  <si>
    <t>HG0205</t>
  </si>
  <si>
    <t>HG0914</t>
  </si>
  <si>
    <t>HG1216</t>
  </si>
  <si>
    <t>HG0924</t>
  </si>
  <si>
    <t>HG1228</t>
  </si>
  <si>
    <t>HG1181</t>
  </si>
  <si>
    <t>HG1229</t>
  </si>
  <si>
    <t>Live</t>
  </si>
  <si>
    <t>HG0930</t>
  </si>
  <si>
    <t>HG1221</t>
  </si>
  <si>
    <t>HG0942</t>
  </si>
  <si>
    <t>HG0797</t>
  </si>
  <si>
    <t>HG1548</t>
  </si>
  <si>
    <t>HG0822</t>
  </si>
  <si>
    <t>HG0800</t>
  </si>
  <si>
    <t>HG0810</t>
  </si>
  <si>
    <t>HG0796</t>
  </si>
  <si>
    <t>HG0083</t>
  </si>
  <si>
    <t>HG0787</t>
  </si>
  <si>
    <t>HG0827</t>
  </si>
  <si>
    <t>HG1178</t>
  </si>
  <si>
    <t>HG0818</t>
  </si>
  <si>
    <t>HG0826</t>
  </si>
  <si>
    <t>HG0801</t>
  </si>
  <si>
    <t>HG0830</t>
  </si>
  <si>
    <t>HG0915</t>
  </si>
  <si>
    <t>HG0837</t>
  </si>
  <si>
    <t>HG1235</t>
  </si>
  <si>
    <t>HG1682</t>
  </si>
  <si>
    <t>HGXELA</t>
  </si>
  <si>
    <t>HGXELB</t>
  </si>
  <si>
    <t>HG0112</t>
  </si>
  <si>
    <t>HG0919</t>
  </si>
  <si>
    <t>HG1240</t>
  </si>
  <si>
    <t>HGXFRA</t>
  </si>
  <si>
    <t>HG1654</t>
  </si>
  <si>
    <t>HG0130</t>
  </si>
  <si>
    <t>HG0834</t>
  </si>
  <si>
    <t>HG0816</t>
  </si>
  <si>
    <t>HG0792</t>
  </si>
  <si>
    <t>HG0004</t>
  </si>
  <si>
    <t>HG1931</t>
  </si>
  <si>
    <t>HG1932</t>
  </si>
  <si>
    <t>HG0823</t>
  </si>
  <si>
    <t>HG0776</t>
  </si>
  <si>
    <t>HG0935</t>
  </si>
  <si>
    <t>HGXXLG</t>
  </si>
  <si>
    <t>HG0940</t>
  </si>
  <si>
    <t>HG0933</t>
  </si>
  <si>
    <t>HG0936</t>
  </si>
  <si>
    <t>HG0916</t>
  </si>
  <si>
    <t>HG0813</t>
  </si>
  <si>
    <t>HG0812</t>
  </si>
  <si>
    <t>HG0809</t>
  </si>
  <si>
    <t>HG1945</t>
  </si>
  <si>
    <t>HG0781</t>
  </si>
  <si>
    <t>HG0805</t>
  </si>
  <si>
    <t>HG1226</t>
  </si>
  <si>
    <t>HG0782</t>
  </si>
  <si>
    <t>HG2001</t>
  </si>
  <si>
    <t>Patch Near S Carysfort</t>
  </si>
  <si>
    <t>HG0828</t>
  </si>
  <si>
    <t>HG1236</t>
  </si>
  <si>
    <t>HG1708</t>
  </si>
  <si>
    <t>HG0197</t>
  </si>
  <si>
    <t>HG0815</t>
  </si>
  <si>
    <t>HG0547</t>
  </si>
  <si>
    <t>HG0833</t>
  </si>
  <si>
    <t>HG0799</t>
  </si>
  <si>
    <t>HG1939</t>
  </si>
  <si>
    <t>HG1640</t>
  </si>
  <si>
    <t>HG0777</t>
  </si>
  <si>
    <t>HG1185</t>
  </si>
  <si>
    <t>U91</t>
  </si>
  <si>
    <t>HG1215</t>
  </si>
  <si>
    <t>HG1691</t>
  </si>
  <si>
    <t>HG0786</t>
  </si>
  <si>
    <t>HG0804</t>
  </si>
  <si>
    <t>HG0790</t>
  </si>
  <si>
    <t>HG0821</t>
  </si>
  <si>
    <t>Genotype (if applicable)</t>
  </si>
  <si>
    <t>MAX HS</t>
  </si>
  <si>
    <t>Dead on 24 July 2023 except for one single patch of white tissue on one colony</t>
  </si>
  <si>
    <t>HS on date observed dead</t>
  </si>
  <si>
    <t>DHW on date observed dead</t>
  </si>
  <si>
    <t>Mortality happening on 22 July 2024, but 'more incremental' mortality</t>
  </si>
  <si>
    <t>Note, FWC didn't monitor all colonies until July, so use July numbers and not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</si>
</sst>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14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164" fontId="1" fillId="0" borderId="2" xfId="0" applyNumberFormat="1" applyFont="1" applyBorder="1"/>
    <xf numFmtId="164" fontId="0" fillId="2" borderId="7" xfId="0" applyNumberFormat="1" applyFill="1" applyBorder="1"/>
    <xf numFmtId="164" fontId="1" fillId="3" borderId="7" xfId="0" applyNumberFormat="1" applyFont="1" applyFill="1" applyBorder="1"/>
    <xf numFmtId="164" fontId="0" fillId="2" borderId="0" xfId="0" applyNumberFormat="1" applyFill="1"/>
    <xf numFmtId="164" fontId="0" fillId="0" borderId="0" xfId="0" applyNumberFormat="1"/>
    <xf numFmtId="164" fontId="1" fillId="3" borderId="0" xfId="0" applyNumberFormat="1" applyFont="1" applyFill="1"/>
    <xf numFmtId="2" fontId="1" fillId="0" borderId="2" xfId="0" applyNumberFormat="1" applyFont="1" applyBorder="1"/>
    <xf numFmtId="2" fontId="0" fillId="2" borderId="7" xfId="0" applyNumberFormat="1" applyFill="1" applyBorder="1"/>
    <xf numFmtId="2" fontId="1" fillId="3" borderId="7" xfId="0" applyNumberFormat="1" applyFont="1" applyFill="1" applyBorder="1"/>
    <xf numFmtId="2" fontId="1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0" borderId="2" xfId="0" applyNumberFormat="1" applyBorder="1"/>
    <xf numFmtId="0" fontId="0" fillId="5" borderId="0" xfId="0" applyFill="1"/>
    <xf numFmtId="14" fontId="0" fillId="0" borderId="2" xfId="0" applyNumberFormat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3" borderId="9" xfId="0" applyFont="1" applyFill="1" applyBorder="1"/>
    <xf numFmtId="0" fontId="1" fillId="3" borderId="10" xfId="0" applyFont="1" applyFill="1" applyBorder="1"/>
    <xf numFmtId="14" fontId="1" fillId="3" borderId="10" xfId="0" applyNumberFormat="1" applyFont="1" applyFill="1" applyBorder="1" applyAlignment="1">
      <alignment horizontal="right"/>
    </xf>
    <xf numFmtId="164" fontId="1" fillId="3" borderId="10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164" fontId="1" fillId="0" borderId="10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/>
    <xf numFmtId="0" fontId="3" fillId="0" borderId="0" xfId="1" applyFont="1" applyAlignment="1">
      <alignment horizontal="right" wrapText="1"/>
    </xf>
    <xf numFmtId="0" fontId="3" fillId="6" borderId="12" xfId="1" applyFont="1" applyFill="1" applyBorder="1" applyAlignment="1">
      <alignment horizontal="center"/>
    </xf>
    <xf numFmtId="0" fontId="3" fillId="0" borderId="13" xfId="1" applyFont="1" applyBorder="1" applyAlignment="1">
      <alignment wrapText="1"/>
    </xf>
    <xf numFmtId="0" fontId="3" fillId="0" borderId="13" xfId="1" applyFont="1" applyBorder="1" applyAlignment="1">
      <alignment horizontal="right" wrapText="1"/>
    </xf>
    <xf numFmtId="0" fontId="3" fillId="0" borderId="0" xfId="1" applyFont="1" applyAlignment="1">
      <alignment wrapText="1"/>
    </xf>
    <xf numFmtId="0" fontId="3" fillId="7" borderId="0" xfId="1" applyFont="1" applyFill="1" applyAlignment="1">
      <alignment wrapText="1"/>
    </xf>
    <xf numFmtId="0" fontId="3" fillId="0" borderId="13" xfId="1" applyFont="1" applyBorder="1"/>
    <xf numFmtId="0" fontId="3" fillId="0" borderId="14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6" xfId="1" applyFont="1" applyBorder="1" applyAlignment="1">
      <alignment wrapText="1"/>
    </xf>
    <xf numFmtId="0" fontId="3" fillId="0" borderId="16" xfId="1" applyFont="1" applyBorder="1" applyAlignment="1">
      <alignment horizontal="right" wrapText="1"/>
    </xf>
    <xf numFmtId="0" fontId="3" fillId="0" borderId="17" xfId="1" applyFont="1" applyBorder="1" applyAlignment="1">
      <alignment wrapText="1"/>
    </xf>
    <xf numFmtId="0" fontId="3" fillId="0" borderId="18" xfId="1" applyFont="1" applyBorder="1" applyAlignment="1">
      <alignment wrapText="1"/>
    </xf>
    <xf numFmtId="0" fontId="0" fillId="0" borderId="7" xfId="0" applyBorder="1"/>
    <xf numFmtId="0" fontId="3" fillId="0" borderId="19" xfId="1" applyFont="1" applyBorder="1" applyAlignment="1">
      <alignment wrapText="1"/>
    </xf>
    <xf numFmtId="0" fontId="0" fillId="0" borderId="19" xfId="0" applyBorder="1"/>
    <xf numFmtId="0" fontId="0" fillId="5" borderId="7" xfId="0" applyFill="1" applyBorder="1"/>
    <xf numFmtId="0" fontId="3" fillId="0" borderId="7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19" xfId="1" applyFont="1" applyBorder="1" applyAlignment="1">
      <alignment horizontal="right" wrapText="1"/>
    </xf>
    <xf numFmtId="0" fontId="3" fillId="0" borderId="16" xfId="1" applyFont="1" applyBorder="1"/>
    <xf numFmtId="0" fontId="3" fillId="0" borderId="19" xfId="1" applyFont="1" applyBorder="1"/>
    <xf numFmtId="0" fontId="0" fillId="7" borderId="0" xfId="0" applyFill="1"/>
    <xf numFmtId="0" fontId="0" fillId="5" borderId="2" xfId="0" applyFill="1" applyBorder="1"/>
    <xf numFmtId="0" fontId="3" fillId="0" borderId="20" xfId="1" applyFont="1" applyBorder="1" applyAlignment="1">
      <alignment wrapText="1"/>
    </xf>
    <xf numFmtId="0" fontId="0" fillId="0" borderId="10" xfId="0" applyBorder="1"/>
    <xf numFmtId="0" fontId="3" fillId="0" borderId="21" xfId="1" applyFont="1" applyBorder="1" applyAlignment="1">
      <alignment wrapText="1"/>
    </xf>
    <xf numFmtId="0" fontId="3" fillId="0" borderId="21" xfId="1" applyFont="1" applyBorder="1" applyAlignment="1">
      <alignment horizontal="right" wrapText="1"/>
    </xf>
    <xf numFmtId="0" fontId="3" fillId="0" borderId="21" xfId="1" applyFont="1" applyBorder="1"/>
    <xf numFmtId="0" fontId="3" fillId="0" borderId="10" xfId="1" applyFont="1" applyBorder="1" applyAlignment="1">
      <alignment wrapText="1"/>
    </xf>
    <xf numFmtId="0" fontId="3" fillId="0" borderId="7" xfId="1" applyFont="1" applyBorder="1" applyAlignment="1">
      <alignment horizontal="right" wrapText="1"/>
    </xf>
    <xf numFmtId="0" fontId="3" fillId="0" borderId="22" xfId="1" applyFont="1" applyBorder="1"/>
    <xf numFmtId="0" fontId="3" fillId="0" borderId="22" xfId="1" applyFont="1" applyBorder="1" applyAlignment="1">
      <alignment wrapText="1"/>
    </xf>
    <xf numFmtId="0" fontId="0" fillId="8" borderId="0" xfId="0" applyFill="1"/>
    <xf numFmtId="164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9" borderId="2" xfId="0" applyFill="1" applyBorder="1"/>
    <xf numFmtId="0" fontId="4" fillId="0" borderId="0" xfId="0" applyFont="1"/>
    <xf numFmtId="0" fontId="5" fillId="2" borderId="0" xfId="0" applyFont="1" applyFill="1"/>
    <xf numFmtId="0" fontId="5" fillId="2" borderId="7" xfId="0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right"/>
    </xf>
    <xf numFmtId="0" fontId="0" fillId="0" borderId="0" xfId="0" applyFill="1" applyBorder="1"/>
  </cellXfs>
  <cellStyles count="2">
    <cellStyle name="Normal" xfId="0" builtinId="0"/>
    <cellStyle name="Normal_Sheet1" xfId="1" xr:uid="{B8FE00EB-2812-4CC1-931F-94B012BA3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9429-CEB4-4B08-9EA4-931A3271A551}">
  <dimension ref="A1:T33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17.83203125" bestFit="1" customWidth="1"/>
    <col min="2" max="2" width="13.1640625" bestFit="1" customWidth="1"/>
    <col min="3" max="3" width="5.1640625" bestFit="1" customWidth="1"/>
    <col min="4" max="4" width="10.83203125" bestFit="1" customWidth="1"/>
    <col min="5" max="5" width="8.83203125" bestFit="1" customWidth="1"/>
    <col min="6" max="6" width="10.5" bestFit="1" customWidth="1"/>
    <col min="7" max="7" width="6.5" bestFit="1" customWidth="1"/>
    <col min="8" max="8" width="10.5" bestFit="1" customWidth="1"/>
    <col min="9" max="9" width="10.1640625" bestFit="1" customWidth="1"/>
    <col min="10" max="10" width="10.6640625" bestFit="1" customWidth="1"/>
    <col min="11" max="11" width="18.6640625" bestFit="1" customWidth="1"/>
    <col min="12" max="12" width="13.6640625" style="30" bestFit="1" customWidth="1"/>
    <col min="13" max="13" width="13.6640625" style="30" customWidth="1"/>
    <col min="14" max="14" width="13.6640625" style="24" customWidth="1"/>
    <col min="15" max="15" width="21.33203125" bestFit="1" customWidth="1"/>
    <col min="16" max="16" width="20.83203125" bestFit="1" customWidth="1"/>
    <col min="17" max="17" width="23.83203125" bestFit="1" customWidth="1"/>
    <col min="18" max="18" width="17.5" bestFit="1" customWidth="1"/>
    <col min="19" max="19" width="15.5" bestFit="1" customWidth="1"/>
  </cols>
  <sheetData>
    <row r="1" spans="1:20" s="1" customFormat="1" ht="16" thickBot="1" x14ac:dyDescent="0.25">
      <c r="A1" s="3" t="s">
        <v>0</v>
      </c>
      <c r="B1" s="4" t="s">
        <v>7</v>
      </c>
      <c r="C1" s="1" t="s">
        <v>35</v>
      </c>
      <c r="D1" s="1" t="s">
        <v>29</v>
      </c>
      <c r="E1" s="1" t="s">
        <v>17</v>
      </c>
      <c r="F1" s="1" t="s">
        <v>18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19</v>
      </c>
      <c r="L1" s="26" t="s">
        <v>16</v>
      </c>
      <c r="M1" s="26" t="s">
        <v>33</v>
      </c>
      <c r="N1" s="32" t="s">
        <v>28</v>
      </c>
      <c r="O1" s="4" t="s">
        <v>5</v>
      </c>
      <c r="P1" s="4" t="s">
        <v>6</v>
      </c>
      <c r="Q1" s="57" t="s">
        <v>8</v>
      </c>
      <c r="R1" s="4" t="s">
        <v>9</v>
      </c>
      <c r="S1" s="4" t="s">
        <v>51</v>
      </c>
      <c r="T1" s="5" t="s">
        <v>10</v>
      </c>
    </row>
    <row r="2" spans="1:20" ht="16" x14ac:dyDescent="0.2">
      <c r="A2" s="6" t="s">
        <v>12</v>
      </c>
      <c r="B2" s="7" t="s">
        <v>13</v>
      </c>
      <c r="C2" s="7" t="s">
        <v>36</v>
      </c>
      <c r="D2" s="7" t="s">
        <v>30</v>
      </c>
      <c r="E2" s="7">
        <v>24.62079</v>
      </c>
      <c r="F2" s="7">
        <v>-82.867369999999994</v>
      </c>
      <c r="G2" s="7" t="s">
        <v>11</v>
      </c>
      <c r="H2" s="8">
        <v>45147</v>
      </c>
      <c r="I2" s="9">
        <f>(7/131)*100</f>
        <v>5.343511450381679</v>
      </c>
      <c r="J2" s="7">
        <v>131</v>
      </c>
      <c r="K2" s="7">
        <v>124</v>
      </c>
      <c r="L2" s="9">
        <v>19.3</v>
      </c>
      <c r="M2" s="9">
        <f>AVERAGE(15,4.3)</f>
        <v>9.65</v>
      </c>
      <c r="N2" s="39">
        <f>STDEV(15,4.3)/SQRT(2)</f>
        <v>5.35</v>
      </c>
      <c r="O2" s="7"/>
      <c r="P2" s="7"/>
      <c r="Q2" s="101">
        <v>7.5528554999999997</v>
      </c>
      <c r="R2" s="7"/>
      <c r="S2" s="7"/>
      <c r="T2" s="10"/>
    </row>
    <row r="3" spans="1:20" ht="16" x14ac:dyDescent="0.2">
      <c r="A3" s="11" t="s">
        <v>12</v>
      </c>
      <c r="B3" s="12" t="s">
        <v>13</v>
      </c>
      <c r="C3" s="12" t="s">
        <v>36</v>
      </c>
      <c r="D3" s="12" t="s">
        <v>30</v>
      </c>
      <c r="E3" s="12">
        <v>24.62079</v>
      </c>
      <c r="F3" s="12">
        <v>-82.867369999999994</v>
      </c>
      <c r="G3" s="12" t="s">
        <v>11</v>
      </c>
      <c r="H3" s="13">
        <v>45324</v>
      </c>
      <c r="I3" s="12">
        <v>100</v>
      </c>
      <c r="J3" s="12">
        <v>131</v>
      </c>
      <c r="K3" s="12">
        <v>0</v>
      </c>
      <c r="L3" s="29">
        <v>0</v>
      </c>
      <c r="M3" s="29">
        <v>0</v>
      </c>
      <c r="N3" s="25" t="s">
        <v>34</v>
      </c>
      <c r="O3" s="12"/>
      <c r="P3" s="12"/>
      <c r="Q3" s="12"/>
      <c r="R3" s="102">
        <v>14.345711</v>
      </c>
      <c r="S3" s="12"/>
      <c r="T3" s="14"/>
    </row>
    <row r="4" spans="1:20" ht="17" thickBot="1" x14ac:dyDescent="0.25">
      <c r="A4" s="15" t="s">
        <v>14</v>
      </c>
      <c r="B4" s="16" t="s">
        <v>13</v>
      </c>
      <c r="C4" s="16" t="s">
        <v>36</v>
      </c>
      <c r="D4" s="16" t="s">
        <v>30</v>
      </c>
      <c r="E4" s="16">
        <v>24.680199999999999</v>
      </c>
      <c r="F4" s="16">
        <v>-82.891216999999997</v>
      </c>
      <c r="G4" s="16" t="s">
        <v>11</v>
      </c>
      <c r="H4" s="17">
        <v>45324</v>
      </c>
      <c r="I4" s="16">
        <v>100</v>
      </c>
      <c r="J4" s="16">
        <v>5</v>
      </c>
      <c r="K4" s="16">
        <v>0</v>
      </c>
      <c r="L4" s="27">
        <v>0</v>
      </c>
      <c r="M4" s="27">
        <v>0</v>
      </c>
      <c r="N4" s="33" t="s">
        <v>34</v>
      </c>
      <c r="O4" s="16"/>
      <c r="P4" s="16"/>
      <c r="Q4" s="16"/>
      <c r="R4" s="103">
        <v>14.857138000000001</v>
      </c>
      <c r="S4" s="16"/>
      <c r="T4" s="18"/>
    </row>
    <row r="5" spans="1:20" s="1" customFormat="1" ht="16" thickBot="1" x14ac:dyDescent="0.25">
      <c r="A5" s="19" t="s">
        <v>15</v>
      </c>
      <c r="B5" s="20" t="s">
        <v>13</v>
      </c>
      <c r="C5" s="20" t="s">
        <v>36</v>
      </c>
      <c r="D5" s="20" t="s">
        <v>30</v>
      </c>
      <c r="E5" s="20"/>
      <c r="F5" s="20"/>
      <c r="G5" s="20" t="s">
        <v>11</v>
      </c>
      <c r="H5" s="20"/>
      <c r="I5" s="20">
        <v>100</v>
      </c>
      <c r="J5" s="20">
        <v>136</v>
      </c>
      <c r="K5" s="20">
        <v>0</v>
      </c>
      <c r="L5" s="28">
        <v>0</v>
      </c>
      <c r="M5" s="28">
        <v>0</v>
      </c>
      <c r="N5" s="34"/>
      <c r="O5" s="20"/>
      <c r="P5" s="20">
        <v>0</v>
      </c>
      <c r="Q5" s="20"/>
      <c r="R5" s="20"/>
      <c r="S5" s="20"/>
      <c r="T5" s="21"/>
    </row>
    <row r="6" spans="1:20" s="1" customFormat="1" x14ac:dyDescent="0.2">
      <c r="A6" t="s">
        <v>20</v>
      </c>
      <c r="B6" t="s">
        <v>13</v>
      </c>
      <c r="C6" s="7" t="s">
        <v>36</v>
      </c>
      <c r="D6" t="s">
        <v>30</v>
      </c>
      <c r="G6" t="s">
        <v>21</v>
      </c>
      <c r="H6" s="2">
        <v>44993</v>
      </c>
      <c r="I6" s="1" t="s">
        <v>32</v>
      </c>
      <c r="J6" s="95">
        <v>38</v>
      </c>
      <c r="K6" s="95">
        <v>35</v>
      </c>
      <c r="L6">
        <f>SUM(2.55,6.87,5.035)</f>
        <v>14.455</v>
      </c>
      <c r="M6" s="30">
        <f>AVERAGE(2.55,6.87,5.035)</f>
        <v>4.8183333333333334</v>
      </c>
      <c r="N6" s="24">
        <f>STDEV(2.55,6.87,5.035)/SQRT(3)</f>
        <v>1.2517731867679192</v>
      </c>
      <c r="Q6" t="s">
        <v>32</v>
      </c>
    </row>
    <row r="7" spans="1:20" x14ac:dyDescent="0.2">
      <c r="A7" t="s">
        <v>20</v>
      </c>
      <c r="B7" t="s">
        <v>13</v>
      </c>
      <c r="C7" t="s">
        <v>36</v>
      </c>
      <c r="D7" t="s">
        <v>30</v>
      </c>
      <c r="G7" t="s">
        <v>21</v>
      </c>
      <c r="H7" s="2">
        <v>45132</v>
      </c>
      <c r="I7">
        <v>12.5</v>
      </c>
      <c r="J7">
        <v>72</v>
      </c>
      <c r="K7">
        <v>45</v>
      </c>
      <c r="L7" s="30">
        <f>SUM(2.083,5.299,5.063)</f>
        <v>12.445</v>
      </c>
      <c r="M7" s="30">
        <f>AVERAGE(2.083,5.299,5.063)</f>
        <v>4.1483333333333334</v>
      </c>
      <c r="N7" s="24">
        <f>STDEV(2.083,5.299,5.063)/SQRT(3)</f>
        <v>1.0349114830640243</v>
      </c>
      <c r="Q7">
        <v>7.6043000000000003</v>
      </c>
      <c r="R7" s="1">
        <v>17.971399999999999</v>
      </c>
    </row>
    <row r="8" spans="1:20" x14ac:dyDescent="0.2">
      <c r="A8" s="12" t="s">
        <v>20</v>
      </c>
      <c r="B8" s="12" t="s">
        <v>13</v>
      </c>
      <c r="C8" s="12" t="s">
        <v>36</v>
      </c>
      <c r="D8" s="12" t="s">
        <v>30</v>
      </c>
      <c r="E8" s="12"/>
      <c r="F8" s="12"/>
      <c r="G8" s="12" t="s">
        <v>21</v>
      </c>
      <c r="H8" s="13">
        <v>45265</v>
      </c>
      <c r="I8" s="12">
        <v>100</v>
      </c>
      <c r="J8" s="12">
        <v>72</v>
      </c>
      <c r="K8" s="12">
        <v>0</v>
      </c>
      <c r="L8" s="29">
        <v>0</v>
      </c>
      <c r="M8" s="29">
        <v>0</v>
      </c>
      <c r="N8" s="25">
        <v>0</v>
      </c>
      <c r="O8" s="12"/>
      <c r="P8" s="12"/>
      <c r="Q8" s="12" t="s">
        <v>32</v>
      </c>
      <c r="R8" s="22">
        <v>17.971399999999999</v>
      </c>
      <c r="S8" s="12"/>
      <c r="T8" s="12"/>
    </row>
    <row r="9" spans="1:20" x14ac:dyDescent="0.2">
      <c r="A9" t="s">
        <v>20</v>
      </c>
      <c r="B9" t="s">
        <v>27</v>
      </c>
      <c r="C9" t="s">
        <v>36</v>
      </c>
      <c r="D9" t="s">
        <v>30</v>
      </c>
      <c r="G9" t="s">
        <v>21</v>
      </c>
      <c r="H9" s="2">
        <v>44993</v>
      </c>
      <c r="I9" t="s">
        <v>32</v>
      </c>
      <c r="J9">
        <v>18</v>
      </c>
      <c r="K9" t="s">
        <v>32</v>
      </c>
      <c r="L9" s="30" t="s">
        <v>32</v>
      </c>
      <c r="M9" s="30" t="s">
        <v>32</v>
      </c>
      <c r="N9" s="30" t="s">
        <v>32</v>
      </c>
      <c r="Q9" t="s">
        <v>32</v>
      </c>
    </row>
    <row r="10" spans="1:20" x14ac:dyDescent="0.2">
      <c r="A10" t="s">
        <v>20</v>
      </c>
      <c r="B10" t="s">
        <v>27</v>
      </c>
      <c r="C10" t="s">
        <v>36</v>
      </c>
      <c r="D10" t="s">
        <v>30</v>
      </c>
      <c r="G10" t="s">
        <v>21</v>
      </c>
      <c r="H10" s="2">
        <v>45132</v>
      </c>
      <c r="I10" s="30">
        <f>(12/18)*100</f>
        <v>66.666666666666657</v>
      </c>
      <c r="J10">
        <v>12</v>
      </c>
      <c r="K10">
        <v>12</v>
      </c>
      <c r="L10" s="30" t="s">
        <v>32</v>
      </c>
      <c r="M10" s="30" t="s">
        <v>32</v>
      </c>
      <c r="N10" s="30" t="s">
        <v>32</v>
      </c>
      <c r="Q10">
        <v>7.6043000000000003</v>
      </c>
      <c r="R10" s="1">
        <v>17.971399999999999</v>
      </c>
    </row>
    <row r="11" spans="1:20" x14ac:dyDescent="0.2">
      <c r="A11" s="12" t="s">
        <v>20</v>
      </c>
      <c r="B11" s="12" t="s">
        <v>27</v>
      </c>
      <c r="C11" s="12" t="s">
        <v>36</v>
      </c>
      <c r="D11" s="12" t="s">
        <v>30</v>
      </c>
      <c r="E11" s="12"/>
      <c r="F11" s="12"/>
      <c r="G11" s="12" t="s">
        <v>21</v>
      </c>
      <c r="H11" s="13">
        <v>45265</v>
      </c>
      <c r="I11" s="12">
        <v>100</v>
      </c>
      <c r="J11" s="12">
        <v>0</v>
      </c>
      <c r="K11" s="12">
        <v>0</v>
      </c>
      <c r="L11" s="29" t="s">
        <v>32</v>
      </c>
      <c r="M11" s="29" t="s">
        <v>32</v>
      </c>
      <c r="N11" s="25" t="s">
        <v>32</v>
      </c>
      <c r="O11" s="12"/>
      <c r="P11" s="12"/>
      <c r="Q11" s="12" t="s">
        <v>32</v>
      </c>
      <c r="R11" s="22">
        <v>17.971399999999999</v>
      </c>
      <c r="S11" s="12"/>
      <c r="T11" s="12"/>
    </row>
    <row r="12" spans="1:20" s="1" customFormat="1" ht="16" thickBot="1" x14ac:dyDescent="0.25">
      <c r="A12" s="19" t="s">
        <v>15</v>
      </c>
      <c r="B12" s="20" t="s">
        <v>13</v>
      </c>
      <c r="C12" s="20" t="s">
        <v>36</v>
      </c>
      <c r="D12" s="20" t="s">
        <v>30</v>
      </c>
      <c r="E12" s="20"/>
      <c r="F12" s="20"/>
      <c r="G12" s="20" t="s">
        <v>21</v>
      </c>
      <c r="H12" s="20"/>
      <c r="I12" s="20">
        <v>100</v>
      </c>
      <c r="J12" s="20"/>
      <c r="K12" s="20">
        <v>0</v>
      </c>
      <c r="L12" s="28">
        <v>0</v>
      </c>
      <c r="M12" s="28"/>
      <c r="N12" s="34"/>
      <c r="O12" s="20"/>
      <c r="P12" s="20">
        <v>0</v>
      </c>
      <c r="Q12" s="20"/>
      <c r="R12" s="20"/>
      <c r="S12" s="20"/>
      <c r="T12" s="21"/>
    </row>
    <row r="13" spans="1:20" s="1" customFormat="1" ht="16" thickBot="1" x14ac:dyDescent="0.25">
      <c r="A13" s="19" t="s">
        <v>15</v>
      </c>
      <c r="B13" s="23" t="s">
        <v>27</v>
      </c>
      <c r="C13" s="23" t="s">
        <v>36</v>
      </c>
      <c r="D13" s="23" t="s">
        <v>30</v>
      </c>
      <c r="E13" s="23"/>
      <c r="F13" s="23"/>
      <c r="G13" s="20" t="s">
        <v>21</v>
      </c>
      <c r="H13" s="23"/>
      <c r="I13" s="23">
        <v>100</v>
      </c>
      <c r="J13" s="23">
        <v>18</v>
      </c>
      <c r="K13" s="23">
        <v>0</v>
      </c>
      <c r="L13" s="31" t="s">
        <v>32</v>
      </c>
      <c r="M13" s="31"/>
      <c r="N13" s="35"/>
      <c r="O13" s="23"/>
      <c r="P13" s="23"/>
      <c r="Q13" s="23"/>
      <c r="R13" s="23"/>
      <c r="S13" s="23"/>
      <c r="T13" s="23"/>
    </row>
    <row r="14" spans="1:20" s="1" customFormat="1" x14ac:dyDescent="0.2">
      <c r="A14" t="s">
        <v>22</v>
      </c>
      <c r="B14" t="s">
        <v>13</v>
      </c>
      <c r="C14" t="s">
        <v>36</v>
      </c>
      <c r="D14" t="s">
        <v>30</v>
      </c>
      <c r="G14" t="s">
        <v>23</v>
      </c>
      <c r="H14" s="2">
        <v>44992</v>
      </c>
      <c r="I14" t="s">
        <v>32</v>
      </c>
      <c r="J14">
        <v>17</v>
      </c>
      <c r="K14">
        <v>13</v>
      </c>
      <c r="L14">
        <f>SUM(1.24,5.05,0.095)</f>
        <v>6.3849999999999998</v>
      </c>
      <c r="M14" s="30">
        <f>AVERAGE(1.24,5.05,0.095)</f>
        <v>2.1283333333333334</v>
      </c>
      <c r="N14" s="24">
        <f>STDEV(1.24,5.05,0.095)/SQRT(3)</f>
        <v>1.4977603650487989</v>
      </c>
    </row>
    <row r="15" spans="1:20" x14ac:dyDescent="0.2">
      <c r="A15" t="s">
        <v>22</v>
      </c>
      <c r="B15" t="s">
        <v>13</v>
      </c>
      <c r="C15" t="s">
        <v>36</v>
      </c>
      <c r="D15" t="s">
        <v>30</v>
      </c>
      <c r="G15" t="s">
        <v>23</v>
      </c>
      <c r="H15" s="2">
        <v>45138</v>
      </c>
      <c r="I15" s="30">
        <f>(10/13)*100</f>
        <v>76.923076923076934</v>
      </c>
      <c r="J15">
        <v>16</v>
      </c>
      <c r="K15">
        <v>3</v>
      </c>
      <c r="L15" s="24">
        <v>1.6E-2</v>
      </c>
      <c r="M15" s="24">
        <f>AVERAGE(0,0.01,0.006)</f>
        <v>5.3333333333333332E-3</v>
      </c>
      <c r="N15" s="24">
        <f>STDEV(0,0.01,0.06)/SQRT(3)</f>
        <v>1.8559214542766739E-2</v>
      </c>
      <c r="Q15">
        <v>9.2886000000000006</v>
      </c>
      <c r="R15" s="1">
        <v>18.755700000000001</v>
      </c>
    </row>
    <row r="16" spans="1:20" x14ac:dyDescent="0.2">
      <c r="A16" s="12" t="s">
        <v>22</v>
      </c>
      <c r="B16" s="12" t="s">
        <v>13</v>
      </c>
      <c r="C16" s="12" t="s">
        <v>36</v>
      </c>
      <c r="D16" s="12" t="s">
        <v>30</v>
      </c>
      <c r="E16" s="12"/>
      <c r="F16" s="12"/>
      <c r="G16" s="12" t="s">
        <v>23</v>
      </c>
      <c r="H16" s="13">
        <v>45264</v>
      </c>
      <c r="I16" s="12">
        <v>100</v>
      </c>
      <c r="J16" s="12">
        <v>16</v>
      </c>
      <c r="K16" s="12">
        <v>0</v>
      </c>
      <c r="L16" s="29">
        <v>0</v>
      </c>
      <c r="M16" s="29">
        <v>0</v>
      </c>
      <c r="N16" s="25">
        <v>0</v>
      </c>
      <c r="O16" s="12"/>
      <c r="P16" s="12"/>
      <c r="Q16" s="12" t="s">
        <v>32</v>
      </c>
      <c r="R16" s="22">
        <v>18.755700000000001</v>
      </c>
      <c r="S16" s="12"/>
      <c r="T16" s="12"/>
    </row>
    <row r="17" spans="1:20" x14ac:dyDescent="0.2">
      <c r="A17" t="s">
        <v>22</v>
      </c>
      <c r="B17" t="s">
        <v>27</v>
      </c>
      <c r="C17" t="s">
        <v>36</v>
      </c>
      <c r="D17" t="s">
        <v>30</v>
      </c>
      <c r="G17" t="s">
        <v>23</v>
      </c>
      <c r="H17" s="2">
        <v>44992</v>
      </c>
      <c r="I17" t="s">
        <v>32</v>
      </c>
      <c r="J17">
        <v>22</v>
      </c>
      <c r="K17" t="s">
        <v>32</v>
      </c>
      <c r="L17" s="30" t="s">
        <v>32</v>
      </c>
      <c r="M17" s="30" t="s">
        <v>32</v>
      </c>
      <c r="N17" s="30" t="s">
        <v>32</v>
      </c>
    </row>
    <row r="18" spans="1:20" x14ac:dyDescent="0.2">
      <c r="A18" t="s">
        <v>22</v>
      </c>
      <c r="B18" t="s">
        <v>27</v>
      </c>
      <c r="C18" t="s">
        <v>36</v>
      </c>
      <c r="D18" t="s">
        <v>30</v>
      </c>
      <c r="G18" t="s">
        <v>23</v>
      </c>
      <c r="H18" s="2">
        <v>45138</v>
      </c>
      <c r="I18" s="30">
        <f>(14/22)*100</f>
        <v>63.636363636363633</v>
      </c>
      <c r="J18">
        <v>14</v>
      </c>
      <c r="K18">
        <v>14</v>
      </c>
      <c r="L18" s="30" t="s">
        <v>32</v>
      </c>
      <c r="M18" s="30" t="s">
        <v>32</v>
      </c>
      <c r="N18" s="30" t="s">
        <v>32</v>
      </c>
      <c r="Q18">
        <v>9.2886000000000006</v>
      </c>
      <c r="R18" s="1">
        <v>18.755700000000001</v>
      </c>
    </row>
    <row r="19" spans="1:20" x14ac:dyDescent="0.2">
      <c r="A19" s="12" t="s">
        <v>22</v>
      </c>
      <c r="B19" s="12" t="s">
        <v>27</v>
      </c>
      <c r="C19" s="12" t="s">
        <v>36</v>
      </c>
      <c r="D19" s="12" t="s">
        <v>30</v>
      </c>
      <c r="E19" s="12"/>
      <c r="F19" s="12"/>
      <c r="G19" s="12" t="s">
        <v>23</v>
      </c>
      <c r="H19" s="13">
        <v>45264</v>
      </c>
      <c r="I19" s="29">
        <f>(17/22)*100</f>
        <v>77.272727272727266</v>
      </c>
      <c r="J19" s="12">
        <v>5</v>
      </c>
      <c r="K19" s="12">
        <v>5</v>
      </c>
      <c r="L19" s="29" t="s">
        <v>32</v>
      </c>
      <c r="M19" s="29" t="s">
        <v>32</v>
      </c>
      <c r="N19" s="25" t="s">
        <v>32</v>
      </c>
      <c r="O19" s="12"/>
      <c r="P19" s="12"/>
      <c r="Q19" s="12" t="s">
        <v>32</v>
      </c>
      <c r="R19" s="22">
        <v>18.755700000000001</v>
      </c>
      <c r="S19" s="12"/>
      <c r="T19" s="12"/>
    </row>
    <row r="20" spans="1:20" s="1" customFormat="1" ht="16" thickBot="1" x14ac:dyDescent="0.25">
      <c r="A20" s="19" t="s">
        <v>15</v>
      </c>
      <c r="B20" s="20" t="s">
        <v>13</v>
      </c>
      <c r="C20" s="20" t="s">
        <v>36</v>
      </c>
      <c r="D20" s="20" t="s">
        <v>30</v>
      </c>
      <c r="E20" s="20"/>
      <c r="F20" s="20"/>
      <c r="G20" s="20" t="s">
        <v>23</v>
      </c>
      <c r="H20" s="20"/>
      <c r="I20" s="20">
        <v>100</v>
      </c>
      <c r="J20" s="20">
        <v>16</v>
      </c>
      <c r="K20" s="20">
        <v>0</v>
      </c>
      <c r="L20" s="28">
        <v>0</v>
      </c>
      <c r="M20" s="28"/>
      <c r="N20" s="34"/>
      <c r="O20" s="20"/>
      <c r="P20" s="20">
        <v>0</v>
      </c>
      <c r="Q20" s="20"/>
      <c r="R20" s="20"/>
      <c r="S20" s="20"/>
      <c r="T20" s="21"/>
    </row>
    <row r="21" spans="1:20" s="1" customFormat="1" ht="16" thickBot="1" x14ac:dyDescent="0.25">
      <c r="A21" s="19" t="s">
        <v>15</v>
      </c>
      <c r="B21" s="23" t="s">
        <v>27</v>
      </c>
      <c r="C21" s="23" t="s">
        <v>36</v>
      </c>
      <c r="D21" s="23" t="s">
        <v>30</v>
      </c>
      <c r="E21" s="23"/>
      <c r="F21" s="23"/>
      <c r="G21" s="20" t="s">
        <v>23</v>
      </c>
      <c r="H21" s="23"/>
      <c r="I21" s="23">
        <v>77.3</v>
      </c>
      <c r="J21" s="23">
        <v>22</v>
      </c>
      <c r="K21" s="23">
        <v>5</v>
      </c>
      <c r="L21" s="31" t="s">
        <v>32</v>
      </c>
      <c r="M21" s="31"/>
      <c r="N21" s="35"/>
      <c r="O21" s="23"/>
      <c r="P21" s="23"/>
      <c r="Q21" s="23"/>
      <c r="R21" s="23"/>
      <c r="S21" s="23"/>
      <c r="T21" s="23"/>
    </row>
    <row r="22" spans="1:20" s="1" customFormat="1" x14ac:dyDescent="0.2">
      <c r="A22" t="s">
        <v>24</v>
      </c>
      <c r="B22" t="s">
        <v>13</v>
      </c>
      <c r="C22" t="s">
        <v>36</v>
      </c>
      <c r="D22" t="s">
        <v>30</v>
      </c>
      <c r="E22" s="98">
        <v>25.316179999999999</v>
      </c>
      <c r="F22" s="98">
        <v>-80.187916000000001</v>
      </c>
      <c r="G22" t="s">
        <v>25</v>
      </c>
      <c r="H22" s="99">
        <v>44999</v>
      </c>
      <c r="I22" s="1" t="s">
        <v>34</v>
      </c>
      <c r="J22">
        <v>17</v>
      </c>
      <c r="K22">
        <v>17</v>
      </c>
      <c r="L22">
        <f>SUM(1.504,1.486)</f>
        <v>2.99</v>
      </c>
      <c r="M22" s="30">
        <f>AVERAGE(1.504,1.486)</f>
        <v>1.4950000000000001</v>
      </c>
      <c r="N22" s="24">
        <f>STDEV(1.504,1.486)/SQRT(2)</f>
        <v>9.000000000000008E-3</v>
      </c>
    </row>
    <row r="23" spans="1:20" x14ac:dyDescent="0.2">
      <c r="A23" t="s">
        <v>24</v>
      </c>
      <c r="B23" t="s">
        <v>13</v>
      </c>
      <c r="C23" t="s">
        <v>36</v>
      </c>
      <c r="D23" t="s">
        <v>30</v>
      </c>
      <c r="G23" t="s">
        <v>25</v>
      </c>
      <c r="H23" s="2">
        <v>45141</v>
      </c>
      <c r="I23">
        <v>0</v>
      </c>
      <c r="J23">
        <v>17</v>
      </c>
      <c r="K23">
        <v>17</v>
      </c>
      <c r="L23" s="30">
        <f>SUM(1.824,1.735)</f>
        <v>3.5590000000000002</v>
      </c>
      <c r="M23" s="30">
        <f>AVERAGE(1.824,1.735)</f>
        <v>1.7795000000000001</v>
      </c>
      <c r="N23" s="24">
        <f>STDEV(1.824,1.735)/SQRT(2)</f>
        <v>4.4499999999999977E-2</v>
      </c>
    </row>
    <row r="24" spans="1:20" x14ac:dyDescent="0.2">
      <c r="A24" s="12" t="s">
        <v>24</v>
      </c>
      <c r="B24" s="12" t="s">
        <v>13</v>
      </c>
      <c r="C24" s="12" t="s">
        <v>36</v>
      </c>
      <c r="D24" s="12" t="s">
        <v>30</v>
      </c>
      <c r="E24" s="12"/>
      <c r="F24" s="12"/>
      <c r="G24" s="12" t="s">
        <v>25</v>
      </c>
      <c r="H24" s="13">
        <v>45247</v>
      </c>
      <c r="I24" s="12">
        <v>12</v>
      </c>
      <c r="J24" s="12">
        <v>17</v>
      </c>
      <c r="K24" s="12">
        <v>15</v>
      </c>
      <c r="L24" s="29">
        <f>SUM(1.125,1.165)</f>
        <v>2.29</v>
      </c>
      <c r="M24" s="29">
        <f>AVERAGE(1.125,1.165)</f>
        <v>1.145</v>
      </c>
      <c r="N24" s="25">
        <f>STDEV(1.125,1.165)/SQRT(2)</f>
        <v>2.0000000000000018E-2</v>
      </c>
      <c r="O24" s="12"/>
      <c r="P24" s="22">
        <v>2</v>
      </c>
      <c r="Q24" s="12"/>
      <c r="R24" s="12"/>
      <c r="S24" s="12"/>
      <c r="T24" s="12"/>
    </row>
    <row r="25" spans="1:20" x14ac:dyDescent="0.2">
      <c r="A25" t="s">
        <v>26</v>
      </c>
      <c r="B25" t="s">
        <v>13</v>
      </c>
      <c r="C25" t="s">
        <v>36</v>
      </c>
      <c r="D25" t="s">
        <v>30</v>
      </c>
      <c r="E25" s="98">
        <v>25.373200000000001</v>
      </c>
      <c r="F25" s="98">
        <v>-80.160309999999996</v>
      </c>
      <c r="G25" t="s">
        <v>25</v>
      </c>
      <c r="H25" s="99">
        <v>44999</v>
      </c>
      <c r="I25" s="98">
        <v>0</v>
      </c>
      <c r="J25" s="98">
        <v>14</v>
      </c>
      <c r="K25" s="98">
        <v>14</v>
      </c>
      <c r="L25" s="30">
        <f>SUM(0.47,0.806)</f>
        <v>1.276</v>
      </c>
      <c r="M25" s="30">
        <f>AVERAGE(0.47,0.806)</f>
        <v>0.63800000000000001</v>
      </c>
      <c r="N25" s="24">
        <f>STDEV(0.47,0.806)/SQRT(2)</f>
        <v>0.16800000000000007</v>
      </c>
    </row>
    <row r="26" spans="1:20" x14ac:dyDescent="0.2">
      <c r="A26" t="s">
        <v>26</v>
      </c>
      <c r="B26" t="s">
        <v>13</v>
      </c>
      <c r="C26" t="s">
        <v>36</v>
      </c>
      <c r="D26" t="s">
        <v>30</v>
      </c>
      <c r="G26" t="s">
        <v>25</v>
      </c>
      <c r="H26" s="2">
        <v>45141</v>
      </c>
      <c r="I26" s="98">
        <v>0</v>
      </c>
      <c r="J26" s="98">
        <v>14</v>
      </c>
      <c r="K26" s="98">
        <v>14</v>
      </c>
      <c r="L26" s="30">
        <v>0.40400000000000003</v>
      </c>
      <c r="M26" s="30">
        <f>AVERAGE(0,0.404)</f>
        <v>0.20200000000000001</v>
      </c>
      <c r="N26" s="24">
        <f>STDEV(0,0.404)/SQRT(2)</f>
        <v>0.20200000000000001</v>
      </c>
    </row>
    <row r="27" spans="1:20" x14ac:dyDescent="0.2">
      <c r="A27" s="12" t="s">
        <v>26</v>
      </c>
      <c r="B27" s="12" t="s">
        <v>13</v>
      </c>
      <c r="C27" s="12" t="s">
        <v>36</v>
      </c>
      <c r="D27" s="12" t="s">
        <v>30</v>
      </c>
      <c r="E27" s="12"/>
      <c r="F27" s="12"/>
      <c r="G27" s="12" t="s">
        <v>25</v>
      </c>
      <c r="H27" s="13">
        <v>45247</v>
      </c>
      <c r="I27" s="12">
        <v>100</v>
      </c>
      <c r="J27" s="12"/>
      <c r="K27" s="12">
        <v>0</v>
      </c>
      <c r="L27" s="29">
        <v>0</v>
      </c>
      <c r="M27" s="29">
        <v>0</v>
      </c>
      <c r="N27" s="25">
        <v>0</v>
      </c>
      <c r="O27" s="12"/>
      <c r="P27" s="12"/>
      <c r="Q27" s="12"/>
      <c r="R27" s="12"/>
      <c r="S27" s="12"/>
      <c r="T27" s="12"/>
    </row>
    <row r="28" spans="1:20" s="1" customFormat="1" ht="16" thickBot="1" x14ac:dyDescent="0.25">
      <c r="A28" s="19" t="s">
        <v>15</v>
      </c>
      <c r="B28" s="20" t="s">
        <v>13</v>
      </c>
      <c r="C28" s="20" t="s">
        <v>36</v>
      </c>
      <c r="D28" s="20" t="s">
        <v>30</v>
      </c>
      <c r="E28" s="20"/>
      <c r="F28" s="20"/>
      <c r="G28" s="20" t="s">
        <v>25</v>
      </c>
      <c r="H28" s="20"/>
      <c r="I28" s="28">
        <f>(16/31)*100</f>
        <v>51.612903225806448</v>
      </c>
      <c r="J28" s="20"/>
      <c r="K28" s="20"/>
      <c r="L28" s="28"/>
      <c r="M28" s="28"/>
      <c r="N28" s="34"/>
      <c r="O28" s="20"/>
      <c r="P28" s="20">
        <v>0</v>
      </c>
      <c r="Q28" s="20"/>
      <c r="R28" s="20"/>
      <c r="S28" s="20"/>
      <c r="T28" s="21"/>
    </row>
    <row r="30" spans="1:20" x14ac:dyDescent="0.2">
      <c r="J30" s="36" t="s">
        <v>31</v>
      </c>
      <c r="K30" s="36"/>
      <c r="L30" s="37"/>
      <c r="M30" s="37"/>
      <c r="N30" s="38"/>
    </row>
    <row r="31" spans="1:20" x14ac:dyDescent="0.2">
      <c r="J31" s="22" t="s">
        <v>37</v>
      </c>
      <c r="K31" s="22"/>
      <c r="L31" s="22"/>
    </row>
    <row r="33" spans="10:14" x14ac:dyDescent="0.2">
      <c r="J33" s="95" t="s">
        <v>170</v>
      </c>
      <c r="K33" s="95"/>
      <c r="L33" s="96"/>
      <c r="M33" s="96"/>
      <c r="N33" s="9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5094-8F95-4D6C-9717-7428BB8597D3}">
  <dimension ref="A1:W19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1" max="1" width="21.83203125" bestFit="1" customWidth="1"/>
    <col min="2" max="2" width="13.1640625" bestFit="1" customWidth="1"/>
    <col min="3" max="3" width="5.1640625" bestFit="1" customWidth="1"/>
    <col min="4" max="4" width="12.1640625" bestFit="1" customWidth="1"/>
    <col min="5" max="5" width="8.83203125" bestFit="1" customWidth="1"/>
    <col min="6" max="6" width="9.5" bestFit="1" customWidth="1"/>
    <col min="8" max="8" width="10.5" bestFit="1" customWidth="1"/>
    <col min="9" max="9" width="9.83203125" bestFit="1" customWidth="1"/>
    <col min="10" max="10" width="10.6640625" bestFit="1" customWidth="1"/>
    <col min="11" max="11" width="18.6640625" bestFit="1" customWidth="1"/>
    <col min="12" max="14" width="18.6640625" customWidth="1"/>
    <col min="15" max="15" width="21.1640625" bestFit="1" customWidth="1"/>
    <col min="16" max="16" width="21.1640625" customWidth="1"/>
    <col min="17" max="17" width="23.83203125" bestFit="1" customWidth="1"/>
    <col min="18" max="18" width="17.5" bestFit="1" customWidth="1"/>
    <col min="19" max="19" width="15.5" bestFit="1" customWidth="1"/>
    <col min="20" max="20" width="70.83203125" bestFit="1" customWidth="1"/>
  </cols>
  <sheetData>
    <row r="1" spans="1:20" s="1" customFormat="1" ht="16" thickBot="1" x14ac:dyDescent="0.25">
      <c r="A1" s="1" t="s">
        <v>0</v>
      </c>
      <c r="B1" s="4" t="s">
        <v>7</v>
      </c>
      <c r="C1" s="1" t="s">
        <v>35</v>
      </c>
      <c r="D1" s="1" t="s">
        <v>29</v>
      </c>
      <c r="E1" s="1" t="s">
        <v>17</v>
      </c>
      <c r="F1" s="1" t="s">
        <v>18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19</v>
      </c>
      <c r="L1" s="26" t="s">
        <v>16</v>
      </c>
      <c r="M1" s="26" t="s">
        <v>33</v>
      </c>
      <c r="N1" s="32" t="s">
        <v>28</v>
      </c>
      <c r="O1" s="1" t="s">
        <v>5</v>
      </c>
      <c r="P1" s="1" t="s">
        <v>6</v>
      </c>
      <c r="Q1" s="1" t="s">
        <v>8</v>
      </c>
      <c r="R1" s="1" t="s">
        <v>9</v>
      </c>
      <c r="S1" s="4" t="s">
        <v>51</v>
      </c>
      <c r="T1" s="1" t="s">
        <v>10</v>
      </c>
    </row>
    <row r="2" spans="1:20" ht="16" thickBot="1" x14ac:dyDescent="0.25">
      <c r="A2" s="6" t="s">
        <v>38</v>
      </c>
      <c r="B2" s="7" t="s">
        <v>27</v>
      </c>
      <c r="C2" s="7" t="s">
        <v>36</v>
      </c>
      <c r="D2" s="7" t="s">
        <v>47</v>
      </c>
      <c r="E2" s="7">
        <v>25.566759999999999</v>
      </c>
      <c r="F2" s="100">
        <v>-80.099739999999997</v>
      </c>
      <c r="G2" s="7" t="s">
        <v>25</v>
      </c>
      <c r="H2" s="41">
        <v>45156</v>
      </c>
      <c r="I2" s="7">
        <v>0</v>
      </c>
      <c r="J2" s="7">
        <v>9</v>
      </c>
      <c r="K2" s="7">
        <v>9</v>
      </c>
      <c r="L2" s="7"/>
      <c r="M2" s="7"/>
      <c r="N2" s="7"/>
      <c r="O2" s="7">
        <v>5</v>
      </c>
      <c r="P2" s="7">
        <v>5</v>
      </c>
      <c r="Q2" s="7"/>
      <c r="R2" s="7"/>
      <c r="S2" s="7"/>
      <c r="T2" s="10" t="s">
        <v>52</v>
      </c>
    </row>
    <row r="3" spans="1:20" ht="16" thickBot="1" x14ac:dyDescent="0.25">
      <c r="A3" s="49" t="s">
        <v>39</v>
      </c>
      <c r="B3" s="104" t="s">
        <v>27</v>
      </c>
      <c r="C3" s="104" t="s">
        <v>36</v>
      </c>
      <c r="D3" s="7" t="s">
        <v>47</v>
      </c>
      <c r="E3" s="12">
        <v>25.47775</v>
      </c>
      <c r="F3" s="12">
        <v>-80.140879999999996</v>
      </c>
      <c r="G3" s="106" t="s">
        <v>25</v>
      </c>
      <c r="H3" s="105">
        <v>45156</v>
      </c>
      <c r="I3" s="104">
        <v>100</v>
      </c>
      <c r="J3" s="104">
        <v>10</v>
      </c>
      <c r="K3" s="106">
        <v>0</v>
      </c>
      <c r="L3" s="104"/>
      <c r="M3" s="104"/>
      <c r="N3" s="104"/>
      <c r="O3" s="104"/>
      <c r="P3" s="104"/>
      <c r="Q3" s="104"/>
      <c r="R3" s="104"/>
      <c r="S3" s="104"/>
      <c r="T3" s="50"/>
    </row>
    <row r="4" spans="1:20" x14ac:dyDescent="0.2">
      <c r="A4" s="49" t="s">
        <v>40</v>
      </c>
      <c r="B4" s="104" t="s">
        <v>27</v>
      </c>
      <c r="C4" s="104" t="s">
        <v>36</v>
      </c>
      <c r="D4" s="7" t="s">
        <v>47</v>
      </c>
      <c r="E4" s="12">
        <v>25.318770000000001</v>
      </c>
      <c r="F4" s="12">
        <v>-80.184259999999995</v>
      </c>
      <c r="G4" s="106" t="s">
        <v>25</v>
      </c>
      <c r="H4" s="105">
        <v>45161</v>
      </c>
      <c r="I4" s="104">
        <v>62.5</v>
      </c>
      <c r="J4" s="104">
        <v>8</v>
      </c>
      <c r="K4" s="106">
        <v>3</v>
      </c>
      <c r="L4" s="104"/>
      <c r="M4" s="104"/>
      <c r="N4" s="104"/>
      <c r="O4" s="104"/>
      <c r="P4" s="104"/>
      <c r="Q4" s="104"/>
      <c r="R4" s="104"/>
      <c r="S4" s="104"/>
      <c r="T4" s="50"/>
    </row>
    <row r="5" spans="1:20" x14ac:dyDescent="0.2">
      <c r="A5" s="11" t="s">
        <v>40</v>
      </c>
      <c r="B5" s="12" t="s">
        <v>27</v>
      </c>
      <c r="C5" s="12" t="s">
        <v>36</v>
      </c>
      <c r="D5" s="12" t="s">
        <v>47</v>
      </c>
      <c r="E5" s="12">
        <v>25.318770000000001</v>
      </c>
      <c r="F5" s="12">
        <v>-80.184259999999995</v>
      </c>
      <c r="G5" s="12" t="s">
        <v>25</v>
      </c>
      <c r="H5" s="42">
        <v>45241</v>
      </c>
      <c r="I5" s="12">
        <v>100</v>
      </c>
      <c r="J5" s="12">
        <v>9</v>
      </c>
      <c r="K5" s="12">
        <v>2</v>
      </c>
      <c r="L5" s="12"/>
      <c r="M5" s="12"/>
      <c r="N5" s="12"/>
      <c r="O5" s="12">
        <v>5</v>
      </c>
      <c r="P5" s="12">
        <v>0</v>
      </c>
      <c r="Q5" s="12"/>
      <c r="R5" s="12"/>
      <c r="S5" s="12"/>
      <c r="T5" s="14"/>
    </row>
    <row r="6" spans="1:20" ht="16" thickBot="1" x14ac:dyDescent="0.25">
      <c r="A6" s="11" t="s">
        <v>38</v>
      </c>
      <c r="B6" s="12" t="s">
        <v>27</v>
      </c>
      <c r="C6" s="12" t="s">
        <v>36</v>
      </c>
      <c r="D6" s="12" t="s">
        <v>47</v>
      </c>
      <c r="E6" s="12">
        <v>25.566759999999999</v>
      </c>
      <c r="F6" s="12">
        <v>-80.099739999999997</v>
      </c>
      <c r="G6" s="12" t="s">
        <v>25</v>
      </c>
      <c r="H6" s="42">
        <v>45241</v>
      </c>
      <c r="I6" s="12">
        <v>80</v>
      </c>
      <c r="J6" s="12">
        <v>9</v>
      </c>
      <c r="K6" s="12">
        <v>4</v>
      </c>
      <c r="L6" s="12"/>
      <c r="M6" s="12"/>
      <c r="N6" s="12"/>
      <c r="O6" s="12">
        <v>5</v>
      </c>
      <c r="P6" s="12">
        <v>1</v>
      </c>
      <c r="Q6" s="12" t="s">
        <v>32</v>
      </c>
      <c r="R6" s="12"/>
      <c r="S6" s="12"/>
      <c r="T6" s="14"/>
    </row>
    <row r="7" spans="1:20" ht="16" thickBot="1" x14ac:dyDescent="0.25">
      <c r="A7" s="43" t="s">
        <v>15</v>
      </c>
      <c r="B7" s="44" t="s">
        <v>27</v>
      </c>
      <c r="C7" s="44" t="s">
        <v>36</v>
      </c>
      <c r="D7" s="44" t="s">
        <v>47</v>
      </c>
      <c r="E7" s="44"/>
      <c r="F7" s="44"/>
      <c r="G7" s="44" t="s">
        <v>25</v>
      </c>
      <c r="H7" s="45"/>
      <c r="I7" s="46">
        <f>(14/15)*100</f>
        <v>93.333333333333329</v>
      </c>
      <c r="J7" s="44">
        <f>SUM(J5:J6)</f>
        <v>18</v>
      </c>
      <c r="K7" s="44">
        <v>1</v>
      </c>
      <c r="L7" s="44"/>
      <c r="M7" s="44"/>
      <c r="N7" s="44"/>
      <c r="O7" s="44"/>
      <c r="P7" s="44">
        <v>1</v>
      </c>
      <c r="Q7" s="47"/>
      <c r="R7" s="47"/>
      <c r="S7" s="47"/>
      <c r="T7" s="48"/>
    </row>
    <row r="8" spans="1:20" x14ac:dyDescent="0.2">
      <c r="A8" s="6" t="s">
        <v>41</v>
      </c>
      <c r="B8" s="7" t="s">
        <v>27</v>
      </c>
      <c r="C8" s="7" t="s">
        <v>36</v>
      </c>
      <c r="D8" s="7" t="s">
        <v>47</v>
      </c>
      <c r="E8" s="7">
        <v>24.7028</v>
      </c>
      <c r="F8" s="7">
        <v>-82.798829999999995</v>
      </c>
      <c r="G8" s="7" t="s">
        <v>11</v>
      </c>
      <c r="H8" s="8">
        <v>45153</v>
      </c>
      <c r="I8" s="7">
        <v>50</v>
      </c>
      <c r="J8" s="7">
        <v>22</v>
      </c>
      <c r="K8" s="7">
        <v>11</v>
      </c>
      <c r="L8" s="7"/>
      <c r="M8" s="7"/>
      <c r="N8" s="7"/>
      <c r="O8" s="7">
        <v>8</v>
      </c>
      <c r="P8" s="7">
        <v>5</v>
      </c>
      <c r="Q8" s="7"/>
      <c r="R8" s="7"/>
      <c r="S8" s="7"/>
      <c r="T8" s="10"/>
    </row>
    <row r="9" spans="1:20" x14ac:dyDescent="0.2">
      <c r="A9" s="49" t="s">
        <v>42</v>
      </c>
      <c r="B9" t="s">
        <v>27</v>
      </c>
      <c r="C9" t="s">
        <v>36</v>
      </c>
      <c r="D9" t="s">
        <v>47</v>
      </c>
      <c r="E9">
        <v>24.620740000000001</v>
      </c>
      <c r="F9">
        <v>-82.867400000000004</v>
      </c>
      <c r="G9" t="s">
        <v>11</v>
      </c>
      <c r="H9" s="2">
        <v>45154</v>
      </c>
      <c r="I9" s="30">
        <v>41.666666666666671</v>
      </c>
      <c r="J9">
        <v>12</v>
      </c>
      <c r="K9">
        <v>6</v>
      </c>
      <c r="O9">
        <v>7</v>
      </c>
      <c r="P9">
        <v>4</v>
      </c>
      <c r="T9" s="50"/>
    </row>
    <row r="10" spans="1:20" x14ac:dyDescent="0.2">
      <c r="A10" s="11" t="s">
        <v>42</v>
      </c>
      <c r="B10" s="12" t="s">
        <v>27</v>
      </c>
      <c r="C10" s="12" t="s">
        <v>36</v>
      </c>
      <c r="D10" s="12" t="s">
        <v>47</v>
      </c>
      <c r="E10" s="12">
        <v>24.620740000000001</v>
      </c>
      <c r="F10" s="12">
        <v>-82.867400000000004</v>
      </c>
      <c r="G10" s="12" t="s">
        <v>11</v>
      </c>
      <c r="H10" s="13">
        <v>45238</v>
      </c>
      <c r="I10" s="12">
        <v>100</v>
      </c>
      <c r="J10" s="12">
        <v>12</v>
      </c>
      <c r="K10" s="12">
        <v>0</v>
      </c>
      <c r="L10" s="12"/>
      <c r="M10" s="12"/>
      <c r="N10" s="12"/>
      <c r="O10" s="12">
        <v>7</v>
      </c>
      <c r="P10" s="12">
        <v>0</v>
      </c>
      <c r="Q10" s="12" t="s">
        <v>32</v>
      </c>
      <c r="R10" s="12"/>
      <c r="S10" s="12"/>
      <c r="T10" s="14"/>
    </row>
    <row r="11" spans="1:20" x14ac:dyDescent="0.2">
      <c r="A11" s="11" t="s">
        <v>43</v>
      </c>
      <c r="B11" s="12" t="s">
        <v>27</v>
      </c>
      <c r="C11" s="12" t="s">
        <v>36</v>
      </c>
      <c r="D11" s="12" t="s">
        <v>47</v>
      </c>
      <c r="E11" s="12">
        <v>24.693549999999998</v>
      </c>
      <c r="F11" s="12">
        <v>-82.772800000000004</v>
      </c>
      <c r="G11" s="12" t="s">
        <v>11</v>
      </c>
      <c r="H11" s="13">
        <v>45238</v>
      </c>
      <c r="I11" s="12">
        <v>100</v>
      </c>
      <c r="J11" s="12">
        <v>7</v>
      </c>
      <c r="K11" s="12">
        <v>0</v>
      </c>
      <c r="L11" s="12"/>
      <c r="M11" s="12"/>
      <c r="N11" s="12"/>
      <c r="O11" s="12">
        <v>6</v>
      </c>
      <c r="P11" s="12">
        <v>0</v>
      </c>
      <c r="Q11" s="12" t="s">
        <v>32</v>
      </c>
      <c r="R11" s="12"/>
      <c r="S11" s="12"/>
      <c r="T11" s="14"/>
    </row>
    <row r="12" spans="1:20" ht="16" thickBot="1" x14ac:dyDescent="0.25">
      <c r="A12" s="11" t="s">
        <v>41</v>
      </c>
      <c r="B12" s="12" t="s">
        <v>27</v>
      </c>
      <c r="C12" s="12" t="s">
        <v>36</v>
      </c>
      <c r="D12" s="12" t="s">
        <v>47</v>
      </c>
      <c r="E12" s="12">
        <v>24.7028</v>
      </c>
      <c r="F12" s="12">
        <v>-82.798829999999995</v>
      </c>
      <c r="G12" s="12" t="s">
        <v>11</v>
      </c>
      <c r="H12" s="13">
        <v>45238</v>
      </c>
      <c r="I12" s="12">
        <v>100</v>
      </c>
      <c r="J12" s="12">
        <v>22</v>
      </c>
      <c r="K12" s="12">
        <v>0</v>
      </c>
      <c r="L12" s="12"/>
      <c r="M12" s="12"/>
      <c r="N12" s="12"/>
      <c r="O12" s="12">
        <v>8</v>
      </c>
      <c r="P12" s="12">
        <v>0</v>
      </c>
      <c r="Q12" s="12" t="s">
        <v>32</v>
      </c>
      <c r="R12" s="12"/>
      <c r="S12" s="12"/>
      <c r="T12" s="14"/>
    </row>
    <row r="13" spans="1:20" ht="16" thickBot="1" x14ac:dyDescent="0.25">
      <c r="A13" s="43" t="s">
        <v>15</v>
      </c>
      <c r="B13" s="44" t="s">
        <v>27</v>
      </c>
      <c r="C13" s="44" t="s">
        <v>36</v>
      </c>
      <c r="D13" s="44" t="s">
        <v>47</v>
      </c>
      <c r="E13" s="44"/>
      <c r="F13" s="44"/>
      <c r="G13" s="44" t="s">
        <v>11</v>
      </c>
      <c r="H13" s="47"/>
      <c r="I13" s="44">
        <v>100</v>
      </c>
      <c r="J13" s="44">
        <f>SUM(J10:J12)</f>
        <v>41</v>
      </c>
      <c r="K13" s="44">
        <v>0</v>
      </c>
      <c r="L13" s="44"/>
      <c r="M13" s="44"/>
      <c r="N13" s="44"/>
      <c r="O13" s="47"/>
      <c r="P13" s="44">
        <v>0</v>
      </c>
      <c r="Q13" s="47"/>
      <c r="R13" s="47"/>
      <c r="S13" s="47"/>
      <c r="T13" s="48"/>
    </row>
    <row r="15" spans="1:20" x14ac:dyDescent="0.2">
      <c r="A15" s="22" t="s">
        <v>37</v>
      </c>
      <c r="B15" s="1"/>
      <c r="C15" s="1"/>
      <c r="D15" s="1"/>
      <c r="E15" s="1"/>
      <c r="F15" s="1"/>
      <c r="I15" t="s">
        <v>44</v>
      </c>
    </row>
    <row r="16" spans="1:20" x14ac:dyDescent="0.2">
      <c r="I16" s="1" t="s">
        <v>45</v>
      </c>
    </row>
    <row r="17" spans="8:23" x14ac:dyDescent="0.2">
      <c r="H17" s="51"/>
      <c r="I17" s="52" t="s">
        <v>46</v>
      </c>
      <c r="J17" s="53"/>
      <c r="K17" s="53"/>
      <c r="L17" s="53"/>
      <c r="M17" s="53"/>
      <c r="N17" s="53"/>
      <c r="O17" s="53"/>
      <c r="P17" s="53"/>
      <c r="Q17" s="54"/>
      <c r="R17" s="55"/>
      <c r="T17" s="55"/>
      <c r="V17" s="55"/>
      <c r="W17" s="55"/>
    </row>
    <row r="18" spans="8:23" x14ac:dyDescent="0.2">
      <c r="H18" s="51"/>
      <c r="I18" s="51"/>
      <c r="J18" s="53"/>
      <c r="K18" s="53"/>
      <c r="L18" s="53"/>
      <c r="M18" s="53"/>
      <c r="N18" s="53"/>
      <c r="O18" s="53"/>
      <c r="P18" s="53"/>
      <c r="Q18" s="54"/>
      <c r="R18" s="55"/>
      <c r="T18" s="55"/>
      <c r="V18" s="55"/>
      <c r="W18" s="55"/>
    </row>
    <row r="19" spans="8:23" x14ac:dyDescent="0.2">
      <c r="I19" s="51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67-52A7-4F62-9A42-2AC7D274D64E}">
  <dimension ref="A1:Z85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9.6640625" bestFit="1" customWidth="1"/>
    <col min="2" max="2" width="13.1640625" bestFit="1" customWidth="1"/>
    <col min="3" max="3" width="20.83203125" bestFit="1" customWidth="1"/>
    <col min="5" max="5" width="17.83203125" bestFit="1" customWidth="1"/>
    <col min="10" max="10" width="10.1640625" bestFit="1" customWidth="1"/>
    <col min="11" max="11" width="15.83203125" customWidth="1"/>
    <col min="12" max="12" width="18.6640625" bestFit="1" customWidth="1"/>
    <col min="13" max="13" width="29.1640625" bestFit="1" customWidth="1"/>
    <col min="14" max="14" width="13.6640625" bestFit="1" customWidth="1"/>
    <col min="16" max="16" width="11.1640625" bestFit="1" customWidth="1"/>
    <col min="17" max="17" width="21.33203125" bestFit="1" customWidth="1"/>
    <col min="18" max="18" width="20.83203125" bestFit="1" customWidth="1"/>
    <col min="19" max="19" width="23.83203125" bestFit="1" customWidth="1"/>
    <col min="20" max="20" width="17.5" bestFit="1" customWidth="1"/>
    <col min="21" max="21" width="7.5" bestFit="1" customWidth="1"/>
    <col min="22" max="22" width="23" bestFit="1" customWidth="1"/>
    <col min="23" max="23" width="25.1640625" bestFit="1" customWidth="1"/>
    <col min="24" max="24" width="15.5" bestFit="1" customWidth="1"/>
    <col min="25" max="25" width="67" bestFit="1" customWidth="1"/>
    <col min="26" max="26" width="19.1640625" customWidth="1"/>
  </cols>
  <sheetData>
    <row r="1" spans="1:26" s="58" customFormat="1" ht="16" thickBot="1" x14ac:dyDescent="0.25">
      <c r="A1" s="56" t="s">
        <v>0</v>
      </c>
      <c r="B1" s="57" t="s">
        <v>7</v>
      </c>
      <c r="C1" s="58" t="s">
        <v>164</v>
      </c>
      <c r="D1" s="58" t="s">
        <v>35</v>
      </c>
      <c r="E1" s="58" t="s">
        <v>29</v>
      </c>
      <c r="F1" s="58" t="s">
        <v>17</v>
      </c>
      <c r="G1" s="58" t="s">
        <v>18</v>
      </c>
      <c r="H1" s="57" t="s">
        <v>1</v>
      </c>
      <c r="I1" s="57" t="s">
        <v>2</v>
      </c>
      <c r="J1" s="57" t="s">
        <v>3</v>
      </c>
      <c r="K1" s="57" t="s">
        <v>4</v>
      </c>
      <c r="L1" s="57" t="s">
        <v>19</v>
      </c>
      <c r="M1" s="57" t="s">
        <v>73</v>
      </c>
      <c r="N1" s="59" t="s">
        <v>16</v>
      </c>
      <c r="O1" s="59" t="s">
        <v>33</v>
      </c>
      <c r="P1" s="60" t="s">
        <v>28</v>
      </c>
      <c r="Q1" s="57" t="s">
        <v>5</v>
      </c>
      <c r="R1" s="57" t="s">
        <v>6</v>
      </c>
      <c r="S1" s="57" t="s">
        <v>8</v>
      </c>
      <c r="T1" s="57" t="s">
        <v>9</v>
      </c>
      <c r="U1" s="57" t="s">
        <v>165</v>
      </c>
      <c r="V1" s="57" t="s">
        <v>167</v>
      </c>
      <c r="W1" s="57" t="s">
        <v>168</v>
      </c>
      <c r="X1" s="57" t="s">
        <v>51</v>
      </c>
      <c r="Y1" s="61" t="s">
        <v>10</v>
      </c>
      <c r="Z1" s="63" t="s">
        <v>74</v>
      </c>
    </row>
    <row r="2" spans="1:26" ht="17" thickBot="1" x14ac:dyDescent="0.25">
      <c r="A2" s="69" t="s">
        <v>53</v>
      </c>
      <c r="B2" t="s">
        <v>48</v>
      </c>
      <c r="C2" s="69" t="s">
        <v>75</v>
      </c>
      <c r="D2" t="s">
        <v>36</v>
      </c>
      <c r="E2" t="s">
        <v>49</v>
      </c>
      <c r="F2" s="62">
        <v>25.164116</v>
      </c>
      <c r="G2" s="62">
        <v>-80.277265999999997</v>
      </c>
      <c r="H2" t="s">
        <v>50</v>
      </c>
      <c r="J2">
        <v>100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T2" s="66">
        <v>16.915700000000001</v>
      </c>
      <c r="U2">
        <v>2.35</v>
      </c>
      <c r="Z2" s="69" t="s">
        <v>76</v>
      </c>
    </row>
    <row r="3" spans="1:26" s="7" customFormat="1" ht="16" x14ac:dyDescent="0.2">
      <c r="A3" s="70" t="s">
        <v>54</v>
      </c>
      <c r="B3" s="7" t="s">
        <v>48</v>
      </c>
      <c r="C3" s="71" t="s">
        <v>77</v>
      </c>
      <c r="D3" s="7" t="s">
        <v>36</v>
      </c>
      <c r="E3" s="7" t="s">
        <v>49</v>
      </c>
      <c r="F3" s="72">
        <v>25.22288</v>
      </c>
      <c r="G3" s="72">
        <v>-80.209530000000001</v>
      </c>
      <c r="H3" s="7" t="s">
        <v>50</v>
      </c>
      <c r="J3" s="7">
        <v>100</v>
      </c>
      <c r="L3" s="7">
        <v>0</v>
      </c>
      <c r="Q3" s="7" t="s">
        <v>34</v>
      </c>
      <c r="R3" s="7" t="s">
        <v>34</v>
      </c>
      <c r="T3" s="7">
        <v>16.2057</v>
      </c>
      <c r="U3" s="7">
        <v>2.2599999999999998</v>
      </c>
      <c r="Z3" s="71" t="s">
        <v>76</v>
      </c>
    </row>
    <row r="4" spans="1:26" ht="16" x14ac:dyDescent="0.2">
      <c r="A4" s="73" t="s">
        <v>54</v>
      </c>
      <c r="B4" t="s">
        <v>48</v>
      </c>
      <c r="C4" s="64" t="s">
        <v>78</v>
      </c>
      <c r="D4" t="s">
        <v>36</v>
      </c>
      <c r="E4" t="s">
        <v>49</v>
      </c>
      <c r="F4" s="65">
        <v>25.2239</v>
      </c>
      <c r="G4" s="65">
        <v>-80.209283299999996</v>
      </c>
      <c r="H4" t="s">
        <v>50</v>
      </c>
      <c r="J4">
        <v>100</v>
      </c>
      <c r="L4">
        <v>0</v>
      </c>
      <c r="Q4" t="s">
        <v>34</v>
      </c>
      <c r="R4" t="s">
        <v>34</v>
      </c>
      <c r="T4">
        <v>16.2057</v>
      </c>
      <c r="U4">
        <v>2.2599999999999998</v>
      </c>
      <c r="Z4" s="64" t="s">
        <v>76</v>
      </c>
    </row>
    <row r="5" spans="1:26" ht="16" x14ac:dyDescent="0.2">
      <c r="A5" s="73" t="s">
        <v>54</v>
      </c>
      <c r="B5" t="s">
        <v>48</v>
      </c>
      <c r="C5" s="64" t="s">
        <v>79</v>
      </c>
      <c r="D5" t="s">
        <v>36</v>
      </c>
      <c r="E5" t="s">
        <v>49</v>
      </c>
      <c r="F5" s="65">
        <v>25.224066000000001</v>
      </c>
      <c r="G5" s="65">
        <v>-80.210774999999998</v>
      </c>
      <c r="H5" t="s">
        <v>50</v>
      </c>
      <c r="J5">
        <v>100</v>
      </c>
      <c r="L5">
        <v>0</v>
      </c>
      <c r="Q5" t="s">
        <v>34</v>
      </c>
      <c r="R5" t="s">
        <v>34</v>
      </c>
      <c r="T5">
        <v>16.2057</v>
      </c>
      <c r="U5">
        <v>2.2599999999999998</v>
      </c>
      <c r="Z5" s="64" t="s">
        <v>76</v>
      </c>
    </row>
    <row r="6" spans="1:26" ht="16" x14ac:dyDescent="0.2">
      <c r="A6" s="73" t="s">
        <v>54</v>
      </c>
      <c r="B6" t="s">
        <v>48</v>
      </c>
      <c r="C6" s="64" t="s">
        <v>80</v>
      </c>
      <c r="D6" t="s">
        <v>36</v>
      </c>
      <c r="E6" t="s">
        <v>49</v>
      </c>
      <c r="F6" s="65">
        <v>25.224132999999998</v>
      </c>
      <c r="G6" s="65">
        <v>-80.209232999999998</v>
      </c>
      <c r="H6" t="s">
        <v>50</v>
      </c>
      <c r="J6">
        <v>100</v>
      </c>
      <c r="L6">
        <v>0</v>
      </c>
      <c r="Q6" t="s">
        <v>34</v>
      </c>
      <c r="R6" t="s">
        <v>34</v>
      </c>
      <c r="T6">
        <v>16.2057</v>
      </c>
      <c r="U6">
        <v>2.2599999999999998</v>
      </c>
      <c r="Z6" s="64" t="s">
        <v>76</v>
      </c>
    </row>
    <row r="7" spans="1:26" s="75" customFormat="1" ht="17" thickBot="1" x14ac:dyDescent="0.25">
      <c r="A7" s="74" t="s">
        <v>54</v>
      </c>
      <c r="B7" s="75" t="s">
        <v>48</v>
      </c>
      <c r="C7" s="76" t="s">
        <v>81</v>
      </c>
      <c r="D7" s="75" t="s">
        <v>36</v>
      </c>
      <c r="E7" s="75" t="s">
        <v>49</v>
      </c>
      <c r="F7" s="77">
        <v>25.227530000000002</v>
      </c>
      <c r="G7" s="77">
        <v>-80.207300000000004</v>
      </c>
      <c r="H7" s="75" t="s">
        <v>50</v>
      </c>
      <c r="J7" s="78"/>
      <c r="Q7" s="75">
        <v>5</v>
      </c>
      <c r="R7" s="75">
        <v>1</v>
      </c>
      <c r="T7" s="79">
        <v>16.2057</v>
      </c>
      <c r="U7" s="75">
        <v>2.2599999999999998</v>
      </c>
      <c r="Z7" s="76" t="s">
        <v>82</v>
      </c>
    </row>
    <row r="8" spans="1:26" s="7" customFormat="1" ht="16" x14ac:dyDescent="0.2">
      <c r="A8" s="70" t="s">
        <v>55</v>
      </c>
      <c r="B8" s="7" t="s">
        <v>48</v>
      </c>
      <c r="C8" s="71" t="s">
        <v>83</v>
      </c>
      <c r="D8" s="7" t="s">
        <v>36</v>
      </c>
      <c r="E8" s="7" t="s">
        <v>49</v>
      </c>
      <c r="F8" s="72">
        <v>24.960166000000001</v>
      </c>
      <c r="G8" s="72">
        <v>-80.456950000000006</v>
      </c>
      <c r="H8" s="7" t="s">
        <v>50</v>
      </c>
      <c r="J8" s="7">
        <v>100</v>
      </c>
      <c r="L8" s="7">
        <v>0</v>
      </c>
      <c r="Q8" s="7" t="s">
        <v>34</v>
      </c>
      <c r="R8" s="7" t="s">
        <v>34</v>
      </c>
      <c r="T8" s="80">
        <v>17.0671</v>
      </c>
      <c r="U8" s="80">
        <v>2.4700000000000002</v>
      </c>
      <c r="V8" s="80"/>
      <c r="W8" s="80"/>
      <c r="Z8" s="71" t="s">
        <v>76</v>
      </c>
    </row>
    <row r="9" spans="1:26" ht="16" x14ac:dyDescent="0.2">
      <c r="A9" s="73" t="s">
        <v>55</v>
      </c>
      <c r="B9" t="s">
        <v>48</v>
      </c>
      <c r="C9" s="64" t="s">
        <v>84</v>
      </c>
      <c r="D9" t="s">
        <v>36</v>
      </c>
      <c r="E9" t="s">
        <v>49</v>
      </c>
      <c r="F9" s="65">
        <v>24.960566700000001</v>
      </c>
      <c r="G9" s="65">
        <v>-80.456900000000005</v>
      </c>
      <c r="H9" t="s">
        <v>50</v>
      </c>
      <c r="J9">
        <v>100</v>
      </c>
      <c r="L9">
        <v>0</v>
      </c>
      <c r="Q9" t="s">
        <v>34</v>
      </c>
      <c r="R9" t="s">
        <v>34</v>
      </c>
      <c r="T9" s="66">
        <v>17.0671</v>
      </c>
      <c r="U9" s="66">
        <v>2.4700000000000002</v>
      </c>
      <c r="V9" s="66"/>
      <c r="W9" s="66"/>
      <c r="Z9" s="64" t="s">
        <v>76</v>
      </c>
    </row>
    <row r="10" spans="1:26" s="75" customFormat="1" ht="17" thickBot="1" x14ac:dyDescent="0.25">
      <c r="A10" s="74" t="s">
        <v>55</v>
      </c>
      <c r="B10" s="75" t="s">
        <v>48</v>
      </c>
      <c r="C10" s="76" t="s">
        <v>85</v>
      </c>
      <c r="D10" s="75" t="s">
        <v>36</v>
      </c>
      <c r="E10" s="75" t="s">
        <v>49</v>
      </c>
      <c r="F10" s="81">
        <v>24.961083299999999</v>
      </c>
      <c r="G10" s="81">
        <v>-80.455716699999996</v>
      </c>
      <c r="H10" s="75" t="s">
        <v>50</v>
      </c>
      <c r="J10" s="75">
        <v>100</v>
      </c>
      <c r="L10" s="75">
        <v>0</v>
      </c>
      <c r="Q10" s="75">
        <v>3</v>
      </c>
      <c r="R10" s="75">
        <v>0</v>
      </c>
      <c r="T10" s="79">
        <v>17.0671</v>
      </c>
      <c r="U10" s="79">
        <v>2.4700000000000002</v>
      </c>
      <c r="V10" s="79"/>
      <c r="W10" s="79"/>
      <c r="Z10" s="76" t="s">
        <v>76</v>
      </c>
    </row>
    <row r="11" spans="1:26" s="7" customFormat="1" ht="16" x14ac:dyDescent="0.2">
      <c r="A11" s="70" t="s">
        <v>56</v>
      </c>
      <c r="B11" s="7" t="s">
        <v>48</v>
      </c>
      <c r="C11" s="71" t="s">
        <v>86</v>
      </c>
      <c r="D11" s="7" t="s">
        <v>36</v>
      </c>
      <c r="E11" s="7" t="s">
        <v>49</v>
      </c>
      <c r="F11" s="72">
        <v>25.138916699999999</v>
      </c>
      <c r="G11" s="72">
        <v>-80.261516700000001</v>
      </c>
      <c r="H11" s="7" t="s">
        <v>50</v>
      </c>
      <c r="J11" s="7">
        <v>100</v>
      </c>
      <c r="K11" s="82"/>
      <c r="L11" s="7">
        <v>0</v>
      </c>
      <c r="Q11" s="7" t="s">
        <v>34</v>
      </c>
      <c r="R11" s="7" t="s">
        <v>34</v>
      </c>
      <c r="T11" s="80">
        <v>16.190000000000001</v>
      </c>
      <c r="U11" s="7">
        <v>2.21</v>
      </c>
      <c r="Z11" s="71" t="s">
        <v>76</v>
      </c>
    </row>
    <row r="12" spans="1:26" ht="16" x14ac:dyDescent="0.2">
      <c r="A12" s="73" t="s">
        <v>56</v>
      </c>
      <c r="B12" t="s">
        <v>48</v>
      </c>
      <c r="C12" s="64" t="s">
        <v>87</v>
      </c>
      <c r="D12" t="s">
        <v>36</v>
      </c>
      <c r="E12" t="s">
        <v>49</v>
      </c>
      <c r="F12" s="65">
        <v>25.13945</v>
      </c>
      <c r="G12" s="65">
        <v>-80.2607</v>
      </c>
      <c r="H12" t="s">
        <v>50</v>
      </c>
      <c r="J12">
        <v>100</v>
      </c>
      <c r="K12" s="68"/>
      <c r="L12">
        <v>0</v>
      </c>
      <c r="Q12" t="s">
        <v>34</v>
      </c>
      <c r="R12" t="s">
        <v>34</v>
      </c>
      <c r="T12" s="66">
        <v>16.190000000000001</v>
      </c>
      <c r="U12">
        <v>2.21</v>
      </c>
      <c r="Z12" s="64" t="s">
        <v>76</v>
      </c>
    </row>
    <row r="13" spans="1:26" ht="16" x14ac:dyDescent="0.2">
      <c r="A13" s="73" t="s">
        <v>56</v>
      </c>
      <c r="B13" t="s">
        <v>48</v>
      </c>
      <c r="C13" s="64" t="s">
        <v>88</v>
      </c>
      <c r="D13" t="s">
        <v>36</v>
      </c>
      <c r="E13" t="s">
        <v>49</v>
      </c>
      <c r="F13" s="65">
        <v>25.1395333</v>
      </c>
      <c r="G13" s="65">
        <v>-80.260266700000003</v>
      </c>
      <c r="H13" t="s">
        <v>50</v>
      </c>
      <c r="J13">
        <v>100</v>
      </c>
      <c r="K13" s="68"/>
      <c r="L13">
        <v>0</v>
      </c>
      <c r="Q13" t="s">
        <v>34</v>
      </c>
      <c r="R13" t="s">
        <v>34</v>
      </c>
      <c r="T13" s="66">
        <v>16.190000000000001</v>
      </c>
      <c r="U13">
        <v>2.21</v>
      </c>
      <c r="Z13" s="64" t="s">
        <v>76</v>
      </c>
    </row>
    <row r="14" spans="1:26" ht="16" x14ac:dyDescent="0.2">
      <c r="A14" s="73" t="s">
        <v>56</v>
      </c>
      <c r="B14" t="s">
        <v>48</v>
      </c>
      <c r="C14" s="64" t="s">
        <v>89</v>
      </c>
      <c r="D14" t="s">
        <v>36</v>
      </c>
      <c r="E14" t="s">
        <v>49</v>
      </c>
      <c r="F14" s="65">
        <v>25.1395333</v>
      </c>
      <c r="G14" s="65">
        <v>-80.2607833</v>
      </c>
      <c r="H14" t="s">
        <v>50</v>
      </c>
      <c r="J14">
        <v>100</v>
      </c>
      <c r="K14" s="68"/>
      <c r="L14">
        <v>0</v>
      </c>
      <c r="Q14" t="s">
        <v>34</v>
      </c>
      <c r="R14" t="s">
        <v>34</v>
      </c>
      <c r="T14" s="66">
        <v>16.190000000000001</v>
      </c>
      <c r="U14">
        <v>2.21</v>
      </c>
      <c r="Z14" s="64" t="s">
        <v>76</v>
      </c>
    </row>
    <row r="15" spans="1:26" ht="16" x14ac:dyDescent="0.2">
      <c r="A15" s="73" t="s">
        <v>56</v>
      </c>
      <c r="B15" t="s">
        <v>48</v>
      </c>
      <c r="C15" s="64" t="s">
        <v>90</v>
      </c>
      <c r="D15" t="s">
        <v>36</v>
      </c>
      <c r="E15" t="s">
        <v>49</v>
      </c>
      <c r="F15" s="65">
        <v>25.139666699999999</v>
      </c>
      <c r="G15" s="65">
        <v>-80.260549999999995</v>
      </c>
      <c r="H15" t="s">
        <v>50</v>
      </c>
      <c r="J15" s="40"/>
      <c r="K15" s="68"/>
      <c r="Q15" t="s">
        <v>34</v>
      </c>
      <c r="R15" t="s">
        <v>34</v>
      </c>
      <c r="T15" s="66">
        <v>16.190000000000001</v>
      </c>
      <c r="U15">
        <v>2.21</v>
      </c>
      <c r="Z15" s="64" t="s">
        <v>91</v>
      </c>
    </row>
    <row r="16" spans="1:26" ht="16" x14ac:dyDescent="0.2">
      <c r="A16" s="73" t="s">
        <v>56</v>
      </c>
      <c r="B16" t="s">
        <v>48</v>
      </c>
      <c r="C16" s="64" t="s">
        <v>92</v>
      </c>
      <c r="D16" t="s">
        <v>36</v>
      </c>
      <c r="E16" t="s">
        <v>49</v>
      </c>
      <c r="F16" s="62">
        <v>25.139916700000001</v>
      </c>
      <c r="G16" s="62">
        <v>-80.259916700000005</v>
      </c>
      <c r="H16" t="s">
        <v>50</v>
      </c>
      <c r="J16" s="40"/>
      <c r="K16" s="68"/>
      <c r="Q16" t="s">
        <v>34</v>
      </c>
      <c r="R16" t="s">
        <v>34</v>
      </c>
      <c r="T16" s="66">
        <v>16.190000000000001</v>
      </c>
      <c r="U16">
        <v>2.21</v>
      </c>
      <c r="Z16" s="64" t="s">
        <v>91</v>
      </c>
    </row>
    <row r="17" spans="1:26" ht="16" x14ac:dyDescent="0.2">
      <c r="A17" s="73" t="s">
        <v>56</v>
      </c>
      <c r="B17" t="s">
        <v>48</v>
      </c>
      <c r="C17" s="64" t="s">
        <v>93</v>
      </c>
      <c r="D17" t="s">
        <v>36</v>
      </c>
      <c r="E17" t="s">
        <v>49</v>
      </c>
      <c r="F17" s="65">
        <v>25.139983300000001</v>
      </c>
      <c r="G17" s="65">
        <v>-80.260266700000003</v>
      </c>
      <c r="H17" t="s">
        <v>50</v>
      </c>
      <c r="J17" s="40"/>
      <c r="K17" s="68"/>
      <c r="Q17" t="s">
        <v>34</v>
      </c>
      <c r="R17" t="s">
        <v>34</v>
      </c>
      <c r="T17" s="66">
        <v>16.190000000000001</v>
      </c>
      <c r="U17">
        <v>2.21</v>
      </c>
      <c r="Z17" s="64" t="s">
        <v>82</v>
      </c>
    </row>
    <row r="18" spans="1:26" ht="16" x14ac:dyDescent="0.2">
      <c r="A18" s="73" t="s">
        <v>56</v>
      </c>
      <c r="B18" t="s">
        <v>48</v>
      </c>
      <c r="C18" s="64" t="s">
        <v>94</v>
      </c>
      <c r="D18" t="s">
        <v>36</v>
      </c>
      <c r="E18" t="s">
        <v>49</v>
      </c>
      <c r="F18" s="62">
        <v>25.1400167</v>
      </c>
      <c r="G18" s="62">
        <v>-80.260016699999994</v>
      </c>
      <c r="H18" t="s">
        <v>50</v>
      </c>
      <c r="J18" s="40"/>
      <c r="K18" s="68"/>
      <c r="Q18" t="s">
        <v>34</v>
      </c>
      <c r="R18" t="s">
        <v>34</v>
      </c>
      <c r="T18" s="66">
        <v>16.190000000000001</v>
      </c>
      <c r="U18">
        <v>2.21</v>
      </c>
      <c r="Z18" s="64" t="s">
        <v>91</v>
      </c>
    </row>
    <row r="19" spans="1:26" ht="16" x14ac:dyDescent="0.2">
      <c r="A19" s="73" t="s">
        <v>56</v>
      </c>
      <c r="B19" t="s">
        <v>48</v>
      </c>
      <c r="C19" s="64" t="s">
        <v>95</v>
      </c>
      <c r="D19" t="s">
        <v>36</v>
      </c>
      <c r="E19" t="s">
        <v>49</v>
      </c>
      <c r="F19" s="65">
        <v>25.1424667</v>
      </c>
      <c r="G19" s="65">
        <v>-80.258383300000006</v>
      </c>
      <c r="H19" t="s">
        <v>50</v>
      </c>
      <c r="J19">
        <v>100</v>
      </c>
      <c r="K19" s="68"/>
      <c r="L19">
        <v>0</v>
      </c>
      <c r="Q19" t="s">
        <v>34</v>
      </c>
      <c r="R19" t="s">
        <v>34</v>
      </c>
      <c r="T19" s="66">
        <v>16.190000000000001</v>
      </c>
      <c r="U19">
        <v>2.21</v>
      </c>
      <c r="Z19" s="64" t="s">
        <v>76</v>
      </c>
    </row>
    <row r="20" spans="1:26" ht="16" x14ac:dyDescent="0.2">
      <c r="A20" s="73" t="s">
        <v>56</v>
      </c>
      <c r="B20" t="s">
        <v>48</v>
      </c>
      <c r="C20" s="64" t="s">
        <v>96</v>
      </c>
      <c r="D20" t="s">
        <v>36</v>
      </c>
      <c r="E20" t="s">
        <v>49</v>
      </c>
      <c r="F20" s="65">
        <v>25.142581</v>
      </c>
      <c r="G20" s="65">
        <v>-80.258370999999997</v>
      </c>
      <c r="H20" t="s">
        <v>50</v>
      </c>
      <c r="J20" s="40"/>
      <c r="K20" s="68"/>
      <c r="Q20" t="s">
        <v>34</v>
      </c>
      <c r="R20" t="s">
        <v>34</v>
      </c>
      <c r="T20" s="66">
        <v>16.190000000000001</v>
      </c>
      <c r="U20">
        <v>2.21</v>
      </c>
      <c r="Z20" s="64" t="s">
        <v>91</v>
      </c>
    </row>
    <row r="21" spans="1:26" ht="16" x14ac:dyDescent="0.2">
      <c r="A21" s="73" t="s">
        <v>56</v>
      </c>
      <c r="B21" t="s">
        <v>48</v>
      </c>
      <c r="C21" s="64" t="s">
        <v>97</v>
      </c>
      <c r="D21" t="s">
        <v>36</v>
      </c>
      <c r="E21" t="s">
        <v>49</v>
      </c>
      <c r="F21" s="65">
        <v>25.142600000000002</v>
      </c>
      <c r="G21" s="65">
        <v>-80.258366699999996</v>
      </c>
      <c r="H21" t="s">
        <v>50</v>
      </c>
      <c r="J21" s="40"/>
      <c r="K21" s="68"/>
      <c r="Q21" t="s">
        <v>34</v>
      </c>
      <c r="R21" t="s">
        <v>34</v>
      </c>
      <c r="T21" s="66">
        <v>16.190000000000001</v>
      </c>
      <c r="U21">
        <v>2.21</v>
      </c>
      <c r="Z21" s="64" t="s">
        <v>91</v>
      </c>
    </row>
    <row r="22" spans="1:26" ht="16" x14ac:dyDescent="0.2">
      <c r="A22" s="73" t="s">
        <v>56</v>
      </c>
      <c r="B22" t="s">
        <v>48</v>
      </c>
      <c r="C22" s="64" t="s">
        <v>98</v>
      </c>
      <c r="D22" t="s">
        <v>36</v>
      </c>
      <c r="E22" t="s">
        <v>49</v>
      </c>
      <c r="F22" s="65">
        <v>25.142634000000001</v>
      </c>
      <c r="G22" s="65">
        <v>-80.258249000000006</v>
      </c>
      <c r="H22" t="s">
        <v>50</v>
      </c>
      <c r="J22" s="40"/>
      <c r="K22" s="68"/>
      <c r="Q22" t="s">
        <v>34</v>
      </c>
      <c r="R22" t="s">
        <v>34</v>
      </c>
      <c r="T22" s="66">
        <v>16.190000000000001</v>
      </c>
      <c r="U22">
        <v>2.21</v>
      </c>
      <c r="Z22" s="64" t="s">
        <v>91</v>
      </c>
    </row>
    <row r="23" spans="1:26" ht="16" x14ac:dyDescent="0.2">
      <c r="A23" s="73" t="s">
        <v>56</v>
      </c>
      <c r="B23" t="s">
        <v>48</v>
      </c>
      <c r="C23" s="64" t="s">
        <v>99</v>
      </c>
      <c r="D23" t="s">
        <v>36</v>
      </c>
      <c r="E23" t="s">
        <v>49</v>
      </c>
      <c r="F23" s="65">
        <v>25.142875</v>
      </c>
      <c r="G23" s="65">
        <v>-80.258210000000005</v>
      </c>
      <c r="H23" t="s">
        <v>50</v>
      </c>
      <c r="J23" s="40"/>
      <c r="K23" s="68"/>
      <c r="Q23" t="s">
        <v>34</v>
      </c>
      <c r="R23" t="s">
        <v>34</v>
      </c>
      <c r="T23" s="66">
        <v>16.190000000000001</v>
      </c>
      <c r="U23">
        <v>2.21</v>
      </c>
      <c r="Z23" s="64" t="s">
        <v>82</v>
      </c>
    </row>
    <row r="24" spans="1:26" ht="16" x14ac:dyDescent="0.2">
      <c r="A24" s="73" t="s">
        <v>56</v>
      </c>
      <c r="B24" t="s">
        <v>48</v>
      </c>
      <c r="C24" s="64" t="s">
        <v>100</v>
      </c>
      <c r="D24" t="s">
        <v>36</v>
      </c>
      <c r="E24" t="s">
        <v>49</v>
      </c>
      <c r="F24" s="65">
        <v>25.142900000000001</v>
      </c>
      <c r="G24" s="65">
        <v>-80.258416699999998</v>
      </c>
      <c r="H24" t="s">
        <v>50</v>
      </c>
      <c r="J24" s="40"/>
      <c r="K24" s="68"/>
      <c r="Q24" t="s">
        <v>34</v>
      </c>
      <c r="R24" t="s">
        <v>34</v>
      </c>
      <c r="T24" s="66">
        <v>16.190000000000001</v>
      </c>
      <c r="U24">
        <v>2.21</v>
      </c>
      <c r="Z24" s="64" t="s">
        <v>91</v>
      </c>
    </row>
    <row r="25" spans="1:26" ht="16" x14ac:dyDescent="0.2">
      <c r="A25" s="73" t="s">
        <v>56</v>
      </c>
      <c r="B25" t="s">
        <v>48</v>
      </c>
      <c r="C25" s="64" t="s">
        <v>101</v>
      </c>
      <c r="D25" t="s">
        <v>36</v>
      </c>
      <c r="E25" t="s">
        <v>49</v>
      </c>
      <c r="F25" s="65">
        <v>25.142911000000002</v>
      </c>
      <c r="G25" s="65">
        <v>-80.258235999999997</v>
      </c>
      <c r="H25" t="s">
        <v>50</v>
      </c>
      <c r="J25" s="40"/>
      <c r="K25" s="68"/>
      <c r="Q25" t="s">
        <v>34</v>
      </c>
      <c r="R25" t="s">
        <v>34</v>
      </c>
      <c r="T25" s="66">
        <v>16.190000000000001</v>
      </c>
      <c r="U25">
        <v>2.21</v>
      </c>
      <c r="Z25" s="64" t="s">
        <v>91</v>
      </c>
    </row>
    <row r="26" spans="1:26" ht="16" x14ac:dyDescent="0.2">
      <c r="A26" s="73" t="s">
        <v>56</v>
      </c>
      <c r="B26" t="s">
        <v>48</v>
      </c>
      <c r="C26" s="64" t="s">
        <v>102</v>
      </c>
      <c r="D26" t="s">
        <v>36</v>
      </c>
      <c r="E26" t="s">
        <v>49</v>
      </c>
      <c r="F26" s="65">
        <v>25.142949999999999</v>
      </c>
      <c r="G26" s="65">
        <v>-80.258349999999993</v>
      </c>
      <c r="H26" t="s">
        <v>50</v>
      </c>
      <c r="J26" s="40"/>
      <c r="K26" s="68"/>
      <c r="Q26" t="s">
        <v>34</v>
      </c>
      <c r="R26" t="s">
        <v>34</v>
      </c>
      <c r="T26" s="66">
        <v>16.190000000000001</v>
      </c>
      <c r="U26">
        <v>2.21</v>
      </c>
      <c r="Z26" s="64" t="s">
        <v>91</v>
      </c>
    </row>
    <row r="27" spans="1:26" ht="16" x14ac:dyDescent="0.2">
      <c r="A27" s="73" t="s">
        <v>56</v>
      </c>
      <c r="B27" t="s">
        <v>48</v>
      </c>
      <c r="C27" s="64" t="s">
        <v>103</v>
      </c>
      <c r="D27" t="s">
        <v>36</v>
      </c>
      <c r="E27" t="s">
        <v>49</v>
      </c>
      <c r="F27" s="65">
        <v>25.143032999999999</v>
      </c>
      <c r="G27" s="65">
        <v>-80.258200000000002</v>
      </c>
      <c r="H27" t="s">
        <v>50</v>
      </c>
      <c r="J27" s="40"/>
      <c r="K27" s="68"/>
      <c r="Q27" t="s">
        <v>34</v>
      </c>
      <c r="R27" t="s">
        <v>34</v>
      </c>
      <c r="T27" s="66">
        <v>16.190000000000001</v>
      </c>
      <c r="U27">
        <v>2.21</v>
      </c>
      <c r="Z27" s="64" t="s">
        <v>82</v>
      </c>
    </row>
    <row r="28" spans="1:26" ht="16" x14ac:dyDescent="0.2">
      <c r="A28" s="73" t="s">
        <v>56</v>
      </c>
      <c r="B28" t="s">
        <v>48</v>
      </c>
      <c r="C28" s="64" t="s">
        <v>104</v>
      </c>
      <c r="D28" t="s">
        <v>36</v>
      </c>
      <c r="E28" t="s">
        <v>49</v>
      </c>
      <c r="F28" s="65">
        <v>25.143039999999999</v>
      </c>
      <c r="G28" s="65">
        <v>-80.258052000000006</v>
      </c>
      <c r="H28" t="s">
        <v>50</v>
      </c>
      <c r="J28">
        <v>100</v>
      </c>
      <c r="K28" s="68"/>
      <c r="L28">
        <v>0</v>
      </c>
      <c r="Q28" t="s">
        <v>34</v>
      </c>
      <c r="R28" t="s">
        <v>34</v>
      </c>
      <c r="T28" s="66">
        <v>16.190000000000001</v>
      </c>
      <c r="U28">
        <v>2.21</v>
      </c>
      <c r="Z28" s="64" t="s">
        <v>76</v>
      </c>
    </row>
    <row r="29" spans="1:26" ht="16" x14ac:dyDescent="0.2">
      <c r="A29" s="73" t="s">
        <v>56</v>
      </c>
      <c r="B29" t="s">
        <v>48</v>
      </c>
      <c r="C29" s="64" t="s">
        <v>105</v>
      </c>
      <c r="D29" t="s">
        <v>36</v>
      </c>
      <c r="E29" t="s">
        <v>49</v>
      </c>
      <c r="F29" s="65">
        <v>25.143083300000001</v>
      </c>
      <c r="G29" s="65">
        <v>-80.258116700000002</v>
      </c>
      <c r="H29" t="s">
        <v>50</v>
      </c>
      <c r="J29" s="40"/>
      <c r="K29" s="68"/>
      <c r="Q29" t="s">
        <v>34</v>
      </c>
      <c r="R29" t="s">
        <v>34</v>
      </c>
      <c r="T29" s="66">
        <v>16.190000000000001</v>
      </c>
      <c r="U29">
        <v>2.21</v>
      </c>
      <c r="Z29" s="64" t="s">
        <v>91</v>
      </c>
    </row>
    <row r="30" spans="1:26" ht="16" x14ac:dyDescent="0.2">
      <c r="A30" s="73" t="s">
        <v>56</v>
      </c>
      <c r="B30" t="s">
        <v>48</v>
      </c>
      <c r="C30" s="64" t="s">
        <v>106</v>
      </c>
      <c r="D30" t="s">
        <v>36</v>
      </c>
      <c r="E30" t="s">
        <v>49</v>
      </c>
      <c r="F30" s="62">
        <v>25.143888</v>
      </c>
      <c r="G30" s="62">
        <v>-80.257803999999993</v>
      </c>
      <c r="H30" t="s">
        <v>50</v>
      </c>
      <c r="J30">
        <v>100</v>
      </c>
      <c r="K30" s="68"/>
      <c r="L30">
        <v>0</v>
      </c>
      <c r="Q30" t="s">
        <v>34</v>
      </c>
      <c r="R30" t="s">
        <v>34</v>
      </c>
      <c r="T30" s="66">
        <v>16.190000000000001</v>
      </c>
      <c r="U30">
        <v>2.21</v>
      </c>
      <c r="Z30" s="64" t="s">
        <v>76</v>
      </c>
    </row>
    <row r="31" spans="1:26" ht="16" x14ac:dyDescent="0.2">
      <c r="A31" s="73" t="s">
        <v>56</v>
      </c>
      <c r="B31" t="s">
        <v>48</v>
      </c>
      <c r="C31" s="64" t="s">
        <v>107</v>
      </c>
      <c r="D31" t="s">
        <v>36</v>
      </c>
      <c r="E31" t="s">
        <v>49</v>
      </c>
      <c r="F31" s="65">
        <v>25.143899999999999</v>
      </c>
      <c r="G31" s="65">
        <v>-80.257350000000002</v>
      </c>
      <c r="H31" t="s">
        <v>50</v>
      </c>
      <c r="J31">
        <v>100</v>
      </c>
      <c r="K31" s="68"/>
      <c r="L31">
        <v>0</v>
      </c>
      <c r="Q31" t="s">
        <v>34</v>
      </c>
      <c r="R31" t="s">
        <v>34</v>
      </c>
      <c r="T31" s="66">
        <v>16.190000000000001</v>
      </c>
      <c r="U31">
        <v>2.21</v>
      </c>
      <c r="Z31" s="64" t="s">
        <v>76</v>
      </c>
    </row>
    <row r="32" spans="1:26" ht="16" x14ac:dyDescent="0.2">
      <c r="A32" s="73" t="s">
        <v>56</v>
      </c>
      <c r="B32" t="s">
        <v>48</v>
      </c>
      <c r="C32" s="64" t="s">
        <v>108</v>
      </c>
      <c r="D32" t="s">
        <v>36</v>
      </c>
      <c r="E32" t="s">
        <v>49</v>
      </c>
      <c r="F32" s="65">
        <v>25.143906999999999</v>
      </c>
      <c r="G32" s="65">
        <v>-80.257774999999995</v>
      </c>
      <c r="H32" t="s">
        <v>50</v>
      </c>
      <c r="J32">
        <v>100</v>
      </c>
      <c r="K32" s="68"/>
      <c r="L32">
        <v>0</v>
      </c>
      <c r="Q32" t="s">
        <v>34</v>
      </c>
      <c r="R32" t="s">
        <v>34</v>
      </c>
      <c r="T32" s="66">
        <v>16.190000000000001</v>
      </c>
      <c r="U32">
        <v>2.21</v>
      </c>
      <c r="Z32" s="64" t="s">
        <v>76</v>
      </c>
    </row>
    <row r="33" spans="1:26" ht="16" x14ac:dyDescent="0.2">
      <c r="A33" s="73" t="s">
        <v>56</v>
      </c>
      <c r="B33" t="s">
        <v>48</v>
      </c>
      <c r="C33" s="64" t="s">
        <v>109</v>
      </c>
      <c r="D33" t="s">
        <v>36</v>
      </c>
      <c r="E33" t="s">
        <v>49</v>
      </c>
      <c r="F33" s="65">
        <v>25.145050000000001</v>
      </c>
      <c r="G33" s="65">
        <v>-80.2569333</v>
      </c>
      <c r="H33" t="s">
        <v>50</v>
      </c>
      <c r="J33" s="40"/>
      <c r="K33" s="68"/>
      <c r="Q33" t="s">
        <v>34</v>
      </c>
      <c r="R33" t="s">
        <v>34</v>
      </c>
      <c r="T33" s="66">
        <v>16.190000000000001</v>
      </c>
      <c r="U33">
        <v>2.21</v>
      </c>
      <c r="Z33" s="64" t="s">
        <v>82</v>
      </c>
    </row>
    <row r="34" spans="1:26" ht="16" x14ac:dyDescent="0.2">
      <c r="A34" s="73" t="s">
        <v>56</v>
      </c>
      <c r="B34" t="s">
        <v>48</v>
      </c>
      <c r="C34" s="64" t="s">
        <v>110</v>
      </c>
      <c r="D34" t="s">
        <v>36</v>
      </c>
      <c r="E34" t="s">
        <v>49</v>
      </c>
      <c r="F34" s="65">
        <v>25.145083</v>
      </c>
      <c r="G34" s="65">
        <v>-80.257316000000003</v>
      </c>
      <c r="H34" t="s">
        <v>50</v>
      </c>
      <c r="J34" s="40"/>
      <c r="K34" s="68"/>
      <c r="Q34" t="s">
        <v>34</v>
      </c>
      <c r="R34" t="s">
        <v>34</v>
      </c>
      <c r="T34" s="66">
        <v>16.190000000000001</v>
      </c>
      <c r="U34">
        <v>2.21</v>
      </c>
      <c r="Z34" s="64" t="s">
        <v>82</v>
      </c>
    </row>
    <row r="35" spans="1:26" ht="16" x14ac:dyDescent="0.2">
      <c r="A35" s="73" t="s">
        <v>56</v>
      </c>
      <c r="B35" t="s">
        <v>48</v>
      </c>
      <c r="C35" s="64" t="s">
        <v>111</v>
      </c>
      <c r="D35" t="s">
        <v>36</v>
      </c>
      <c r="E35" t="s">
        <v>49</v>
      </c>
      <c r="F35" s="65">
        <v>25.145766699999999</v>
      </c>
      <c r="G35" s="65">
        <v>-80.256116700000007</v>
      </c>
      <c r="H35" t="s">
        <v>50</v>
      </c>
      <c r="J35" s="40"/>
      <c r="K35" s="68"/>
      <c r="Q35" t="s">
        <v>34</v>
      </c>
      <c r="R35" t="s">
        <v>34</v>
      </c>
      <c r="T35" s="66">
        <v>16.190000000000001</v>
      </c>
      <c r="U35">
        <v>2.21</v>
      </c>
      <c r="Z35" s="64" t="s">
        <v>91</v>
      </c>
    </row>
    <row r="36" spans="1:26" ht="16" x14ac:dyDescent="0.2">
      <c r="A36" s="73" t="s">
        <v>56</v>
      </c>
      <c r="B36" t="s">
        <v>48</v>
      </c>
      <c r="C36" s="64" t="s">
        <v>112</v>
      </c>
      <c r="D36" t="s">
        <v>36</v>
      </c>
      <c r="E36" t="s">
        <v>49</v>
      </c>
      <c r="F36" s="65">
        <v>25.147500000000001</v>
      </c>
      <c r="G36" s="65">
        <v>-80.254900000000006</v>
      </c>
      <c r="H36" t="s">
        <v>50</v>
      </c>
      <c r="J36" s="40"/>
      <c r="K36" s="68"/>
      <c r="Q36" t="s">
        <v>34</v>
      </c>
      <c r="R36" t="s">
        <v>34</v>
      </c>
      <c r="T36" s="66">
        <v>16.190000000000001</v>
      </c>
      <c r="U36">
        <v>2.21</v>
      </c>
      <c r="Z36" s="64" t="s">
        <v>91</v>
      </c>
    </row>
    <row r="37" spans="1:26" ht="16" x14ac:dyDescent="0.2">
      <c r="A37" s="73" t="s">
        <v>56</v>
      </c>
      <c r="B37" t="s">
        <v>48</v>
      </c>
      <c r="C37" s="64" t="s">
        <v>113</v>
      </c>
      <c r="D37" t="s">
        <v>36</v>
      </c>
      <c r="E37" t="s">
        <v>49</v>
      </c>
      <c r="F37" s="65">
        <v>25.14592</v>
      </c>
      <c r="G37" s="65">
        <v>-80.255735000000001</v>
      </c>
      <c r="H37" t="s">
        <v>50</v>
      </c>
      <c r="J37">
        <v>100</v>
      </c>
      <c r="K37" s="68"/>
      <c r="L37">
        <v>0</v>
      </c>
      <c r="Q37" t="s">
        <v>34</v>
      </c>
      <c r="R37" t="s">
        <v>34</v>
      </c>
      <c r="T37" s="66">
        <v>16.190000000000001</v>
      </c>
      <c r="U37">
        <v>2.21</v>
      </c>
      <c r="Z37" s="64" t="s">
        <v>76</v>
      </c>
    </row>
    <row r="38" spans="1:26" s="75" customFormat="1" ht="17" thickBot="1" x14ac:dyDescent="0.25">
      <c r="A38" s="74" t="s">
        <v>56</v>
      </c>
      <c r="B38" s="75" t="s">
        <v>48</v>
      </c>
      <c r="C38" s="76" t="s">
        <v>114</v>
      </c>
      <c r="D38" s="75" t="s">
        <v>36</v>
      </c>
      <c r="E38" s="75" t="s">
        <v>49</v>
      </c>
      <c r="F38" s="81">
        <v>25.143818</v>
      </c>
      <c r="G38" s="81">
        <v>-80.257446000000002</v>
      </c>
      <c r="H38" s="75" t="s">
        <v>50</v>
      </c>
      <c r="J38" s="78"/>
      <c r="K38" s="83"/>
      <c r="Q38" s="75">
        <v>28</v>
      </c>
      <c r="R38" s="75">
        <v>18</v>
      </c>
      <c r="T38" s="79">
        <v>16.190000000000001</v>
      </c>
      <c r="U38" s="75">
        <v>2.21</v>
      </c>
      <c r="Z38" s="76" t="s">
        <v>82</v>
      </c>
    </row>
    <row r="39" spans="1:26" s="7" customFormat="1" ht="16" x14ac:dyDescent="0.2">
      <c r="A39" s="70" t="s">
        <v>57</v>
      </c>
      <c r="B39" s="7" t="s">
        <v>48</v>
      </c>
      <c r="C39" s="71" t="s">
        <v>115</v>
      </c>
      <c r="D39" s="7" t="s">
        <v>36</v>
      </c>
      <c r="E39" s="7" t="s">
        <v>49</v>
      </c>
      <c r="F39" s="72">
        <v>25.033643000000001</v>
      </c>
      <c r="G39" s="72">
        <v>-80.349520999999996</v>
      </c>
      <c r="H39" s="7" t="s">
        <v>50</v>
      </c>
      <c r="J39" s="7">
        <v>100</v>
      </c>
      <c r="K39" s="82"/>
      <c r="L39" s="7">
        <v>0</v>
      </c>
      <c r="Q39" s="7" t="s">
        <v>34</v>
      </c>
      <c r="R39" s="7" t="s">
        <v>34</v>
      </c>
      <c r="T39" s="80">
        <v>14.74</v>
      </c>
      <c r="U39" s="7">
        <v>2.11</v>
      </c>
      <c r="Z39" s="71" t="s">
        <v>76</v>
      </c>
    </row>
    <row r="40" spans="1:26" ht="16" x14ac:dyDescent="0.2">
      <c r="A40" s="73" t="s">
        <v>57</v>
      </c>
      <c r="B40" t="s">
        <v>48</v>
      </c>
      <c r="C40" s="64" t="s">
        <v>116</v>
      </c>
      <c r="D40" t="s">
        <v>36</v>
      </c>
      <c r="E40" t="s">
        <v>49</v>
      </c>
      <c r="F40" s="65">
        <v>25.033783</v>
      </c>
      <c r="G40" s="65">
        <v>-80.349416000000005</v>
      </c>
      <c r="H40" t="s">
        <v>50</v>
      </c>
      <c r="J40">
        <v>100</v>
      </c>
      <c r="K40" s="68"/>
      <c r="L40">
        <v>0</v>
      </c>
      <c r="Q40" t="s">
        <v>34</v>
      </c>
      <c r="R40" t="s">
        <v>34</v>
      </c>
      <c r="T40" s="66">
        <v>14.74</v>
      </c>
      <c r="U40">
        <v>2.11</v>
      </c>
      <c r="Z40" s="64" t="s">
        <v>76</v>
      </c>
    </row>
    <row r="41" spans="1:26" ht="16" x14ac:dyDescent="0.2">
      <c r="A41" s="73" t="s">
        <v>57</v>
      </c>
      <c r="B41" t="s">
        <v>48</v>
      </c>
      <c r="C41" s="64" t="s">
        <v>117</v>
      </c>
      <c r="D41" t="s">
        <v>36</v>
      </c>
      <c r="E41" t="s">
        <v>49</v>
      </c>
      <c r="F41" s="65">
        <v>25.0340667</v>
      </c>
      <c r="G41" s="65">
        <v>-80.351749999999996</v>
      </c>
      <c r="H41" t="s">
        <v>50</v>
      </c>
      <c r="J41">
        <v>100</v>
      </c>
      <c r="K41" s="68"/>
      <c r="L41">
        <v>0</v>
      </c>
      <c r="Q41" t="s">
        <v>34</v>
      </c>
      <c r="R41" t="s">
        <v>34</v>
      </c>
      <c r="T41" s="67">
        <v>15.7857</v>
      </c>
      <c r="U41" s="84">
        <v>2.2599999999999998</v>
      </c>
      <c r="Z41" s="64" t="s">
        <v>76</v>
      </c>
    </row>
    <row r="42" spans="1:26" s="75" customFormat="1" ht="17" thickBot="1" x14ac:dyDescent="0.25">
      <c r="A42" s="74" t="s">
        <v>57</v>
      </c>
      <c r="B42" s="75" t="s">
        <v>48</v>
      </c>
      <c r="C42" s="76" t="s">
        <v>118</v>
      </c>
      <c r="D42" s="75" t="s">
        <v>36</v>
      </c>
      <c r="E42" s="75" t="s">
        <v>49</v>
      </c>
      <c r="F42" s="77">
        <v>25.0335</v>
      </c>
      <c r="G42" s="77">
        <v>-80.349590000000006</v>
      </c>
      <c r="H42" s="75" t="s">
        <v>50</v>
      </c>
      <c r="J42" s="78"/>
      <c r="K42" s="83"/>
      <c r="Q42" s="75">
        <v>4</v>
      </c>
      <c r="R42" s="75">
        <v>1</v>
      </c>
      <c r="T42" s="79">
        <v>14.74</v>
      </c>
      <c r="U42" s="75">
        <v>2.11</v>
      </c>
      <c r="Z42" s="76" t="s">
        <v>91</v>
      </c>
    </row>
    <row r="43" spans="1:26" s="7" customFormat="1" ht="16" x14ac:dyDescent="0.2">
      <c r="A43" s="70" t="s">
        <v>58</v>
      </c>
      <c r="B43" s="7" t="s">
        <v>48</v>
      </c>
      <c r="C43" s="71" t="s">
        <v>119</v>
      </c>
      <c r="D43" s="7" t="s">
        <v>36</v>
      </c>
      <c r="E43" s="7" t="s">
        <v>49</v>
      </c>
      <c r="F43" s="72">
        <v>25.108183</v>
      </c>
      <c r="G43" s="72">
        <v>-80.307083000000006</v>
      </c>
      <c r="H43" s="7" t="s">
        <v>50</v>
      </c>
      <c r="J43" s="7">
        <v>100</v>
      </c>
      <c r="K43" s="82"/>
      <c r="L43" s="7">
        <v>0</v>
      </c>
      <c r="Q43" s="7" t="s">
        <v>34</v>
      </c>
      <c r="R43" s="7" t="s">
        <v>34</v>
      </c>
      <c r="T43" s="80">
        <v>17.275700000000001</v>
      </c>
      <c r="U43" s="7">
        <v>2.42</v>
      </c>
      <c r="Z43" s="71" t="s">
        <v>76</v>
      </c>
    </row>
    <row r="44" spans="1:26" ht="16" x14ac:dyDescent="0.2">
      <c r="A44" s="73" t="s">
        <v>58</v>
      </c>
      <c r="B44" t="s">
        <v>48</v>
      </c>
      <c r="C44" s="64" t="s">
        <v>120</v>
      </c>
      <c r="D44" t="s">
        <v>36</v>
      </c>
      <c r="E44" t="s">
        <v>49</v>
      </c>
      <c r="F44" s="65">
        <v>25.108916000000001</v>
      </c>
      <c r="G44" s="65">
        <v>-80.305250000000001</v>
      </c>
      <c r="H44" t="s">
        <v>50</v>
      </c>
      <c r="J44">
        <v>100</v>
      </c>
      <c r="K44" s="68"/>
      <c r="L44">
        <v>0</v>
      </c>
      <c r="Q44" t="s">
        <v>34</v>
      </c>
      <c r="R44" t="s">
        <v>34</v>
      </c>
      <c r="T44" s="66">
        <v>17.275700000000001</v>
      </c>
      <c r="U44">
        <v>2.42</v>
      </c>
      <c r="Z44" s="64" t="s">
        <v>76</v>
      </c>
    </row>
    <row r="45" spans="1:26" ht="16" x14ac:dyDescent="0.2">
      <c r="A45" s="73" t="s">
        <v>58</v>
      </c>
      <c r="B45" t="s">
        <v>48</v>
      </c>
      <c r="C45" s="64" t="s">
        <v>121</v>
      </c>
      <c r="D45" t="s">
        <v>36</v>
      </c>
      <c r="E45" t="s">
        <v>49</v>
      </c>
      <c r="F45" s="65">
        <v>25.109265000000001</v>
      </c>
      <c r="G45" s="65">
        <v>-80.306236999999996</v>
      </c>
      <c r="H45" t="s">
        <v>50</v>
      </c>
      <c r="J45">
        <v>100</v>
      </c>
      <c r="K45" s="68"/>
      <c r="L45">
        <v>0</v>
      </c>
      <c r="Q45" t="s">
        <v>34</v>
      </c>
      <c r="R45" t="s">
        <v>34</v>
      </c>
      <c r="T45" s="66">
        <v>17.275700000000001</v>
      </c>
      <c r="U45">
        <v>2.42</v>
      </c>
      <c r="Z45" s="64" t="s">
        <v>76</v>
      </c>
    </row>
    <row r="46" spans="1:26" s="75" customFormat="1" ht="17" thickBot="1" x14ac:dyDescent="0.25">
      <c r="A46" s="74" t="s">
        <v>58</v>
      </c>
      <c r="B46" s="75" t="s">
        <v>48</v>
      </c>
      <c r="C46" s="76" t="s">
        <v>122</v>
      </c>
      <c r="D46" s="75" t="s">
        <v>36</v>
      </c>
      <c r="E46" s="75" t="s">
        <v>49</v>
      </c>
      <c r="F46" s="81">
        <v>25.111865999999999</v>
      </c>
      <c r="G46" s="81">
        <v>-80.303349999999995</v>
      </c>
      <c r="H46" s="75" t="s">
        <v>50</v>
      </c>
      <c r="J46" s="75">
        <v>100</v>
      </c>
      <c r="K46" s="83"/>
      <c r="L46" s="75">
        <v>0</v>
      </c>
      <c r="Q46" s="75">
        <v>4</v>
      </c>
      <c r="R46" s="75">
        <v>0</v>
      </c>
      <c r="T46" s="79">
        <v>17.275700000000001</v>
      </c>
      <c r="U46" s="75">
        <v>2.42</v>
      </c>
      <c r="Z46" s="76" t="s">
        <v>76</v>
      </c>
    </row>
    <row r="47" spans="1:26" s="7" customFormat="1" ht="16" x14ac:dyDescent="0.2">
      <c r="A47" s="70" t="s">
        <v>59</v>
      </c>
      <c r="B47" s="7" t="s">
        <v>48</v>
      </c>
      <c r="C47" s="71" t="s">
        <v>123</v>
      </c>
      <c r="D47" s="7" t="s">
        <v>36</v>
      </c>
      <c r="E47" s="7" t="s">
        <v>49</v>
      </c>
      <c r="F47" s="72">
        <v>25.139816700000001</v>
      </c>
      <c r="G47" s="72">
        <v>-80.294116700000004</v>
      </c>
      <c r="H47" s="7" t="s">
        <v>50</v>
      </c>
      <c r="J47" s="7">
        <v>100</v>
      </c>
      <c r="K47" s="82"/>
      <c r="L47" s="7">
        <v>0</v>
      </c>
      <c r="Q47" s="7" t="s">
        <v>34</v>
      </c>
      <c r="R47" s="7" t="s">
        <v>34</v>
      </c>
      <c r="T47" s="7">
        <v>16.190000000000001</v>
      </c>
      <c r="U47" s="7">
        <v>2.21</v>
      </c>
      <c r="V47" s="7">
        <v>1.88</v>
      </c>
      <c r="W47" s="7">
        <v>5.0599999999999996</v>
      </c>
      <c r="Y47" s="7" t="s">
        <v>169</v>
      </c>
      <c r="Z47" s="71" t="s">
        <v>76</v>
      </c>
    </row>
    <row r="48" spans="1:26" s="75" customFormat="1" ht="17" thickBot="1" x14ac:dyDescent="0.25">
      <c r="A48" s="74" t="s">
        <v>59</v>
      </c>
      <c r="B48" s="75" t="s">
        <v>48</v>
      </c>
      <c r="C48" s="76" t="s">
        <v>124</v>
      </c>
      <c r="D48" s="75" t="s">
        <v>36</v>
      </c>
      <c r="E48" s="75" t="s">
        <v>49</v>
      </c>
      <c r="F48" s="81">
        <v>25.139949999999999</v>
      </c>
      <c r="G48" s="81">
        <v>-80.294583000000003</v>
      </c>
      <c r="H48" s="75" t="s">
        <v>50</v>
      </c>
      <c r="J48" s="75">
        <v>100</v>
      </c>
      <c r="K48" s="83"/>
      <c r="L48" s="75">
        <v>0</v>
      </c>
      <c r="Q48" s="75">
        <v>2</v>
      </c>
      <c r="R48" s="75">
        <v>0</v>
      </c>
      <c r="T48" s="75">
        <v>16.190000000000001</v>
      </c>
      <c r="U48" s="75">
        <v>2.21</v>
      </c>
      <c r="Y48" s="75" t="s">
        <v>169</v>
      </c>
      <c r="Z48" s="76" t="s">
        <v>76</v>
      </c>
    </row>
    <row r="49" spans="1:26" s="7" customFormat="1" ht="16" x14ac:dyDescent="0.2">
      <c r="A49" s="70" t="s">
        <v>60</v>
      </c>
      <c r="B49" s="7" t="s">
        <v>48</v>
      </c>
      <c r="C49" s="71" t="s">
        <v>125</v>
      </c>
      <c r="D49" s="7" t="s">
        <v>36</v>
      </c>
      <c r="E49" s="7" t="s">
        <v>49</v>
      </c>
      <c r="F49" s="72">
        <v>24.938711999999999</v>
      </c>
      <c r="G49" s="72">
        <v>-80.484556999999995</v>
      </c>
      <c r="H49" s="7" t="s">
        <v>50</v>
      </c>
      <c r="J49" s="7">
        <v>100</v>
      </c>
      <c r="K49" s="82"/>
      <c r="L49" s="7">
        <v>0</v>
      </c>
      <c r="Q49" s="7" t="s">
        <v>34</v>
      </c>
      <c r="R49" s="7" t="s">
        <v>34</v>
      </c>
      <c r="T49" s="80">
        <v>16.085699999999999</v>
      </c>
      <c r="U49" s="80">
        <v>2.31</v>
      </c>
      <c r="V49" s="80"/>
      <c r="W49" s="80"/>
      <c r="Z49" s="71" t="s">
        <v>76</v>
      </c>
    </row>
    <row r="50" spans="1:26" s="75" customFormat="1" ht="17" thickBot="1" x14ac:dyDescent="0.25">
      <c r="A50" s="74" t="s">
        <v>60</v>
      </c>
      <c r="B50" s="75" t="s">
        <v>48</v>
      </c>
      <c r="C50" s="76" t="s">
        <v>126</v>
      </c>
      <c r="D50" s="75" t="s">
        <v>36</v>
      </c>
      <c r="E50" s="75" t="s">
        <v>49</v>
      </c>
      <c r="F50" s="81">
        <v>24.939432</v>
      </c>
      <c r="G50" s="81">
        <v>-80.484373000000005</v>
      </c>
      <c r="H50" s="75" t="s">
        <v>50</v>
      </c>
      <c r="J50" s="75">
        <v>100</v>
      </c>
      <c r="K50" s="83"/>
      <c r="L50" s="75">
        <v>0</v>
      </c>
      <c r="Q50" s="75">
        <v>2</v>
      </c>
      <c r="R50" s="75">
        <v>0</v>
      </c>
      <c r="T50" s="79">
        <v>16.085699999999999</v>
      </c>
      <c r="U50" s="79">
        <v>2.31</v>
      </c>
      <c r="V50" s="79"/>
      <c r="W50" s="79"/>
      <c r="Z50" s="76" t="s">
        <v>76</v>
      </c>
    </row>
    <row r="51" spans="1:26" s="7" customFormat="1" ht="16" x14ac:dyDescent="0.2">
      <c r="A51" s="70" t="s">
        <v>61</v>
      </c>
      <c r="B51" s="7" t="s">
        <v>48</v>
      </c>
      <c r="C51" s="71" t="s">
        <v>127</v>
      </c>
      <c r="D51" s="7" t="s">
        <v>36</v>
      </c>
      <c r="E51" s="7" t="s">
        <v>49</v>
      </c>
      <c r="F51" s="72">
        <v>25.1538833</v>
      </c>
      <c r="G51" s="72">
        <v>-80.267849999999996</v>
      </c>
      <c r="H51" s="7" t="s">
        <v>50</v>
      </c>
      <c r="J51" s="85"/>
      <c r="K51" s="82"/>
      <c r="Q51" s="7" t="s">
        <v>34</v>
      </c>
      <c r="R51" s="7" t="s">
        <v>34</v>
      </c>
      <c r="T51" s="7">
        <v>16.915700000000001</v>
      </c>
      <c r="U51" s="7">
        <v>2.35</v>
      </c>
      <c r="Z51" s="71" t="s">
        <v>82</v>
      </c>
    </row>
    <row r="52" spans="1:26" s="75" customFormat="1" ht="17" thickBot="1" x14ac:dyDescent="0.25">
      <c r="A52" s="74" t="s">
        <v>61</v>
      </c>
      <c r="B52" s="75" t="s">
        <v>48</v>
      </c>
      <c r="C52" s="76" t="s">
        <v>128</v>
      </c>
      <c r="D52" s="75" t="s">
        <v>36</v>
      </c>
      <c r="E52" s="75" t="s">
        <v>49</v>
      </c>
      <c r="F52" s="81">
        <v>25.154693999999999</v>
      </c>
      <c r="G52" s="81">
        <v>-80.267750000000007</v>
      </c>
      <c r="H52" s="75" t="s">
        <v>50</v>
      </c>
      <c r="J52" s="78"/>
      <c r="K52" s="83"/>
      <c r="Q52" s="75">
        <v>2</v>
      </c>
      <c r="R52" s="75">
        <v>2</v>
      </c>
      <c r="T52" s="75">
        <v>16.915700000000001</v>
      </c>
      <c r="U52" s="75">
        <v>2.35</v>
      </c>
      <c r="Z52" s="76" t="s">
        <v>91</v>
      </c>
    </row>
    <row r="53" spans="1:26" s="7" customFormat="1" ht="16" x14ac:dyDescent="0.2">
      <c r="A53" s="70" t="s">
        <v>62</v>
      </c>
      <c r="B53" s="7" t="s">
        <v>48</v>
      </c>
      <c r="C53" s="71" t="s">
        <v>129</v>
      </c>
      <c r="D53" s="7" t="s">
        <v>36</v>
      </c>
      <c r="E53" s="7" t="s">
        <v>49</v>
      </c>
      <c r="F53" s="72">
        <v>25.119383299999999</v>
      </c>
      <c r="G53" s="72">
        <v>-80.300299999999993</v>
      </c>
      <c r="H53" s="7" t="s">
        <v>50</v>
      </c>
      <c r="J53" s="7">
        <v>100</v>
      </c>
      <c r="K53" s="82"/>
      <c r="L53" s="7">
        <v>0</v>
      </c>
      <c r="Q53" s="7" t="s">
        <v>34</v>
      </c>
      <c r="R53" s="7" t="s">
        <v>34</v>
      </c>
      <c r="T53" s="80">
        <v>17.275700000000001</v>
      </c>
      <c r="U53" s="80">
        <v>2.42</v>
      </c>
      <c r="V53" s="80"/>
      <c r="W53" s="80"/>
      <c r="Z53" s="71" t="s">
        <v>76</v>
      </c>
    </row>
    <row r="54" spans="1:26" s="75" customFormat="1" ht="17" thickBot="1" x14ac:dyDescent="0.25">
      <c r="A54" s="74" t="s">
        <v>62</v>
      </c>
      <c r="B54" s="75" t="s">
        <v>48</v>
      </c>
      <c r="C54" s="76" t="s">
        <v>130</v>
      </c>
      <c r="D54" s="75" t="s">
        <v>36</v>
      </c>
      <c r="E54" s="75" t="s">
        <v>49</v>
      </c>
      <c r="F54" s="81">
        <v>25.118708000000002</v>
      </c>
      <c r="G54" s="81">
        <v>-80.300458000000006</v>
      </c>
      <c r="H54" s="75" t="s">
        <v>50</v>
      </c>
      <c r="J54" s="75">
        <v>100</v>
      </c>
      <c r="K54" s="83"/>
      <c r="L54" s="75">
        <v>0</v>
      </c>
      <c r="Q54" s="75">
        <v>2</v>
      </c>
      <c r="R54" s="75">
        <v>0</v>
      </c>
      <c r="T54" s="79">
        <v>17.275700000000001</v>
      </c>
      <c r="U54" s="79">
        <v>2.42</v>
      </c>
      <c r="V54" s="79"/>
      <c r="W54" s="79"/>
      <c r="Z54" s="76" t="s">
        <v>76</v>
      </c>
    </row>
    <row r="55" spans="1:26" s="7" customFormat="1" ht="16" x14ac:dyDescent="0.2">
      <c r="A55" s="70" t="s">
        <v>63</v>
      </c>
      <c r="B55" s="7" t="s">
        <v>48</v>
      </c>
      <c r="C55" s="71" t="s">
        <v>131</v>
      </c>
      <c r="D55" s="7" t="s">
        <v>36</v>
      </c>
      <c r="E55" s="7" t="s">
        <v>49</v>
      </c>
      <c r="F55" s="72">
        <v>25.008901000000002</v>
      </c>
      <c r="G55" s="72">
        <v>-80.375246000000004</v>
      </c>
      <c r="H55" s="7" t="s">
        <v>50</v>
      </c>
      <c r="J55" s="7">
        <v>100</v>
      </c>
      <c r="K55" s="82"/>
      <c r="L55" s="7">
        <v>0</v>
      </c>
      <c r="Q55" s="7" t="s">
        <v>34</v>
      </c>
      <c r="R55" s="7" t="s">
        <v>34</v>
      </c>
      <c r="T55" s="80">
        <v>15.7857</v>
      </c>
      <c r="U55" s="7">
        <v>2.2599999999999998</v>
      </c>
      <c r="Z55" s="71" t="s">
        <v>76</v>
      </c>
    </row>
    <row r="56" spans="1:26" ht="16" x14ac:dyDescent="0.2">
      <c r="A56" s="73" t="s">
        <v>63</v>
      </c>
      <c r="B56" t="s">
        <v>48</v>
      </c>
      <c r="C56" s="64" t="s">
        <v>132</v>
      </c>
      <c r="D56" t="s">
        <v>36</v>
      </c>
      <c r="E56" t="s">
        <v>49</v>
      </c>
      <c r="F56" s="65">
        <v>25.009049999999998</v>
      </c>
      <c r="G56" s="65">
        <v>-80.376266700000002</v>
      </c>
      <c r="H56" t="s">
        <v>50</v>
      </c>
      <c r="J56">
        <v>100</v>
      </c>
      <c r="K56" s="68"/>
      <c r="L56">
        <v>0</v>
      </c>
      <c r="Q56" t="s">
        <v>34</v>
      </c>
      <c r="R56" t="s">
        <v>34</v>
      </c>
      <c r="T56" s="66">
        <v>15.7857</v>
      </c>
      <c r="U56">
        <v>2.2599999999999998</v>
      </c>
      <c r="Z56" s="64" t="s">
        <v>76</v>
      </c>
    </row>
    <row r="57" spans="1:26" ht="16" x14ac:dyDescent="0.2">
      <c r="A57" s="73" t="s">
        <v>63</v>
      </c>
      <c r="B57" t="s">
        <v>48</v>
      </c>
      <c r="C57" s="64" t="s">
        <v>133</v>
      </c>
      <c r="D57" t="s">
        <v>36</v>
      </c>
      <c r="E57" t="s">
        <v>49</v>
      </c>
      <c r="F57" s="65">
        <v>25.009166700000002</v>
      </c>
      <c r="G57" s="65">
        <v>-80.374183299999999</v>
      </c>
      <c r="H57" t="s">
        <v>50</v>
      </c>
      <c r="J57">
        <v>100</v>
      </c>
      <c r="K57" s="68"/>
      <c r="L57">
        <v>0</v>
      </c>
      <c r="Q57" t="s">
        <v>34</v>
      </c>
      <c r="R57" t="s">
        <v>34</v>
      </c>
      <c r="T57" s="66">
        <v>15.7857</v>
      </c>
      <c r="U57">
        <v>2.2599999999999998</v>
      </c>
      <c r="Z57" s="64" t="s">
        <v>76</v>
      </c>
    </row>
    <row r="58" spans="1:26" s="75" customFormat="1" ht="17" thickBot="1" x14ac:dyDescent="0.25">
      <c r="A58" s="74" t="s">
        <v>63</v>
      </c>
      <c r="B58" s="75" t="s">
        <v>48</v>
      </c>
      <c r="C58" s="76" t="s">
        <v>134</v>
      </c>
      <c r="D58" s="75" t="s">
        <v>36</v>
      </c>
      <c r="E58" s="75" t="s">
        <v>49</v>
      </c>
      <c r="F58" s="81">
        <v>25.010650999999999</v>
      </c>
      <c r="G58" s="81">
        <v>-80.372949000000006</v>
      </c>
      <c r="H58" s="75" t="s">
        <v>50</v>
      </c>
      <c r="J58" s="75">
        <v>100</v>
      </c>
      <c r="K58" s="83"/>
      <c r="L58" s="75">
        <v>0</v>
      </c>
      <c r="Q58" s="75">
        <v>4</v>
      </c>
      <c r="R58" s="75">
        <v>0</v>
      </c>
      <c r="T58" s="79">
        <v>15.7857</v>
      </c>
      <c r="U58" s="75">
        <v>2.2599999999999998</v>
      </c>
      <c r="Z58" s="76" t="s">
        <v>76</v>
      </c>
    </row>
    <row r="59" spans="1:26" s="7" customFormat="1" ht="16" x14ac:dyDescent="0.2">
      <c r="A59" s="70" t="s">
        <v>64</v>
      </c>
      <c r="B59" s="7" t="s">
        <v>48</v>
      </c>
      <c r="C59" s="71" t="s">
        <v>135</v>
      </c>
      <c r="D59" s="7" t="s">
        <v>36</v>
      </c>
      <c r="E59" s="7" t="s">
        <v>49</v>
      </c>
      <c r="F59" s="72">
        <v>25.129515999999999</v>
      </c>
      <c r="G59" s="72">
        <v>-80.293700000000001</v>
      </c>
      <c r="H59" s="7" t="s">
        <v>50</v>
      </c>
      <c r="J59" s="7">
        <v>100</v>
      </c>
      <c r="K59" s="82"/>
      <c r="L59" s="7">
        <v>0</v>
      </c>
      <c r="Q59" s="7" t="s">
        <v>34</v>
      </c>
      <c r="R59" s="7" t="s">
        <v>34</v>
      </c>
      <c r="T59" s="80">
        <v>16.190000000000001</v>
      </c>
      <c r="U59" s="7">
        <v>2.21</v>
      </c>
      <c r="Z59" s="71" t="s">
        <v>76</v>
      </c>
    </row>
    <row r="60" spans="1:26" ht="16" x14ac:dyDescent="0.2">
      <c r="A60" s="73" t="s">
        <v>64</v>
      </c>
      <c r="B60" t="s">
        <v>48</v>
      </c>
      <c r="C60" s="64" t="s">
        <v>136</v>
      </c>
      <c r="D60" t="s">
        <v>36</v>
      </c>
      <c r="E60" t="s">
        <v>49</v>
      </c>
      <c r="F60" s="65">
        <v>25.129521</v>
      </c>
      <c r="G60" s="65">
        <v>-80.293582999999998</v>
      </c>
      <c r="H60" t="s">
        <v>50</v>
      </c>
      <c r="J60">
        <v>100</v>
      </c>
      <c r="K60" s="68"/>
      <c r="L60">
        <v>0</v>
      </c>
      <c r="Q60" t="s">
        <v>34</v>
      </c>
      <c r="R60" t="s">
        <v>34</v>
      </c>
      <c r="T60" s="66">
        <v>16.190000000000001</v>
      </c>
      <c r="U60">
        <v>2.21</v>
      </c>
      <c r="Z60" s="64" t="s">
        <v>76</v>
      </c>
    </row>
    <row r="61" spans="1:26" ht="16" x14ac:dyDescent="0.2">
      <c r="A61" s="73" t="s">
        <v>64</v>
      </c>
      <c r="B61" t="s">
        <v>48</v>
      </c>
      <c r="C61" s="64" t="s">
        <v>137</v>
      </c>
      <c r="D61" t="s">
        <v>36</v>
      </c>
      <c r="E61" t="s">
        <v>49</v>
      </c>
      <c r="F61" s="65">
        <v>25.129899999999999</v>
      </c>
      <c r="G61" s="65">
        <v>-80.293816000000007</v>
      </c>
      <c r="H61" t="s">
        <v>50</v>
      </c>
      <c r="J61">
        <v>100</v>
      </c>
      <c r="K61" s="68"/>
      <c r="L61">
        <v>0</v>
      </c>
      <c r="Q61" t="s">
        <v>34</v>
      </c>
      <c r="R61" t="s">
        <v>34</v>
      </c>
      <c r="T61" s="66">
        <v>16.190000000000001</v>
      </c>
      <c r="U61">
        <v>2.21</v>
      </c>
      <c r="Z61" s="64" t="s">
        <v>76</v>
      </c>
    </row>
    <row r="62" spans="1:26" s="75" customFormat="1" ht="17" thickBot="1" x14ac:dyDescent="0.25">
      <c r="A62" s="74" t="s">
        <v>64</v>
      </c>
      <c r="B62" s="75" t="s">
        <v>48</v>
      </c>
      <c r="C62" s="76" t="s">
        <v>138</v>
      </c>
      <c r="D62" s="75" t="s">
        <v>36</v>
      </c>
      <c r="E62" s="75" t="s">
        <v>49</v>
      </c>
      <c r="F62" s="81">
        <v>25.130161999999999</v>
      </c>
      <c r="G62" s="81">
        <v>-80.293892999999997</v>
      </c>
      <c r="H62" s="75" t="s">
        <v>50</v>
      </c>
      <c r="J62" s="75">
        <v>100</v>
      </c>
      <c r="K62" s="83"/>
      <c r="L62" s="75">
        <v>0</v>
      </c>
      <c r="Q62" s="75">
        <v>4</v>
      </c>
      <c r="R62" s="75">
        <v>0</v>
      </c>
      <c r="T62" s="79">
        <v>16.190000000000001</v>
      </c>
      <c r="U62" s="75">
        <v>2.21</v>
      </c>
      <c r="Z62" s="76" t="s">
        <v>76</v>
      </c>
    </row>
    <row r="63" spans="1:26" s="7" customFormat="1" ht="16" x14ac:dyDescent="0.2">
      <c r="A63" s="70" t="s">
        <v>65</v>
      </c>
      <c r="B63" s="7" t="s">
        <v>48</v>
      </c>
      <c r="C63" s="71" t="s">
        <v>139</v>
      </c>
      <c r="D63" s="7" t="s">
        <v>36</v>
      </c>
      <c r="E63" s="7" t="s">
        <v>49</v>
      </c>
      <c r="F63" s="72">
        <v>25.136700000000001</v>
      </c>
      <c r="G63" s="72">
        <v>-80.290199999999999</v>
      </c>
      <c r="H63" s="7" t="s">
        <v>50</v>
      </c>
      <c r="J63" s="7">
        <v>100</v>
      </c>
      <c r="K63" s="82"/>
      <c r="L63" s="7">
        <v>0</v>
      </c>
      <c r="Q63" s="7" t="s">
        <v>34</v>
      </c>
      <c r="R63" s="7" t="s">
        <v>34</v>
      </c>
      <c r="T63" s="80">
        <v>16.190000000000001</v>
      </c>
      <c r="U63" s="7">
        <v>2.21</v>
      </c>
      <c r="Z63" s="71" t="s">
        <v>76</v>
      </c>
    </row>
    <row r="64" spans="1:26" ht="16" x14ac:dyDescent="0.2">
      <c r="A64" s="73" t="s">
        <v>65</v>
      </c>
      <c r="B64" t="s">
        <v>48</v>
      </c>
      <c r="C64" s="64" t="s">
        <v>140</v>
      </c>
      <c r="D64" t="s">
        <v>36</v>
      </c>
      <c r="E64" t="s">
        <v>49</v>
      </c>
      <c r="F64" s="65">
        <v>25.137263999999998</v>
      </c>
      <c r="G64" s="65">
        <v>-80.288944999999998</v>
      </c>
      <c r="H64" t="s">
        <v>50</v>
      </c>
      <c r="J64">
        <v>100</v>
      </c>
      <c r="K64" s="68"/>
      <c r="L64">
        <v>0</v>
      </c>
      <c r="Q64" t="s">
        <v>34</v>
      </c>
      <c r="R64" t="s">
        <v>34</v>
      </c>
      <c r="T64" s="66">
        <v>16.190000000000001</v>
      </c>
      <c r="U64">
        <v>2.21</v>
      </c>
      <c r="Z64" s="64" t="s">
        <v>76</v>
      </c>
    </row>
    <row r="65" spans="1:26" ht="16" x14ac:dyDescent="0.2">
      <c r="A65" s="73" t="s">
        <v>65</v>
      </c>
      <c r="B65" t="s">
        <v>48</v>
      </c>
      <c r="C65" s="64" t="s">
        <v>141</v>
      </c>
      <c r="D65" t="s">
        <v>36</v>
      </c>
      <c r="E65" t="s">
        <v>49</v>
      </c>
      <c r="F65" s="65">
        <v>25.137409999999999</v>
      </c>
      <c r="G65" s="65">
        <v>-80.289299999999997</v>
      </c>
      <c r="H65" t="s">
        <v>50</v>
      </c>
      <c r="J65">
        <v>100</v>
      </c>
      <c r="K65" s="68"/>
      <c r="L65">
        <v>0</v>
      </c>
      <c r="Q65" t="s">
        <v>34</v>
      </c>
      <c r="R65" t="s">
        <v>34</v>
      </c>
      <c r="T65" s="66">
        <v>16.190000000000001</v>
      </c>
      <c r="U65">
        <v>2.21</v>
      </c>
      <c r="Z65" s="64" t="s">
        <v>76</v>
      </c>
    </row>
    <row r="66" spans="1:26" s="75" customFormat="1" ht="17" thickBot="1" x14ac:dyDescent="0.25">
      <c r="A66" s="74" t="s">
        <v>65</v>
      </c>
      <c r="B66" s="75" t="s">
        <v>48</v>
      </c>
      <c r="C66" s="76" t="s">
        <v>142</v>
      </c>
      <c r="D66" s="75" t="s">
        <v>36</v>
      </c>
      <c r="E66" s="75" t="s">
        <v>49</v>
      </c>
      <c r="F66" s="81">
        <v>25.13775</v>
      </c>
      <c r="G66" s="81">
        <v>-80.289466700000006</v>
      </c>
      <c r="H66" s="75" t="s">
        <v>50</v>
      </c>
      <c r="J66" s="75">
        <v>100</v>
      </c>
      <c r="K66" s="83"/>
      <c r="L66" s="75">
        <v>0</v>
      </c>
      <c r="Q66" s="75">
        <v>4</v>
      </c>
      <c r="R66" s="75">
        <v>0</v>
      </c>
      <c r="T66" s="79">
        <v>16.190000000000001</v>
      </c>
      <c r="U66" s="75">
        <v>2.21</v>
      </c>
      <c r="Z66" s="76" t="s">
        <v>76</v>
      </c>
    </row>
    <row r="67" spans="1:26" s="87" customFormat="1" ht="17" thickBot="1" x14ac:dyDescent="0.25">
      <c r="A67" s="86" t="s">
        <v>144</v>
      </c>
      <c r="B67" s="87" t="s">
        <v>48</v>
      </c>
      <c r="C67" s="88" t="s">
        <v>143</v>
      </c>
      <c r="D67" s="87" t="s">
        <v>36</v>
      </c>
      <c r="E67" s="87" t="s">
        <v>49</v>
      </c>
      <c r="F67" s="89">
        <v>25.209199999999999</v>
      </c>
      <c r="G67" s="89">
        <v>-80.242999999999995</v>
      </c>
      <c r="H67" s="87" t="s">
        <v>50</v>
      </c>
      <c r="J67" s="87">
        <v>100</v>
      </c>
      <c r="K67" s="90"/>
      <c r="L67" s="87">
        <v>0</v>
      </c>
      <c r="Q67" s="87">
        <v>1</v>
      </c>
      <c r="R67" s="87">
        <v>0</v>
      </c>
      <c r="T67" s="87">
        <v>16.2057</v>
      </c>
      <c r="U67" s="87">
        <v>2.2599999999999998</v>
      </c>
      <c r="Z67" s="88" t="s">
        <v>76</v>
      </c>
    </row>
    <row r="68" spans="1:26" s="87" customFormat="1" ht="17" thickBot="1" x14ac:dyDescent="0.25">
      <c r="A68" s="86" t="s">
        <v>66</v>
      </c>
      <c r="B68" s="87" t="s">
        <v>48</v>
      </c>
      <c r="C68" s="88" t="s">
        <v>145</v>
      </c>
      <c r="D68" s="87" t="s">
        <v>36</v>
      </c>
      <c r="E68" s="87" t="s">
        <v>49</v>
      </c>
      <c r="F68" s="89">
        <v>25.015750000000001</v>
      </c>
      <c r="G68" s="89">
        <v>-80.405215999999996</v>
      </c>
      <c r="H68" s="87" t="s">
        <v>50</v>
      </c>
      <c r="J68" s="87">
        <v>100</v>
      </c>
      <c r="K68" s="90"/>
      <c r="L68" s="87">
        <v>0</v>
      </c>
      <c r="Q68" s="87">
        <v>1</v>
      </c>
      <c r="R68" s="87">
        <v>0</v>
      </c>
      <c r="T68" s="91">
        <v>17.0686</v>
      </c>
      <c r="U68" s="91">
        <v>2.4500000000000002</v>
      </c>
      <c r="V68" s="91"/>
      <c r="W68" s="91"/>
      <c r="Z68" s="88" t="s">
        <v>76</v>
      </c>
    </row>
    <row r="69" spans="1:26" s="7" customFormat="1" ht="16" x14ac:dyDescent="0.2">
      <c r="A69" s="70" t="s">
        <v>67</v>
      </c>
      <c r="B69" s="7" t="s">
        <v>48</v>
      </c>
      <c r="C69" s="71" t="s">
        <v>146</v>
      </c>
      <c r="D69" s="7" t="s">
        <v>36</v>
      </c>
      <c r="E69" s="7" t="s">
        <v>49</v>
      </c>
      <c r="F69" s="72">
        <v>24.984916699999999</v>
      </c>
      <c r="G69" s="72">
        <v>-80.417649999999995</v>
      </c>
      <c r="H69" s="7" t="s">
        <v>50</v>
      </c>
      <c r="J69" s="7">
        <v>100</v>
      </c>
      <c r="K69" s="82"/>
      <c r="L69" s="7">
        <v>0</v>
      </c>
      <c r="Q69" s="7" t="s">
        <v>34</v>
      </c>
      <c r="R69" s="7" t="s">
        <v>34</v>
      </c>
      <c r="T69" s="7">
        <v>15.87</v>
      </c>
      <c r="U69" s="7">
        <v>2.31</v>
      </c>
      <c r="Z69" s="71" t="s">
        <v>76</v>
      </c>
    </row>
    <row r="70" spans="1:26" s="75" customFormat="1" ht="17" thickBot="1" x14ac:dyDescent="0.25">
      <c r="A70" s="74" t="s">
        <v>67</v>
      </c>
      <c r="B70" s="75" t="s">
        <v>48</v>
      </c>
      <c r="C70" s="76" t="s">
        <v>147</v>
      </c>
      <c r="D70" s="75" t="s">
        <v>36</v>
      </c>
      <c r="E70" s="75" t="s">
        <v>49</v>
      </c>
      <c r="F70" s="81">
        <v>24.985299999999999</v>
      </c>
      <c r="G70" s="81">
        <v>-80.416315999999995</v>
      </c>
      <c r="H70" s="75" t="s">
        <v>50</v>
      </c>
      <c r="J70" s="75">
        <v>100</v>
      </c>
      <c r="K70" s="83"/>
      <c r="L70" s="75">
        <v>0</v>
      </c>
      <c r="Q70" s="75">
        <v>2</v>
      </c>
      <c r="R70" s="75">
        <v>0</v>
      </c>
      <c r="T70" s="75">
        <v>15.87</v>
      </c>
      <c r="U70" s="75">
        <v>2.31</v>
      </c>
      <c r="Z70" s="76" t="s">
        <v>76</v>
      </c>
    </row>
    <row r="71" spans="1:26" s="7" customFormat="1" ht="16" x14ac:dyDescent="0.2">
      <c r="A71" s="70" t="s">
        <v>68</v>
      </c>
      <c r="B71" s="7" t="s">
        <v>48</v>
      </c>
      <c r="C71" s="71" t="s">
        <v>148</v>
      </c>
      <c r="D71" s="7" t="s">
        <v>36</v>
      </c>
      <c r="E71" s="7" t="s">
        <v>49</v>
      </c>
      <c r="F71" s="72">
        <v>25.017900000000001</v>
      </c>
      <c r="G71" s="72">
        <v>-80.368617</v>
      </c>
      <c r="H71" s="7" t="s">
        <v>50</v>
      </c>
      <c r="J71" s="7">
        <v>100</v>
      </c>
      <c r="K71" s="82"/>
      <c r="L71" s="7">
        <v>0</v>
      </c>
      <c r="Q71" s="7" t="s">
        <v>34</v>
      </c>
      <c r="R71" s="7" t="s">
        <v>34</v>
      </c>
      <c r="T71" s="80">
        <v>15.7857</v>
      </c>
      <c r="U71" s="7">
        <v>2.2599999999999998</v>
      </c>
      <c r="Z71" s="71" t="s">
        <v>76</v>
      </c>
    </row>
    <row r="72" spans="1:26" s="75" customFormat="1" ht="17" thickBot="1" x14ac:dyDescent="0.25">
      <c r="A72" s="74" t="s">
        <v>68</v>
      </c>
      <c r="B72" s="75" t="s">
        <v>48</v>
      </c>
      <c r="C72" s="76" t="s">
        <v>149</v>
      </c>
      <c r="D72" s="75" t="s">
        <v>36</v>
      </c>
      <c r="E72" s="75" t="s">
        <v>49</v>
      </c>
      <c r="F72" s="81">
        <v>25.018217</v>
      </c>
      <c r="G72" s="81">
        <v>-80.368381999999997</v>
      </c>
      <c r="H72" s="75" t="s">
        <v>50</v>
      </c>
      <c r="J72" s="75">
        <v>100</v>
      </c>
      <c r="K72" s="83"/>
      <c r="L72" s="75">
        <v>0</v>
      </c>
      <c r="Q72" s="75">
        <v>2</v>
      </c>
      <c r="R72" s="75">
        <v>0</v>
      </c>
      <c r="T72" s="79">
        <v>15.7857</v>
      </c>
      <c r="U72" s="75">
        <v>2.2599999999999998</v>
      </c>
      <c r="Z72" s="76" t="s">
        <v>76</v>
      </c>
    </row>
    <row r="73" spans="1:26" s="7" customFormat="1" ht="16" x14ac:dyDescent="0.2">
      <c r="A73" s="70" t="s">
        <v>69</v>
      </c>
      <c r="B73" s="7" t="s">
        <v>48</v>
      </c>
      <c r="C73" s="71" t="s">
        <v>150</v>
      </c>
      <c r="D73" s="7" t="s">
        <v>36</v>
      </c>
      <c r="E73" s="7" t="s">
        <v>49</v>
      </c>
      <c r="F73" s="72">
        <v>25.208003000000001</v>
      </c>
      <c r="G73" s="72">
        <v>-80.222291999999996</v>
      </c>
      <c r="H73" s="7" t="s">
        <v>50</v>
      </c>
      <c r="J73" s="7">
        <v>100</v>
      </c>
      <c r="K73" s="82"/>
      <c r="L73" s="7">
        <v>0</v>
      </c>
      <c r="Q73" s="7" t="s">
        <v>34</v>
      </c>
      <c r="R73" s="7" t="s">
        <v>34</v>
      </c>
      <c r="T73" s="80">
        <v>16.2057</v>
      </c>
      <c r="U73" s="7">
        <v>2.2599999999999998</v>
      </c>
      <c r="Z73" s="71" t="s">
        <v>76</v>
      </c>
    </row>
    <row r="74" spans="1:26" ht="16" x14ac:dyDescent="0.2">
      <c r="A74" s="73" t="s">
        <v>69</v>
      </c>
      <c r="B74" t="s">
        <v>48</v>
      </c>
      <c r="C74" s="64" t="s">
        <v>151</v>
      </c>
      <c r="D74" t="s">
        <v>36</v>
      </c>
      <c r="E74" t="s">
        <v>49</v>
      </c>
      <c r="F74" s="65">
        <v>25.208033</v>
      </c>
      <c r="G74" s="65">
        <v>-80.222283000000004</v>
      </c>
      <c r="H74" t="s">
        <v>50</v>
      </c>
      <c r="J74">
        <v>100</v>
      </c>
      <c r="K74" s="68"/>
      <c r="L74">
        <v>0</v>
      </c>
      <c r="Q74" t="s">
        <v>34</v>
      </c>
      <c r="R74" t="s">
        <v>34</v>
      </c>
      <c r="T74" s="66">
        <v>16.2057</v>
      </c>
      <c r="U74">
        <v>2.2599999999999998</v>
      </c>
      <c r="Z74" s="64" t="s">
        <v>76</v>
      </c>
    </row>
    <row r="75" spans="1:26" ht="16" x14ac:dyDescent="0.2">
      <c r="A75" s="73" t="s">
        <v>69</v>
      </c>
      <c r="B75" t="s">
        <v>48</v>
      </c>
      <c r="C75" s="64" t="s">
        <v>152</v>
      </c>
      <c r="D75" t="s">
        <v>36</v>
      </c>
      <c r="E75" t="s">
        <v>49</v>
      </c>
      <c r="F75" s="65">
        <v>25.208850000000002</v>
      </c>
      <c r="G75" s="65">
        <v>-80.219300000000004</v>
      </c>
      <c r="H75" t="s">
        <v>50</v>
      </c>
      <c r="J75">
        <v>100</v>
      </c>
      <c r="K75" s="68"/>
      <c r="L75">
        <v>0</v>
      </c>
      <c r="Q75" t="s">
        <v>34</v>
      </c>
      <c r="R75" t="s">
        <v>34</v>
      </c>
      <c r="T75" s="66">
        <v>16.2057</v>
      </c>
      <c r="U75">
        <v>2.2599999999999998</v>
      </c>
      <c r="Z75" s="64" t="s">
        <v>76</v>
      </c>
    </row>
    <row r="76" spans="1:26" s="75" customFormat="1" ht="17" thickBot="1" x14ac:dyDescent="0.25">
      <c r="A76" s="74" t="s">
        <v>69</v>
      </c>
      <c r="B76" s="75" t="s">
        <v>48</v>
      </c>
      <c r="C76" s="76" t="s">
        <v>153</v>
      </c>
      <c r="D76" s="75" t="s">
        <v>36</v>
      </c>
      <c r="E76" s="75" t="s">
        <v>49</v>
      </c>
      <c r="F76" s="81">
        <v>25.20945</v>
      </c>
      <c r="G76" s="81">
        <v>-80.219300000000004</v>
      </c>
      <c r="H76" s="75" t="s">
        <v>50</v>
      </c>
      <c r="J76" s="75">
        <v>100</v>
      </c>
      <c r="K76" s="83"/>
      <c r="L76" s="75">
        <v>0</v>
      </c>
      <c r="Q76" s="75">
        <v>4</v>
      </c>
      <c r="R76" s="75">
        <v>0</v>
      </c>
      <c r="T76" s="79">
        <v>16.2057</v>
      </c>
      <c r="U76" s="75">
        <v>2.2599999999999998</v>
      </c>
      <c r="Z76" s="76" t="s">
        <v>76</v>
      </c>
    </row>
    <row r="77" spans="1:26" s="87" customFormat="1" ht="17" thickBot="1" x14ac:dyDescent="0.25">
      <c r="A77" s="86" t="s">
        <v>70</v>
      </c>
      <c r="B77" s="87" t="s">
        <v>48</v>
      </c>
      <c r="C77" s="88" t="s">
        <v>154</v>
      </c>
      <c r="D77" s="87" t="s">
        <v>36</v>
      </c>
      <c r="E77" s="87" t="s">
        <v>49</v>
      </c>
      <c r="F77" s="89">
        <v>25.171265999999999</v>
      </c>
      <c r="G77" s="89">
        <v>-80.266000000000005</v>
      </c>
      <c r="H77" s="87" t="s">
        <v>50</v>
      </c>
      <c r="J77" s="87">
        <v>100</v>
      </c>
      <c r="K77" s="90"/>
      <c r="L77" s="87">
        <v>0</v>
      </c>
      <c r="Q77" s="87">
        <v>1</v>
      </c>
      <c r="R77" s="87">
        <v>0</v>
      </c>
      <c r="T77" s="91">
        <v>16.915700000000001</v>
      </c>
      <c r="U77" s="91">
        <v>2.35</v>
      </c>
      <c r="V77" s="91"/>
      <c r="W77" s="91"/>
      <c r="Z77" s="88" t="s">
        <v>76</v>
      </c>
    </row>
    <row r="78" spans="1:26" s="87" customFormat="1" ht="17" thickBot="1" x14ac:dyDescent="0.25">
      <c r="A78" s="86" t="s">
        <v>71</v>
      </c>
      <c r="B78" s="87" t="s">
        <v>48</v>
      </c>
      <c r="C78" s="88" t="s">
        <v>155</v>
      </c>
      <c r="D78" s="87" t="s">
        <v>36</v>
      </c>
      <c r="E78" s="87" t="s">
        <v>49</v>
      </c>
      <c r="F78" s="89">
        <v>25.280716699999999</v>
      </c>
      <c r="G78" s="89">
        <v>-80.208866700000002</v>
      </c>
      <c r="H78" s="87" t="s">
        <v>50</v>
      </c>
      <c r="J78" s="87">
        <v>100</v>
      </c>
      <c r="K78" s="90"/>
      <c r="L78" s="87">
        <v>0</v>
      </c>
      <c r="Q78" s="87">
        <v>1</v>
      </c>
      <c r="R78" s="87">
        <v>0</v>
      </c>
      <c r="T78" s="87">
        <v>16.404299999999999</v>
      </c>
      <c r="U78" s="87">
        <v>2.4</v>
      </c>
      <c r="V78" s="87">
        <v>2.06</v>
      </c>
      <c r="W78" s="87">
        <v>5.9814299999999996</v>
      </c>
      <c r="Y78" s="87" t="s">
        <v>166</v>
      </c>
      <c r="Z78" s="88" t="s">
        <v>76</v>
      </c>
    </row>
    <row r="79" spans="1:26" s="87" customFormat="1" ht="17" thickBot="1" x14ac:dyDescent="0.25">
      <c r="A79" s="86" t="s">
        <v>157</v>
      </c>
      <c r="B79" s="87" t="s">
        <v>48</v>
      </c>
      <c r="C79" s="88" t="s">
        <v>156</v>
      </c>
      <c r="D79" s="87" t="s">
        <v>36</v>
      </c>
      <c r="E79" s="87" t="s">
        <v>49</v>
      </c>
      <c r="F79" s="89">
        <v>25.1554</v>
      </c>
      <c r="G79" s="89">
        <v>-80.286715999999998</v>
      </c>
      <c r="H79" s="87" t="s">
        <v>50</v>
      </c>
      <c r="J79" s="87">
        <v>100</v>
      </c>
      <c r="K79" s="90"/>
      <c r="L79" s="87">
        <v>0</v>
      </c>
      <c r="Q79" s="87">
        <v>1</v>
      </c>
      <c r="R79" s="87">
        <v>0</v>
      </c>
      <c r="T79" s="87">
        <v>16.915700000000001</v>
      </c>
      <c r="U79" s="87">
        <v>2.35</v>
      </c>
      <c r="Z79" s="88" t="s">
        <v>76</v>
      </c>
    </row>
    <row r="80" spans="1:26" s="7" customFormat="1" ht="16" x14ac:dyDescent="0.2">
      <c r="A80" s="70" t="s">
        <v>72</v>
      </c>
      <c r="B80" s="7" t="s">
        <v>48</v>
      </c>
      <c r="C80" s="71" t="s">
        <v>158</v>
      </c>
      <c r="D80" s="7" t="s">
        <v>36</v>
      </c>
      <c r="E80" s="7" t="s">
        <v>49</v>
      </c>
      <c r="F80" s="72">
        <v>25.185366699999999</v>
      </c>
      <c r="G80" s="72">
        <v>-80.242933300000004</v>
      </c>
      <c r="H80" s="7" t="s">
        <v>50</v>
      </c>
      <c r="J80" s="7">
        <v>100</v>
      </c>
      <c r="K80" s="82"/>
      <c r="L80" s="7">
        <v>0</v>
      </c>
      <c r="Q80" s="7" t="s">
        <v>34</v>
      </c>
      <c r="R80" s="7" t="s">
        <v>34</v>
      </c>
      <c r="T80" s="80">
        <v>15.78</v>
      </c>
      <c r="U80" s="7">
        <v>2.16</v>
      </c>
      <c r="Z80" s="71" t="s">
        <v>76</v>
      </c>
    </row>
    <row r="81" spans="1:26" ht="16" x14ac:dyDescent="0.2">
      <c r="A81" s="73" t="s">
        <v>72</v>
      </c>
      <c r="B81" t="s">
        <v>48</v>
      </c>
      <c r="C81" s="64" t="s">
        <v>159</v>
      </c>
      <c r="D81" t="s">
        <v>36</v>
      </c>
      <c r="E81" t="s">
        <v>49</v>
      </c>
      <c r="F81" s="65">
        <v>25.185533</v>
      </c>
      <c r="G81" s="65">
        <v>-80.242850000000004</v>
      </c>
      <c r="H81" t="s">
        <v>50</v>
      </c>
      <c r="J81" s="40"/>
      <c r="K81" s="68"/>
      <c r="Q81" t="s">
        <v>34</v>
      </c>
      <c r="R81" t="s">
        <v>34</v>
      </c>
      <c r="T81" s="66">
        <v>15.78</v>
      </c>
      <c r="U81">
        <v>2.16</v>
      </c>
      <c r="Z81" s="64" t="s">
        <v>82</v>
      </c>
    </row>
    <row r="82" spans="1:26" ht="16" x14ac:dyDescent="0.2">
      <c r="A82" s="73" t="s">
        <v>72</v>
      </c>
      <c r="B82" t="s">
        <v>48</v>
      </c>
      <c r="C82" s="64" t="s">
        <v>160</v>
      </c>
      <c r="D82" t="s">
        <v>36</v>
      </c>
      <c r="E82" t="s">
        <v>49</v>
      </c>
      <c r="F82" s="65">
        <v>25.186042</v>
      </c>
      <c r="G82" s="65">
        <v>-80.242575000000002</v>
      </c>
      <c r="H82" t="s">
        <v>50</v>
      </c>
      <c r="J82">
        <v>100</v>
      </c>
      <c r="K82" s="68"/>
      <c r="L82">
        <v>0</v>
      </c>
      <c r="Q82" t="s">
        <v>34</v>
      </c>
      <c r="R82" t="s">
        <v>34</v>
      </c>
      <c r="T82" s="66">
        <v>15.78</v>
      </c>
      <c r="U82">
        <v>2.16</v>
      </c>
      <c r="Z82" s="64" t="s">
        <v>76</v>
      </c>
    </row>
    <row r="83" spans="1:26" ht="16" x14ac:dyDescent="0.2">
      <c r="A83" s="73" t="s">
        <v>72</v>
      </c>
      <c r="B83" t="s">
        <v>48</v>
      </c>
      <c r="C83" s="64" t="s">
        <v>161</v>
      </c>
      <c r="D83" t="s">
        <v>36</v>
      </c>
      <c r="E83" t="s">
        <v>49</v>
      </c>
      <c r="F83" s="65">
        <v>25.186309000000001</v>
      </c>
      <c r="G83" s="65">
        <v>-80.242789000000002</v>
      </c>
      <c r="H83" t="s">
        <v>50</v>
      </c>
      <c r="J83">
        <v>100</v>
      </c>
      <c r="K83" s="68"/>
      <c r="L83">
        <v>0</v>
      </c>
      <c r="Q83" t="s">
        <v>34</v>
      </c>
      <c r="R83" t="s">
        <v>34</v>
      </c>
      <c r="T83" s="66">
        <v>15.78</v>
      </c>
      <c r="U83">
        <v>2.16</v>
      </c>
      <c r="Z83" s="64" t="s">
        <v>76</v>
      </c>
    </row>
    <row r="84" spans="1:26" ht="16" x14ac:dyDescent="0.2">
      <c r="A84" s="73" t="s">
        <v>72</v>
      </c>
      <c r="B84" t="s">
        <v>48</v>
      </c>
      <c r="C84" s="64" t="s">
        <v>162</v>
      </c>
      <c r="D84" t="s">
        <v>36</v>
      </c>
      <c r="E84" t="s">
        <v>49</v>
      </c>
      <c r="F84" s="62">
        <v>25.186716000000001</v>
      </c>
      <c r="G84" s="62">
        <v>-80.242082999999994</v>
      </c>
      <c r="H84" t="s">
        <v>50</v>
      </c>
      <c r="J84">
        <v>100</v>
      </c>
      <c r="K84" s="68"/>
      <c r="L84">
        <v>0</v>
      </c>
      <c r="Q84" t="s">
        <v>34</v>
      </c>
      <c r="R84" t="s">
        <v>34</v>
      </c>
      <c r="T84" s="66">
        <v>15.78</v>
      </c>
      <c r="U84">
        <v>2.16</v>
      </c>
      <c r="Z84" s="64" t="s">
        <v>76</v>
      </c>
    </row>
    <row r="85" spans="1:26" s="75" customFormat="1" ht="17" thickBot="1" x14ac:dyDescent="0.25">
      <c r="A85" s="74" t="s">
        <v>72</v>
      </c>
      <c r="B85" s="75" t="s">
        <v>48</v>
      </c>
      <c r="C85" s="76" t="s">
        <v>163</v>
      </c>
      <c r="D85" s="75" t="s">
        <v>36</v>
      </c>
      <c r="E85" s="75" t="s">
        <v>49</v>
      </c>
      <c r="F85" s="92">
        <v>25.187332999999999</v>
      </c>
      <c r="G85" s="92">
        <v>-80.242116999999993</v>
      </c>
      <c r="H85" s="75" t="s">
        <v>50</v>
      </c>
      <c r="J85" s="75">
        <v>100</v>
      </c>
      <c r="K85" s="93"/>
      <c r="L85" s="75">
        <v>0</v>
      </c>
      <c r="Q85" s="75">
        <v>6</v>
      </c>
      <c r="R85" s="75">
        <v>1</v>
      </c>
      <c r="T85" s="79">
        <v>15.78</v>
      </c>
      <c r="U85" s="75">
        <v>2.16</v>
      </c>
      <c r="Z85" s="9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FWC</vt:lpstr>
      <vt:lpstr>KUFFNER</vt:lpstr>
      <vt:lpstr>DANA W</vt:lpstr>
    </vt:vector>
  </TitlesOfParts>
  <Company>NESDIS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Cunning, Ross</cp:lastModifiedBy>
  <dcterms:created xsi:type="dcterms:W3CDTF">2024-03-30T18:55:30Z</dcterms:created>
  <dcterms:modified xsi:type="dcterms:W3CDTF">2024-06-13T21:35:41Z</dcterms:modified>
</cp:coreProperties>
</file>