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cunning/Projects/FL_Acropora_2023/"/>
    </mc:Choice>
  </mc:AlternateContent>
  <xr:revisionPtr revIDLastSave="0" documentId="13_ncr:1_{87E4880D-2CE9-DA4E-90E1-9829386C2656}" xr6:coauthVersionLast="47" xr6:coauthVersionMax="47" xr10:uidLastSave="{00000000-0000-0000-0000-000000000000}"/>
  <bookViews>
    <workbookView xWindow="0" yWindow="500" windowWidth="28800" windowHeight="13420" xr2:uid="{17F73F63-56F7-4021-BD24-604BFB2BB2B9}"/>
  </bookViews>
  <sheets>
    <sheet name="FWC" sheetId="1" r:id="rId1"/>
    <sheet name="KUFFNER" sheetId="2" r:id="rId2"/>
    <sheet name="DANA 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6" i="2"/>
  <c r="I6" i="2"/>
  <c r="L24" i="1" l="1"/>
  <c r="L25" i="1"/>
  <c r="L23" i="1"/>
  <c r="M23" i="1"/>
  <c r="L22" i="1"/>
  <c r="M15" i="1"/>
  <c r="L14" i="1"/>
  <c r="L7" i="1"/>
  <c r="L6" i="1"/>
  <c r="N2" i="1"/>
  <c r="M2" i="1"/>
  <c r="I19" i="1"/>
  <c r="I15" i="1"/>
  <c r="I18" i="1"/>
  <c r="I10" i="1"/>
  <c r="N26" i="1"/>
  <c r="M26" i="1"/>
  <c r="N25" i="1"/>
  <c r="M25" i="1"/>
  <c r="N22" i="1" l="1"/>
  <c r="M22" i="1"/>
  <c r="N23" i="1"/>
  <c r="N7" i="1" l="1"/>
  <c r="M7" i="1"/>
  <c r="N6" i="1"/>
  <c r="M6" i="1"/>
  <c r="N15" i="1"/>
  <c r="N14" i="1"/>
  <c r="M14" i="1"/>
  <c r="N24" i="1"/>
  <c r="M2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Dana Williams</author>
  </authors>
  <commentList>
    <comment ref="J1" authorId="0" shapeId="0" xr:uid="{4CA34E20-351A-42C3-89B4-E7674CF41840}">
      <text>
        <r>
          <rPr>
            <b/>
            <sz val="9"/>
            <color indexed="81"/>
            <rFont val="Tahoma"/>
            <family val="2"/>
          </rPr>
          <t>Dana Williams:</t>
        </r>
        <r>
          <rPr>
            <sz val="9"/>
            <color indexed="81"/>
            <rFont val="Tahoma"/>
            <family val="2"/>
          </rPr>
          <t xml:space="preserve">
The before time frame is sort of a backwards projection that I call June 2023… Im confused by having date here though becase the colony count and surviving colonies are 2 different time points. </t>
        </r>
      </text>
    </comment>
    <comment ref="K1" authorId="0" shapeId="0" xr:uid="{0B145179-DB52-461F-B132-B623105DEBBE}">
      <text>
        <r>
          <rPr>
            <b/>
            <sz val="9"/>
            <color indexed="81"/>
            <rFont val="Tahoma"/>
            <family val="2"/>
          </rPr>
          <t>Dana Williams:</t>
        </r>
        <r>
          <rPr>
            <sz val="9"/>
            <color indexed="81"/>
            <rFont val="Tahoma"/>
            <family val="2"/>
          </rPr>
          <t xml:space="preserve">
this is at the site level not a colony live area loss? I don’t have that </t>
        </r>
      </text>
    </comment>
    <comment ref="L1" authorId="0" shapeId="0" xr:uid="{45929E59-4D97-48D6-9F91-9733AABA5EFC}">
      <text>
        <r>
          <rPr>
            <b/>
            <sz val="9"/>
            <color indexed="81"/>
            <rFont val="Tahoma"/>
            <family val="2"/>
          </rPr>
          <t>Dana Williams:</t>
        </r>
        <r>
          <rPr>
            <sz val="9"/>
            <color indexed="81"/>
            <rFont val="Tahoma"/>
            <family val="2"/>
          </rPr>
          <t xml:space="preserve">
before bleaching</t>
        </r>
      </text>
    </comment>
    <comment ref="M1" authorId="0" shapeId="0" xr:uid="{DE625E9E-5C6C-4ACF-967F-E65CB4BC6E27}">
      <text>
        <r>
          <rPr>
            <b/>
            <sz val="9"/>
            <color indexed="81"/>
            <rFont val="Tahoma"/>
            <family val="2"/>
          </rPr>
          <t>Dana Williams:</t>
        </r>
        <r>
          <rPr>
            <sz val="9"/>
            <color indexed="81"/>
            <rFont val="Tahoma"/>
            <family val="2"/>
          </rPr>
          <t xml:space="preserve">
after bleaching</t>
        </r>
      </text>
    </comment>
    <comment ref="P1" authorId="0" shapeId="0" xr:uid="{4D3E00A5-9027-428C-9188-2E8427D714E4}">
      <text>
        <r>
          <rPr>
            <b/>
            <sz val="9"/>
            <color indexed="81"/>
            <rFont val="Tahoma"/>
            <family val="2"/>
          </rPr>
          <t>Dana Williams:</t>
        </r>
        <r>
          <rPr>
            <sz val="9"/>
            <color indexed="81"/>
            <rFont val="Tahoma"/>
            <family val="2"/>
          </rPr>
          <t xml:space="preserve">
per colony? You can calculate this using the N if you want. My LAI estimates are VERY ball park as indicated in the report</t>
        </r>
      </text>
    </comment>
    <comment ref="Q1" authorId="0" shapeId="0" xr:uid="{2E60BC8B-A09D-4F7B-81AB-F204D8CC3C0B}">
      <text>
        <r>
          <rPr>
            <b/>
            <sz val="9"/>
            <color indexed="81"/>
            <rFont val="Tahoma"/>
            <family val="2"/>
          </rPr>
          <t>Dana Williams:</t>
        </r>
        <r>
          <rPr>
            <sz val="9"/>
            <color indexed="81"/>
            <rFont val="Tahoma"/>
            <family val="2"/>
          </rPr>
          <t xml:space="preserve">
I definitely would not assoiate a SE with my estimates… </t>
        </r>
      </text>
    </comment>
    <comment ref="O2" authorId="0" shapeId="0" xr:uid="{D6FDF9C4-92BF-4777-B0A1-8D15D5582749}">
      <text>
        <r>
          <rPr>
            <b/>
            <sz val="9"/>
            <color indexed="81"/>
            <rFont val="Tahoma"/>
            <family val="2"/>
          </rPr>
          <t>Dana Williams:</t>
        </r>
        <r>
          <rPr>
            <sz val="9"/>
            <color indexed="81"/>
            <rFont val="Tahoma"/>
            <family val="2"/>
          </rPr>
          <t xml:space="preserve">
this is before bleaching since it doesn’t say surviving? </t>
        </r>
      </text>
    </comment>
  </commentList>
</comments>
</file>

<file path=xl/sharedStrings.xml><?xml version="1.0" encoding="utf-8"?>
<sst xmlns="http://schemas.openxmlformats.org/spreadsheetml/2006/main" count="1105" uniqueCount="172">
  <si>
    <t>Site</t>
  </si>
  <si>
    <t>Region</t>
  </si>
  <si>
    <t>Date</t>
  </si>
  <si>
    <t>%Mortality</t>
  </si>
  <si>
    <t>N (colonies)</t>
  </si>
  <si>
    <t>N (Genotypes, if known)</t>
  </si>
  <si>
    <t>N (Surviving Genotypes)</t>
  </si>
  <si>
    <t>Wild/Outplant</t>
  </si>
  <si>
    <t>DHW (AT TIME OF SURVEY)</t>
  </si>
  <si>
    <t>MAX DHW FOR SITE</t>
  </si>
  <si>
    <t>Note</t>
  </si>
  <si>
    <t>DRTO</t>
  </si>
  <si>
    <t>Palmata Patch</t>
  </si>
  <si>
    <t>Wild</t>
  </si>
  <si>
    <t>Acropolis</t>
  </si>
  <si>
    <t>REGION SUMMARY</t>
  </si>
  <si>
    <t>TOTAL LAI (m2)</t>
  </si>
  <si>
    <t>Latitude</t>
  </si>
  <si>
    <t>Longitude</t>
  </si>
  <si>
    <t>N (surviving colonies)</t>
  </si>
  <si>
    <t>Looe Key</t>
  </si>
  <si>
    <t>LK</t>
  </si>
  <si>
    <t>Sombrero Reef</t>
  </si>
  <si>
    <t>MK</t>
  </si>
  <si>
    <t>Ball Buoy</t>
  </si>
  <si>
    <t>BISC</t>
  </si>
  <si>
    <t>Marker 3</t>
  </si>
  <si>
    <t>Outplant</t>
  </si>
  <si>
    <t>LAI Std Error</t>
  </si>
  <si>
    <t>Spring?</t>
  </si>
  <si>
    <t>Data Source</t>
  </si>
  <si>
    <t>FWC</t>
  </si>
  <si>
    <t>NUMBER OF COLONIES IS NUMBER OF CLUSTERS FOR OUTPLANTS</t>
  </si>
  <si>
    <t>N/A</t>
  </si>
  <si>
    <t>Mean LAI</t>
  </si>
  <si>
    <t>n/a</t>
  </si>
  <si>
    <t>Spp</t>
  </si>
  <si>
    <t>APAL</t>
  </si>
  <si>
    <t>Light Grey is "Final Survey"</t>
  </si>
  <si>
    <t>Brewster Reef</t>
  </si>
  <si>
    <t>Shadow Reef</t>
  </si>
  <si>
    <t>Ball Buoy North</t>
  </si>
  <si>
    <t>Pulaski Shoal West (PLW)</t>
  </si>
  <si>
    <t>Garden Key (GDK)</t>
  </si>
  <si>
    <t>Pulaski Shoal Light (PLS)</t>
  </si>
  <si>
    <t>Take home summary points</t>
  </si>
  <si>
    <t>All DRTO dead</t>
  </si>
  <si>
    <t>1 colony representing 1 genotype survived in BISC</t>
  </si>
  <si>
    <t>Kuffner/USGS</t>
  </si>
  <si>
    <t xml:space="preserve">WILD </t>
  </si>
  <si>
    <t>Williams et al/SEFSC</t>
  </si>
  <si>
    <t>UK</t>
  </si>
  <si>
    <t>Thermistor Data?</t>
  </si>
  <si>
    <t>DHW at time of survey and thermistor data useful for understanding mortality threshold for A. palmata</t>
  </si>
  <si>
    <t>Allans</t>
  </si>
  <si>
    <t>Carysfort</t>
  </si>
  <si>
    <t>Conch</t>
  </si>
  <si>
    <t>Elbow</t>
  </si>
  <si>
    <t>French</t>
  </si>
  <si>
    <t>Grecian</t>
  </si>
  <si>
    <t>Horseshoe</t>
  </si>
  <si>
    <t>Little Conch</t>
  </si>
  <si>
    <t>Little Elbow</t>
  </si>
  <si>
    <t>Little Grecian</t>
  </si>
  <si>
    <t>Molasses</t>
  </si>
  <si>
    <t>North Dry Rocks</t>
  </si>
  <si>
    <t>North North Dry Rocks</t>
  </si>
  <si>
    <t>Phils</t>
  </si>
  <si>
    <t>Pickles</t>
  </si>
  <si>
    <t>Sand Island</t>
  </si>
  <si>
    <t>South Carysfort</t>
  </si>
  <si>
    <t>Triple A</t>
  </si>
  <si>
    <t>Turtle Rocks</t>
  </si>
  <si>
    <t>Watsons</t>
  </si>
  <si>
    <t>N (surviving reproductive, &gt;40cm)</t>
  </si>
  <si>
    <t>NovStatus</t>
  </si>
  <si>
    <t>HG0798</t>
  </si>
  <si>
    <t>BleachingDead</t>
  </si>
  <si>
    <t>HG0788</t>
  </si>
  <si>
    <t>HG0814</t>
  </si>
  <si>
    <t>HG0541</t>
  </si>
  <si>
    <t>HGXCFA</t>
  </si>
  <si>
    <t>HGXCFB</t>
  </si>
  <si>
    <t>Remnant</t>
  </si>
  <si>
    <t>HG0204</t>
  </si>
  <si>
    <t>HG0205</t>
  </si>
  <si>
    <t>HG0914</t>
  </si>
  <si>
    <t>HG1216</t>
  </si>
  <si>
    <t>HG0924</t>
  </si>
  <si>
    <t>HG1228</t>
  </si>
  <si>
    <t>HG1181</t>
  </si>
  <si>
    <t>HG1229</t>
  </si>
  <si>
    <t>Live</t>
  </si>
  <si>
    <t>HG0930</t>
  </si>
  <si>
    <t>HG1221</t>
  </si>
  <si>
    <t>HG0942</t>
  </si>
  <si>
    <t>HG0797</t>
  </si>
  <si>
    <t>HG1548</t>
  </si>
  <si>
    <t>HG0822</t>
  </si>
  <si>
    <t>HG0800</t>
  </si>
  <si>
    <t>HG0810</t>
  </si>
  <si>
    <t>HG0796</t>
  </si>
  <si>
    <t>HG0083</t>
  </si>
  <si>
    <t>HG0787</t>
  </si>
  <si>
    <t>HG0827</t>
  </si>
  <si>
    <t>HG1178</t>
  </si>
  <si>
    <t>HG0818</t>
  </si>
  <si>
    <t>HG0826</t>
  </si>
  <si>
    <t>HG0801</t>
  </si>
  <si>
    <t>HG0830</t>
  </si>
  <si>
    <t>HG0915</t>
  </si>
  <si>
    <t>HG0837</t>
  </si>
  <si>
    <t>HG1235</t>
  </si>
  <si>
    <t>HG1682</t>
  </si>
  <si>
    <t>HGXELA</t>
  </si>
  <si>
    <t>HGXELB</t>
  </si>
  <si>
    <t>HG0112</t>
  </si>
  <si>
    <t>HG0919</t>
  </si>
  <si>
    <t>HG1240</t>
  </si>
  <si>
    <t>HGXFRA</t>
  </si>
  <si>
    <t>HG1654</t>
  </si>
  <si>
    <t>HG0130</t>
  </si>
  <si>
    <t>HG0834</t>
  </si>
  <si>
    <t>HG0816</t>
  </si>
  <si>
    <t>HG0792</t>
  </si>
  <si>
    <t>HG0004</t>
  </si>
  <si>
    <t>HG1931</t>
  </si>
  <si>
    <t>HG1932</t>
  </si>
  <si>
    <t>HG0823</t>
  </si>
  <si>
    <t>HG0776</t>
  </si>
  <si>
    <t>HG0935</t>
  </si>
  <si>
    <t>HGXXLG</t>
  </si>
  <si>
    <t>HG0940</t>
  </si>
  <si>
    <t>HG0933</t>
  </si>
  <si>
    <t>HG0936</t>
  </si>
  <si>
    <t>HG0916</t>
  </si>
  <si>
    <t>HG0813</t>
  </si>
  <si>
    <t>HG0812</t>
  </si>
  <si>
    <t>HG0809</t>
  </si>
  <si>
    <t>HG1945</t>
  </si>
  <si>
    <t>HG0781</t>
  </si>
  <si>
    <t>HG0805</t>
  </si>
  <si>
    <t>HG1226</t>
  </si>
  <si>
    <t>HG0782</t>
  </si>
  <si>
    <t>HG2001</t>
  </si>
  <si>
    <t>Patch Near S Carysfort</t>
  </si>
  <si>
    <t>HG0828</t>
  </si>
  <si>
    <t>HG1236</t>
  </si>
  <si>
    <t>HG1708</t>
  </si>
  <si>
    <t>HG0197</t>
  </si>
  <si>
    <t>HG0815</t>
  </si>
  <si>
    <t>HG0547</t>
  </si>
  <si>
    <t>HG0833</t>
  </si>
  <si>
    <t>HG0799</t>
  </si>
  <si>
    <t>HG1939</t>
  </si>
  <si>
    <t>HG1640</t>
  </si>
  <si>
    <t>HG0777</t>
  </si>
  <si>
    <t>HG1185</t>
  </si>
  <si>
    <t>U91</t>
  </si>
  <si>
    <t>HG1215</t>
  </si>
  <si>
    <t>HG1691</t>
  </si>
  <si>
    <t>HG0786</t>
  </si>
  <si>
    <t>HG0804</t>
  </si>
  <si>
    <t>HG0790</t>
  </si>
  <si>
    <t>HG0821</t>
  </si>
  <si>
    <t>Genotype (if applicable)</t>
  </si>
  <si>
    <t>MAX HS</t>
  </si>
  <si>
    <t>Dead on 24 July 2023 except for one single patch of white tissue on one colony</t>
  </si>
  <si>
    <t>HS on date observed dead</t>
  </si>
  <si>
    <t>DHW on date observed dead</t>
  </si>
  <si>
    <t>Mortality happening on 22 July 2024, but 'more incremental' mortality</t>
  </si>
  <si>
    <t>SNP_ID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</si>
</sst>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212529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9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14" fontId="0" fillId="2" borderId="0" xfId="0" applyNumberFormat="1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7" xfId="0" applyNumberFormat="1" applyFill="1" applyBorder="1"/>
    <xf numFmtId="0" fontId="0" fillId="2" borderId="8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  <xf numFmtId="2" fontId="0" fillId="2" borderId="0" xfId="0" applyNumberFormat="1" applyFill="1"/>
    <xf numFmtId="164" fontId="1" fillId="0" borderId="2" xfId="0" applyNumberFormat="1" applyFont="1" applyBorder="1"/>
    <xf numFmtId="164" fontId="0" fillId="2" borderId="7" xfId="0" applyNumberFormat="1" applyFill="1" applyBorder="1"/>
    <xf numFmtId="164" fontId="1" fillId="3" borderId="7" xfId="0" applyNumberFormat="1" applyFont="1" applyFill="1" applyBorder="1"/>
    <xf numFmtId="164" fontId="0" fillId="2" borderId="0" xfId="0" applyNumberFormat="1" applyFill="1"/>
    <xf numFmtId="164" fontId="0" fillId="0" borderId="0" xfId="0" applyNumberFormat="1"/>
    <xf numFmtId="164" fontId="1" fillId="3" borderId="0" xfId="0" applyNumberFormat="1" applyFont="1" applyFill="1"/>
    <xf numFmtId="2" fontId="1" fillId="0" borderId="2" xfId="0" applyNumberFormat="1" applyFont="1" applyBorder="1"/>
    <xf numFmtId="2" fontId="0" fillId="2" borderId="7" xfId="0" applyNumberFormat="1" applyFill="1" applyBorder="1"/>
    <xf numFmtId="2" fontId="1" fillId="3" borderId="7" xfId="0" applyNumberFormat="1" applyFont="1" applyFill="1" applyBorder="1"/>
    <xf numFmtId="2" fontId="1" fillId="3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2" fontId="0" fillId="0" borderId="2" xfId="0" applyNumberFormat="1" applyBorder="1"/>
    <xf numFmtId="0" fontId="0" fillId="5" borderId="0" xfId="0" applyFill="1"/>
    <xf numFmtId="0" fontId="1" fillId="5" borderId="0" xfId="0" applyFont="1" applyFill="1"/>
    <xf numFmtId="14" fontId="0" fillId="0" borderId="2" xfId="0" applyNumberFormat="1" applyBorder="1" applyAlignment="1">
      <alignment horizontal="right"/>
    </xf>
    <xf numFmtId="14" fontId="0" fillId="2" borderId="0" xfId="0" applyNumberFormat="1" applyFill="1" applyAlignment="1">
      <alignment horizontal="right"/>
    </xf>
    <xf numFmtId="0" fontId="1" fillId="3" borderId="9" xfId="0" applyFont="1" applyFill="1" applyBorder="1"/>
    <xf numFmtId="0" fontId="1" fillId="3" borderId="10" xfId="0" applyFont="1" applyFill="1" applyBorder="1"/>
    <xf numFmtId="14" fontId="1" fillId="3" borderId="10" xfId="0" applyNumberFormat="1" applyFont="1" applyFill="1" applyBorder="1" applyAlignment="1">
      <alignment horizontal="right"/>
    </xf>
    <xf numFmtId="164" fontId="1" fillId="3" borderId="10" xfId="0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164" fontId="1" fillId="0" borderId="10" xfId="0" applyNumberFormat="1" applyFont="1" applyBorder="1"/>
    <xf numFmtId="2" fontId="1" fillId="0" borderId="10" xfId="0" applyNumberFormat="1" applyFont="1" applyBorder="1"/>
    <xf numFmtId="0" fontId="1" fillId="0" borderId="11" xfId="0" applyFont="1" applyBorder="1"/>
    <xf numFmtId="0" fontId="3" fillId="0" borderId="0" xfId="1" applyFont="1" applyAlignment="1">
      <alignment horizontal="right" wrapText="1"/>
    </xf>
    <xf numFmtId="0" fontId="3" fillId="6" borderId="12" xfId="1" applyFont="1" applyFill="1" applyBorder="1" applyAlignment="1">
      <alignment horizontal="center"/>
    </xf>
    <xf numFmtId="0" fontId="3" fillId="0" borderId="13" xfId="1" applyFont="1" applyBorder="1" applyAlignment="1">
      <alignment wrapText="1"/>
    </xf>
    <xf numFmtId="0" fontId="3" fillId="0" borderId="13" xfId="1" applyFont="1" applyBorder="1" applyAlignment="1">
      <alignment horizontal="right" wrapText="1"/>
    </xf>
    <xf numFmtId="0" fontId="3" fillId="0" borderId="0" xfId="1" applyFont="1" applyAlignment="1">
      <alignment wrapText="1"/>
    </xf>
    <xf numFmtId="0" fontId="3" fillId="7" borderId="0" xfId="1" applyFont="1" applyFill="1" applyAlignment="1">
      <alignment wrapText="1"/>
    </xf>
    <xf numFmtId="0" fontId="3" fillId="0" borderId="13" xfId="1" applyFont="1" applyBorder="1"/>
    <xf numFmtId="0" fontId="3" fillId="0" borderId="14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3" fillId="0" borderId="16" xfId="1" applyFont="1" applyBorder="1" applyAlignment="1">
      <alignment wrapText="1"/>
    </xf>
    <xf numFmtId="0" fontId="3" fillId="0" borderId="16" xfId="1" applyFont="1" applyBorder="1" applyAlignment="1">
      <alignment horizontal="right" wrapText="1"/>
    </xf>
    <xf numFmtId="0" fontId="3" fillId="0" borderId="17" xfId="1" applyFont="1" applyBorder="1" applyAlignment="1">
      <alignment wrapText="1"/>
    </xf>
    <xf numFmtId="0" fontId="3" fillId="0" borderId="18" xfId="1" applyFont="1" applyBorder="1" applyAlignment="1">
      <alignment wrapText="1"/>
    </xf>
    <xf numFmtId="0" fontId="0" fillId="0" borderId="7" xfId="0" applyBorder="1"/>
    <xf numFmtId="0" fontId="3" fillId="0" borderId="19" xfId="1" applyFont="1" applyBorder="1" applyAlignment="1">
      <alignment wrapText="1"/>
    </xf>
    <xf numFmtId="0" fontId="0" fillId="0" borderId="19" xfId="0" applyBorder="1"/>
    <xf numFmtId="0" fontId="0" fillId="5" borderId="7" xfId="0" applyFill="1" applyBorder="1"/>
    <xf numFmtId="0" fontId="3" fillId="0" borderId="7" xfId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19" xfId="1" applyFont="1" applyBorder="1" applyAlignment="1">
      <alignment horizontal="right" wrapText="1"/>
    </xf>
    <xf numFmtId="0" fontId="3" fillId="0" borderId="16" xfId="1" applyFont="1" applyBorder="1"/>
    <xf numFmtId="0" fontId="3" fillId="0" borderId="19" xfId="1" applyFont="1" applyBorder="1"/>
    <xf numFmtId="0" fontId="0" fillId="7" borderId="0" xfId="0" applyFill="1"/>
    <xf numFmtId="0" fontId="0" fillId="5" borderId="2" xfId="0" applyFill="1" applyBorder="1"/>
    <xf numFmtId="0" fontId="3" fillId="0" borderId="20" xfId="1" applyFont="1" applyBorder="1" applyAlignment="1">
      <alignment wrapText="1"/>
    </xf>
    <xf numFmtId="0" fontId="0" fillId="0" borderId="10" xfId="0" applyBorder="1"/>
    <xf numFmtId="0" fontId="3" fillId="0" borderId="21" xfId="1" applyFont="1" applyBorder="1" applyAlignment="1">
      <alignment wrapText="1"/>
    </xf>
    <xf numFmtId="0" fontId="3" fillId="0" borderId="21" xfId="1" applyFont="1" applyBorder="1" applyAlignment="1">
      <alignment horizontal="right" wrapText="1"/>
    </xf>
    <xf numFmtId="0" fontId="3" fillId="0" borderId="21" xfId="1" applyFont="1" applyBorder="1"/>
    <xf numFmtId="0" fontId="3" fillId="0" borderId="10" xfId="1" applyFont="1" applyBorder="1" applyAlignment="1">
      <alignment wrapText="1"/>
    </xf>
    <xf numFmtId="0" fontId="3" fillId="0" borderId="7" xfId="1" applyFont="1" applyBorder="1" applyAlignment="1">
      <alignment horizontal="right" wrapText="1"/>
    </xf>
    <xf numFmtId="0" fontId="3" fillId="0" borderId="22" xfId="1" applyFont="1" applyBorder="1"/>
    <xf numFmtId="0" fontId="3" fillId="0" borderId="22" xfId="1" applyFont="1" applyBorder="1" applyAlignment="1">
      <alignment wrapText="1"/>
    </xf>
    <xf numFmtId="0" fontId="5" fillId="6" borderId="12" xfId="2" applyFont="1" applyFill="1" applyBorder="1" applyAlignment="1">
      <alignment horizontal="center"/>
    </xf>
    <xf numFmtId="0" fontId="5" fillId="0" borderId="13" xfId="2" applyFont="1" applyBorder="1" applyAlignment="1">
      <alignment wrapText="1"/>
    </xf>
    <xf numFmtId="0" fontId="8" fillId="0" borderId="0" xfId="0" applyFont="1"/>
  </cellXfs>
  <cellStyles count="3">
    <cellStyle name="Normal" xfId="0" builtinId="0"/>
    <cellStyle name="Normal_DANA W" xfId="2" xr:uid="{6EAFF16E-8127-436F-8A82-D8D89431A09E}"/>
    <cellStyle name="Normal_Sheet1" xfId="1" xr:uid="{B8FE00EB-2812-4CC1-931F-94B012BA3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9429-CEB4-4B08-9EA4-931A3271A551}">
  <dimension ref="A1:T31"/>
  <sheetViews>
    <sheetView tabSelected="1" topLeftCell="A5" workbookViewId="0">
      <selection activeCell="F24" sqref="F24"/>
    </sheetView>
  </sheetViews>
  <sheetFormatPr baseColWidth="10" defaultColWidth="8.83203125" defaultRowHeight="15" x14ac:dyDescent="0.2"/>
  <cols>
    <col min="1" max="1" width="17.83203125" bestFit="1" customWidth="1"/>
    <col min="2" max="2" width="13.1640625" bestFit="1" customWidth="1"/>
    <col min="3" max="3" width="5.1640625" bestFit="1" customWidth="1"/>
    <col min="4" max="4" width="10.83203125" bestFit="1" customWidth="1"/>
    <col min="5" max="5" width="8.83203125" bestFit="1" customWidth="1"/>
    <col min="6" max="6" width="10.5" bestFit="1" customWidth="1"/>
    <col min="7" max="7" width="6.5" bestFit="1" customWidth="1"/>
    <col min="8" max="8" width="10.5" bestFit="1" customWidth="1"/>
    <col min="9" max="9" width="10.1640625" bestFit="1" customWidth="1"/>
    <col min="10" max="10" width="10.5" bestFit="1" customWidth="1"/>
    <col min="11" max="11" width="18.5" bestFit="1" customWidth="1"/>
    <col min="12" max="12" width="13.5" style="30" bestFit="1" customWidth="1"/>
    <col min="13" max="13" width="13.5" style="30" customWidth="1"/>
    <col min="14" max="14" width="13.5" style="24" customWidth="1"/>
    <col min="15" max="15" width="21.5" bestFit="1" customWidth="1"/>
    <col min="16" max="16" width="20.83203125" bestFit="1" customWidth="1"/>
    <col min="17" max="17" width="23.6640625" bestFit="1" customWidth="1"/>
    <col min="18" max="18" width="17.5" bestFit="1" customWidth="1"/>
    <col min="19" max="19" width="15.5" bestFit="1" customWidth="1"/>
  </cols>
  <sheetData>
    <row r="1" spans="1:20" s="1" customFormat="1" ht="16" thickBot="1" x14ac:dyDescent="0.25">
      <c r="A1" s="3" t="s">
        <v>0</v>
      </c>
      <c r="B1" s="4" t="s">
        <v>7</v>
      </c>
      <c r="C1" s="1" t="s">
        <v>36</v>
      </c>
      <c r="D1" s="1" t="s">
        <v>30</v>
      </c>
      <c r="E1" s="1" t="s">
        <v>17</v>
      </c>
      <c r="F1" s="1" t="s">
        <v>18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19</v>
      </c>
      <c r="L1" s="26" t="s">
        <v>16</v>
      </c>
      <c r="M1" s="26" t="s">
        <v>34</v>
      </c>
      <c r="N1" s="32" t="s">
        <v>28</v>
      </c>
      <c r="O1" s="4" t="s">
        <v>5</v>
      </c>
      <c r="P1" s="4" t="s">
        <v>6</v>
      </c>
      <c r="Q1" s="4" t="s">
        <v>8</v>
      </c>
      <c r="R1" s="4" t="s">
        <v>9</v>
      </c>
      <c r="S1" s="4" t="s">
        <v>52</v>
      </c>
      <c r="T1" s="5" t="s">
        <v>10</v>
      </c>
    </row>
    <row r="2" spans="1:20" x14ac:dyDescent="0.2">
      <c r="A2" s="6" t="s">
        <v>12</v>
      </c>
      <c r="B2" s="7" t="s">
        <v>13</v>
      </c>
      <c r="C2" s="7" t="s">
        <v>37</v>
      </c>
      <c r="D2" s="7" t="s">
        <v>31</v>
      </c>
      <c r="E2" s="7">
        <v>24.62079</v>
      </c>
      <c r="F2" s="7">
        <v>-82.867369999999994</v>
      </c>
      <c r="G2" s="7" t="s">
        <v>11</v>
      </c>
      <c r="H2" s="8">
        <v>45147</v>
      </c>
      <c r="I2" s="9">
        <f>(7/131)*100</f>
        <v>5.343511450381679</v>
      </c>
      <c r="J2" s="7">
        <v>131</v>
      </c>
      <c r="K2" s="7">
        <v>124</v>
      </c>
      <c r="L2" s="9">
        <v>19.3</v>
      </c>
      <c r="M2" s="9">
        <f>AVERAGE(15,4.3)</f>
        <v>9.65</v>
      </c>
      <c r="N2" s="39">
        <f>STDEV(15,4.3)/SQRT(2)</f>
        <v>5.35</v>
      </c>
      <c r="O2" s="7"/>
      <c r="P2" s="7"/>
      <c r="Q2" s="7"/>
      <c r="R2" s="7"/>
      <c r="S2" s="7"/>
      <c r="T2" s="10"/>
    </row>
    <row r="3" spans="1:20" x14ac:dyDescent="0.2">
      <c r="A3" s="11" t="s">
        <v>12</v>
      </c>
      <c r="B3" s="12" t="s">
        <v>13</v>
      </c>
      <c r="C3" s="12" t="s">
        <v>37</v>
      </c>
      <c r="D3" s="12" t="s">
        <v>31</v>
      </c>
      <c r="E3" s="12">
        <v>24.62079</v>
      </c>
      <c r="F3" s="12">
        <v>-82.867369999999994</v>
      </c>
      <c r="G3" s="12" t="s">
        <v>11</v>
      </c>
      <c r="H3" s="13">
        <v>45324</v>
      </c>
      <c r="I3" s="12">
        <v>100</v>
      </c>
      <c r="J3" s="12">
        <v>131</v>
      </c>
      <c r="K3" s="12">
        <v>0</v>
      </c>
      <c r="L3" s="29">
        <v>0</v>
      </c>
      <c r="M3" s="29">
        <v>0</v>
      </c>
      <c r="N3" s="25" t="s">
        <v>35</v>
      </c>
      <c r="O3" s="12"/>
      <c r="P3" s="12"/>
      <c r="Q3" s="12"/>
      <c r="R3" s="12"/>
      <c r="S3" s="12"/>
      <c r="T3" s="14"/>
    </row>
    <row r="4" spans="1:20" ht="16" thickBot="1" x14ac:dyDescent="0.25">
      <c r="A4" s="15" t="s">
        <v>14</v>
      </c>
      <c r="B4" s="16" t="s">
        <v>13</v>
      </c>
      <c r="C4" s="16" t="s">
        <v>37</v>
      </c>
      <c r="D4" s="16" t="s">
        <v>31</v>
      </c>
      <c r="E4" s="16">
        <v>24.680199999999999</v>
      </c>
      <c r="F4" s="16">
        <v>-82.891216999999997</v>
      </c>
      <c r="G4" s="16" t="s">
        <v>11</v>
      </c>
      <c r="H4" s="17">
        <v>45324</v>
      </c>
      <c r="I4" s="16">
        <v>100</v>
      </c>
      <c r="J4" s="16">
        <v>5</v>
      </c>
      <c r="K4" s="16">
        <v>0</v>
      </c>
      <c r="L4" s="27">
        <v>0</v>
      </c>
      <c r="M4" s="27">
        <v>0</v>
      </c>
      <c r="N4" s="33" t="s">
        <v>35</v>
      </c>
      <c r="O4" s="16"/>
      <c r="P4" s="16"/>
      <c r="Q4" s="16"/>
      <c r="R4" s="16"/>
      <c r="S4" s="16"/>
      <c r="T4" s="18"/>
    </row>
    <row r="5" spans="1:20" s="1" customFormat="1" ht="16" thickBot="1" x14ac:dyDescent="0.25">
      <c r="A5" s="19" t="s">
        <v>15</v>
      </c>
      <c r="B5" s="20" t="s">
        <v>13</v>
      </c>
      <c r="C5" s="20" t="s">
        <v>37</v>
      </c>
      <c r="D5" s="20" t="s">
        <v>31</v>
      </c>
      <c r="E5" s="20"/>
      <c r="F5" s="20"/>
      <c r="G5" s="20" t="s">
        <v>11</v>
      </c>
      <c r="H5" s="20"/>
      <c r="I5" s="20">
        <v>100</v>
      </c>
      <c r="J5" s="20">
        <v>136</v>
      </c>
      <c r="K5" s="20">
        <v>0</v>
      </c>
      <c r="L5" s="28">
        <v>0</v>
      </c>
      <c r="M5" s="28">
        <v>0</v>
      </c>
      <c r="N5" s="34"/>
      <c r="O5" s="20"/>
      <c r="P5" s="20">
        <v>0</v>
      </c>
      <c r="Q5" s="20"/>
      <c r="R5" s="20"/>
      <c r="S5" s="20"/>
      <c r="T5" s="21"/>
    </row>
    <row r="6" spans="1:20" s="1" customFormat="1" x14ac:dyDescent="0.2">
      <c r="A6" t="s">
        <v>20</v>
      </c>
      <c r="B6" t="s">
        <v>13</v>
      </c>
      <c r="C6" s="7" t="s">
        <v>37</v>
      </c>
      <c r="D6" t="s">
        <v>31</v>
      </c>
      <c r="E6" s="1">
        <v>24.546469999999999</v>
      </c>
      <c r="F6" s="1">
        <v>-81.405529999999999</v>
      </c>
      <c r="G6" t="s">
        <v>21</v>
      </c>
      <c r="H6" s="2">
        <v>44993</v>
      </c>
      <c r="I6" s="1" t="s">
        <v>33</v>
      </c>
      <c r="J6" s="41"/>
      <c r="K6" s="41"/>
      <c r="L6">
        <f>SUM(2.55,6.87,5.035)</f>
        <v>14.455</v>
      </c>
      <c r="M6" s="30">
        <f>AVERAGE(2.55,6.87,5.035)</f>
        <v>4.8183333333333334</v>
      </c>
      <c r="N6" s="24">
        <f>STDEV(2.55,6.87,5.035)/SQRT(3)</f>
        <v>1.2517731867679192</v>
      </c>
      <c r="Q6" t="s">
        <v>33</v>
      </c>
    </row>
    <row r="7" spans="1:20" x14ac:dyDescent="0.2">
      <c r="A7" t="s">
        <v>20</v>
      </c>
      <c r="B7" t="s">
        <v>13</v>
      </c>
      <c r="C7" t="s">
        <v>37</v>
      </c>
      <c r="D7" t="s">
        <v>31</v>
      </c>
      <c r="E7" s="1">
        <v>24.546469999999999</v>
      </c>
      <c r="F7" s="1">
        <v>-81.405529999999999</v>
      </c>
      <c r="G7" t="s">
        <v>21</v>
      </c>
      <c r="H7" s="2">
        <v>45132</v>
      </c>
      <c r="I7" s="40"/>
      <c r="J7" s="40"/>
      <c r="K7" s="40"/>
      <c r="L7" s="30">
        <f>SUM(2.083,5.299,5.063)</f>
        <v>12.445</v>
      </c>
      <c r="M7" s="30">
        <f>AVERAGE(2.083,5.299,5.063)</f>
        <v>4.1483333333333334</v>
      </c>
      <c r="N7" s="24">
        <f>STDEV(2.083,5.299,5.063)/SQRT(3)</f>
        <v>1.0349114830640243</v>
      </c>
      <c r="Q7">
        <v>7.6043000000000003</v>
      </c>
      <c r="R7" s="1">
        <v>17.971399999999999</v>
      </c>
    </row>
    <row r="8" spans="1:20" x14ac:dyDescent="0.2">
      <c r="A8" s="12" t="s">
        <v>20</v>
      </c>
      <c r="B8" s="12" t="s">
        <v>13</v>
      </c>
      <c r="C8" s="12" t="s">
        <v>37</v>
      </c>
      <c r="D8" s="12" t="s">
        <v>31</v>
      </c>
      <c r="E8" s="1">
        <v>24.546469999999999</v>
      </c>
      <c r="F8" s="1">
        <v>-81.405529999999999</v>
      </c>
      <c r="G8" s="12" t="s">
        <v>21</v>
      </c>
      <c r="H8" s="13">
        <v>45265</v>
      </c>
      <c r="I8" s="12">
        <v>100</v>
      </c>
      <c r="J8" s="40"/>
      <c r="K8" s="40"/>
      <c r="L8" s="29">
        <v>0</v>
      </c>
      <c r="M8" s="29">
        <v>0</v>
      </c>
      <c r="N8" s="25">
        <v>0</v>
      </c>
      <c r="O8" s="12"/>
      <c r="P8" s="12"/>
      <c r="Q8" s="12" t="s">
        <v>33</v>
      </c>
      <c r="R8" s="22">
        <v>17.971399999999999</v>
      </c>
      <c r="S8" s="12"/>
      <c r="T8" s="12"/>
    </row>
    <row r="9" spans="1:20" x14ac:dyDescent="0.2">
      <c r="A9" t="s">
        <v>20</v>
      </c>
      <c r="B9" t="s">
        <v>27</v>
      </c>
      <c r="C9" t="s">
        <v>37</v>
      </c>
      <c r="D9" t="s">
        <v>31</v>
      </c>
      <c r="E9" s="1">
        <v>24.546469999999999</v>
      </c>
      <c r="F9" s="1">
        <v>-81.405529999999999</v>
      </c>
      <c r="G9" t="s">
        <v>21</v>
      </c>
      <c r="H9" s="2">
        <v>44993</v>
      </c>
      <c r="I9" t="s">
        <v>33</v>
      </c>
      <c r="J9">
        <v>18</v>
      </c>
      <c r="K9" t="s">
        <v>33</v>
      </c>
      <c r="L9" s="30" t="s">
        <v>33</v>
      </c>
      <c r="M9" s="30" t="s">
        <v>33</v>
      </c>
      <c r="N9" s="30" t="s">
        <v>33</v>
      </c>
      <c r="Q9" t="s">
        <v>33</v>
      </c>
    </row>
    <row r="10" spans="1:20" x14ac:dyDescent="0.2">
      <c r="A10" t="s">
        <v>20</v>
      </c>
      <c r="B10" t="s">
        <v>27</v>
      </c>
      <c r="C10" t="s">
        <v>37</v>
      </c>
      <c r="D10" t="s">
        <v>31</v>
      </c>
      <c r="E10" s="1">
        <v>24.546469999999999</v>
      </c>
      <c r="F10" s="1">
        <v>-81.405529999999999</v>
      </c>
      <c r="G10" t="s">
        <v>21</v>
      </c>
      <c r="H10" s="2">
        <v>45132</v>
      </c>
      <c r="I10" s="30">
        <f>(12/18)*100</f>
        <v>66.666666666666657</v>
      </c>
      <c r="J10">
        <v>12</v>
      </c>
      <c r="K10">
        <v>12</v>
      </c>
      <c r="L10" s="30" t="s">
        <v>33</v>
      </c>
      <c r="M10" s="30" t="s">
        <v>33</v>
      </c>
      <c r="N10" s="30" t="s">
        <v>33</v>
      </c>
      <c r="Q10">
        <v>7.6043000000000003</v>
      </c>
      <c r="R10" s="1">
        <v>17.971399999999999</v>
      </c>
    </row>
    <row r="11" spans="1:20" x14ac:dyDescent="0.2">
      <c r="A11" s="12" t="s">
        <v>20</v>
      </c>
      <c r="B11" s="12" t="s">
        <v>27</v>
      </c>
      <c r="C11" s="12" t="s">
        <v>37</v>
      </c>
      <c r="D11" s="12" t="s">
        <v>31</v>
      </c>
      <c r="E11" s="1">
        <v>24.546469999999999</v>
      </c>
      <c r="F11" s="1">
        <v>-81.405529999999999</v>
      </c>
      <c r="G11" s="12" t="s">
        <v>21</v>
      </c>
      <c r="H11" s="13">
        <v>45265</v>
      </c>
      <c r="I11" s="12">
        <v>100</v>
      </c>
      <c r="J11" s="12">
        <v>0</v>
      </c>
      <c r="K11" s="12">
        <v>0</v>
      </c>
      <c r="L11" s="29" t="s">
        <v>33</v>
      </c>
      <c r="M11" s="29" t="s">
        <v>33</v>
      </c>
      <c r="N11" s="25" t="s">
        <v>33</v>
      </c>
      <c r="O11" s="12"/>
      <c r="P11" s="12"/>
      <c r="Q11" s="12" t="s">
        <v>33</v>
      </c>
      <c r="R11" s="22">
        <v>17.971399999999999</v>
      </c>
      <c r="S11" s="12"/>
      <c r="T11" s="12"/>
    </row>
    <row r="12" spans="1:20" s="1" customFormat="1" ht="16" thickBot="1" x14ac:dyDescent="0.25">
      <c r="A12" s="19" t="s">
        <v>15</v>
      </c>
      <c r="B12" s="20" t="s">
        <v>13</v>
      </c>
      <c r="C12" s="20" t="s">
        <v>37</v>
      </c>
      <c r="D12" s="20" t="s">
        <v>31</v>
      </c>
      <c r="E12" s="20"/>
      <c r="F12" s="20"/>
      <c r="G12" s="20" t="s">
        <v>21</v>
      </c>
      <c r="H12" s="20"/>
      <c r="I12" s="20">
        <v>100</v>
      </c>
      <c r="J12" s="20"/>
      <c r="K12" s="20">
        <v>0</v>
      </c>
      <c r="L12" s="28">
        <v>0</v>
      </c>
      <c r="M12" s="28"/>
      <c r="N12" s="34"/>
      <c r="O12" s="20"/>
      <c r="P12" s="20">
        <v>0</v>
      </c>
      <c r="Q12" s="20"/>
      <c r="R12" s="20"/>
      <c r="S12" s="20"/>
      <c r="T12" s="21"/>
    </row>
    <row r="13" spans="1:20" s="1" customFormat="1" ht="16" thickBot="1" x14ac:dyDescent="0.25">
      <c r="A13" s="19" t="s">
        <v>15</v>
      </c>
      <c r="B13" s="23" t="s">
        <v>27</v>
      </c>
      <c r="C13" s="23" t="s">
        <v>37</v>
      </c>
      <c r="D13" s="23" t="s">
        <v>31</v>
      </c>
      <c r="E13" s="23"/>
      <c r="F13" s="23"/>
      <c r="G13" s="20" t="s">
        <v>21</v>
      </c>
      <c r="H13" s="23"/>
      <c r="I13" s="23">
        <v>100</v>
      </c>
      <c r="J13" s="23">
        <v>18</v>
      </c>
      <c r="K13" s="23">
        <v>0</v>
      </c>
      <c r="L13" s="31" t="s">
        <v>33</v>
      </c>
      <c r="M13" s="31"/>
      <c r="N13" s="35"/>
      <c r="O13" s="23"/>
      <c r="P13" s="23"/>
      <c r="Q13" s="23"/>
      <c r="R13" s="23"/>
      <c r="S13" s="23"/>
      <c r="T13" s="23"/>
    </row>
    <row r="14" spans="1:20" s="1" customFormat="1" x14ac:dyDescent="0.2">
      <c r="A14" t="s">
        <v>22</v>
      </c>
      <c r="B14" t="s">
        <v>13</v>
      </c>
      <c r="C14" t="s">
        <v>37</v>
      </c>
      <c r="D14" t="s">
        <v>31</v>
      </c>
      <c r="E14" s="1">
        <v>24.626159999999999</v>
      </c>
      <c r="F14" s="1">
        <v>-81.110600000000005</v>
      </c>
      <c r="G14" t="s">
        <v>23</v>
      </c>
      <c r="H14" s="2">
        <v>44992</v>
      </c>
      <c r="I14" t="s">
        <v>33</v>
      </c>
      <c r="J14">
        <v>16</v>
      </c>
      <c r="K14" t="s">
        <v>33</v>
      </c>
      <c r="L14">
        <f>SUM(1.24,5.05,0.095)</f>
        <v>6.3849999999999998</v>
      </c>
      <c r="M14" s="30">
        <f>AVERAGE(1.24,5.05,0.095)</f>
        <v>2.1283333333333334</v>
      </c>
      <c r="N14" s="24">
        <f>STDEV(1.24,5.05,0.095)/SQRT(3)</f>
        <v>1.4977603650487989</v>
      </c>
    </row>
    <row r="15" spans="1:20" x14ac:dyDescent="0.2">
      <c r="A15" t="s">
        <v>22</v>
      </c>
      <c r="B15" t="s">
        <v>13</v>
      </c>
      <c r="C15" t="s">
        <v>37</v>
      </c>
      <c r="D15" t="s">
        <v>31</v>
      </c>
      <c r="E15" s="1">
        <v>24.626159999999999</v>
      </c>
      <c r="F15" s="1">
        <v>-81.110600000000005</v>
      </c>
      <c r="G15" t="s">
        <v>23</v>
      </c>
      <c r="H15" s="2">
        <v>45138</v>
      </c>
      <c r="I15" s="30">
        <f>(10/13)*100</f>
        <v>76.923076923076934</v>
      </c>
      <c r="J15">
        <v>16</v>
      </c>
      <c r="K15">
        <v>3</v>
      </c>
      <c r="L15" s="24">
        <v>1.6E-2</v>
      </c>
      <c r="M15" s="24">
        <f>AVERAGE(0,0.01,0.006)</f>
        <v>5.3333333333333332E-3</v>
      </c>
      <c r="N15" s="24">
        <f>STDEV(0,0.01,0.06)/SQRT(3)</f>
        <v>1.8559214542766739E-2</v>
      </c>
      <c r="Q15">
        <v>9.2886000000000006</v>
      </c>
      <c r="R15" s="1">
        <v>18.755700000000001</v>
      </c>
    </row>
    <row r="16" spans="1:20" x14ac:dyDescent="0.2">
      <c r="A16" s="12" t="s">
        <v>22</v>
      </c>
      <c r="B16" s="12" t="s">
        <v>13</v>
      </c>
      <c r="C16" s="12" t="s">
        <v>37</v>
      </c>
      <c r="D16" s="12" t="s">
        <v>31</v>
      </c>
      <c r="E16" s="1">
        <v>24.626159999999999</v>
      </c>
      <c r="F16" s="1">
        <v>-81.110600000000005</v>
      </c>
      <c r="G16" s="12" t="s">
        <v>23</v>
      </c>
      <c r="H16" s="13">
        <v>45264</v>
      </c>
      <c r="I16" s="12">
        <v>100</v>
      </c>
      <c r="J16" s="12">
        <v>16</v>
      </c>
      <c r="K16" s="12">
        <v>0</v>
      </c>
      <c r="L16" s="29">
        <v>0</v>
      </c>
      <c r="M16" s="29">
        <v>0</v>
      </c>
      <c r="N16" s="25">
        <v>0</v>
      </c>
      <c r="O16" s="12"/>
      <c r="P16" s="12"/>
      <c r="Q16" s="12" t="s">
        <v>33</v>
      </c>
      <c r="R16" s="22">
        <v>18.755700000000001</v>
      </c>
      <c r="S16" s="12"/>
      <c r="T16" s="12"/>
    </row>
    <row r="17" spans="1:20" x14ac:dyDescent="0.2">
      <c r="A17" t="s">
        <v>22</v>
      </c>
      <c r="B17" t="s">
        <v>27</v>
      </c>
      <c r="C17" t="s">
        <v>37</v>
      </c>
      <c r="D17" t="s">
        <v>31</v>
      </c>
      <c r="E17" s="1">
        <v>24.626159999999999</v>
      </c>
      <c r="F17" s="1">
        <v>-81.110600000000005</v>
      </c>
      <c r="G17" t="s">
        <v>23</v>
      </c>
      <c r="H17" s="2">
        <v>44992</v>
      </c>
      <c r="I17" t="s">
        <v>33</v>
      </c>
      <c r="J17">
        <v>22</v>
      </c>
      <c r="K17" t="s">
        <v>33</v>
      </c>
      <c r="L17" s="30" t="s">
        <v>33</v>
      </c>
      <c r="M17" s="30" t="s">
        <v>33</v>
      </c>
      <c r="N17" s="30" t="s">
        <v>33</v>
      </c>
    </row>
    <row r="18" spans="1:20" x14ac:dyDescent="0.2">
      <c r="A18" t="s">
        <v>22</v>
      </c>
      <c r="B18" t="s">
        <v>27</v>
      </c>
      <c r="C18" t="s">
        <v>37</v>
      </c>
      <c r="D18" t="s">
        <v>31</v>
      </c>
      <c r="E18" s="1">
        <v>24.626159999999999</v>
      </c>
      <c r="F18" s="1">
        <v>-81.110600000000005</v>
      </c>
      <c r="G18" t="s">
        <v>23</v>
      </c>
      <c r="H18" s="2">
        <v>45138</v>
      </c>
      <c r="I18" s="30">
        <f>(14/22)*100</f>
        <v>63.636363636363633</v>
      </c>
      <c r="J18">
        <v>14</v>
      </c>
      <c r="K18">
        <v>14</v>
      </c>
      <c r="L18" s="30" t="s">
        <v>33</v>
      </c>
      <c r="M18" s="30" t="s">
        <v>33</v>
      </c>
      <c r="N18" s="30" t="s">
        <v>33</v>
      </c>
      <c r="Q18">
        <v>9.2886000000000006</v>
      </c>
      <c r="R18" s="1">
        <v>18.755700000000001</v>
      </c>
    </row>
    <row r="19" spans="1:20" x14ac:dyDescent="0.2">
      <c r="A19" s="12" t="s">
        <v>22</v>
      </c>
      <c r="B19" s="12" t="s">
        <v>27</v>
      </c>
      <c r="C19" s="12" t="s">
        <v>37</v>
      </c>
      <c r="D19" s="12" t="s">
        <v>31</v>
      </c>
      <c r="E19" s="1">
        <v>24.626159999999999</v>
      </c>
      <c r="F19" s="1">
        <v>-81.110600000000005</v>
      </c>
      <c r="G19" s="12" t="s">
        <v>23</v>
      </c>
      <c r="H19" s="13">
        <v>45264</v>
      </c>
      <c r="I19" s="29">
        <f>(5/22)*100</f>
        <v>22.727272727272727</v>
      </c>
      <c r="J19" s="12">
        <v>5</v>
      </c>
      <c r="K19" s="12">
        <v>5</v>
      </c>
      <c r="L19" s="29" t="s">
        <v>33</v>
      </c>
      <c r="M19" s="29" t="s">
        <v>33</v>
      </c>
      <c r="N19" s="25" t="s">
        <v>33</v>
      </c>
      <c r="O19" s="12"/>
      <c r="P19" s="12"/>
      <c r="Q19" s="12" t="s">
        <v>33</v>
      </c>
      <c r="R19" s="22">
        <v>18.755700000000001</v>
      </c>
      <c r="S19" s="12"/>
      <c r="T19" s="12"/>
    </row>
    <row r="20" spans="1:20" s="1" customFormat="1" ht="16" thickBot="1" x14ac:dyDescent="0.25">
      <c r="A20" s="19" t="s">
        <v>15</v>
      </c>
      <c r="B20" s="20" t="s">
        <v>13</v>
      </c>
      <c r="C20" s="20" t="s">
        <v>37</v>
      </c>
      <c r="D20" s="20" t="s">
        <v>31</v>
      </c>
      <c r="E20" s="20"/>
      <c r="F20" s="20"/>
      <c r="G20" s="20" t="s">
        <v>23</v>
      </c>
      <c r="H20" s="20"/>
      <c r="I20" s="20">
        <v>100</v>
      </c>
      <c r="J20" s="20">
        <v>16</v>
      </c>
      <c r="K20" s="20">
        <v>0</v>
      </c>
      <c r="L20" s="28">
        <v>0</v>
      </c>
      <c r="M20" s="28"/>
      <c r="N20" s="34"/>
      <c r="O20" s="20"/>
      <c r="P20" s="20">
        <v>0</v>
      </c>
      <c r="Q20" s="20"/>
      <c r="R20" s="20"/>
      <c r="S20" s="20"/>
      <c r="T20" s="21"/>
    </row>
    <row r="21" spans="1:20" s="1" customFormat="1" ht="16" thickBot="1" x14ac:dyDescent="0.25">
      <c r="A21" s="19" t="s">
        <v>15</v>
      </c>
      <c r="B21" s="23" t="s">
        <v>27</v>
      </c>
      <c r="C21" s="23" t="s">
        <v>37</v>
      </c>
      <c r="D21" s="23" t="s">
        <v>31</v>
      </c>
      <c r="E21" s="23"/>
      <c r="F21" s="23"/>
      <c r="G21" s="20" t="s">
        <v>23</v>
      </c>
      <c r="H21" s="23"/>
      <c r="I21" s="23">
        <v>22.7</v>
      </c>
      <c r="J21" s="23">
        <v>22</v>
      </c>
      <c r="K21" s="23">
        <v>5</v>
      </c>
      <c r="L21" s="31" t="s">
        <v>33</v>
      </c>
      <c r="M21" s="31"/>
      <c r="N21" s="35"/>
      <c r="O21" s="23"/>
      <c r="P21" s="23"/>
      <c r="Q21" s="23"/>
      <c r="R21" s="23"/>
      <c r="S21" s="23"/>
      <c r="T21" s="23"/>
    </row>
    <row r="22" spans="1:20" s="1" customFormat="1" ht="20" x14ac:dyDescent="0.2">
      <c r="A22" t="s">
        <v>24</v>
      </c>
      <c r="B22" t="s">
        <v>13</v>
      </c>
      <c r="C22" t="s">
        <v>37</v>
      </c>
      <c r="D22" t="s">
        <v>31</v>
      </c>
      <c r="E22" s="98">
        <v>25.317900000000002</v>
      </c>
      <c r="F22" s="98">
        <v>-80.184799999999996</v>
      </c>
      <c r="G22" t="s">
        <v>25</v>
      </c>
      <c r="H22" s="40" t="s">
        <v>29</v>
      </c>
      <c r="I22" s="1" t="s">
        <v>35</v>
      </c>
      <c r="J22">
        <v>17</v>
      </c>
      <c r="K22">
        <v>17</v>
      </c>
      <c r="L22">
        <f>SUM(1.504,1.486)</f>
        <v>2.99</v>
      </c>
      <c r="M22" s="30">
        <f>AVERAGE(1.504,1.486)</f>
        <v>1.4950000000000001</v>
      </c>
      <c r="N22" s="24">
        <f>STDEV(1.504,1.486)/SQRT(2)</f>
        <v>9.000000000000008E-3</v>
      </c>
    </row>
    <row r="23" spans="1:20" ht="20" x14ac:dyDescent="0.2">
      <c r="A23" t="s">
        <v>24</v>
      </c>
      <c r="B23" t="s">
        <v>13</v>
      </c>
      <c r="C23" t="s">
        <v>37</v>
      </c>
      <c r="D23" t="s">
        <v>31</v>
      </c>
      <c r="E23" s="98">
        <v>25.317900000000002</v>
      </c>
      <c r="F23" s="98">
        <v>-80.184799999999996</v>
      </c>
      <c r="G23" t="s">
        <v>25</v>
      </c>
      <c r="H23" s="2">
        <v>45141</v>
      </c>
      <c r="I23">
        <v>0</v>
      </c>
      <c r="J23">
        <v>17</v>
      </c>
      <c r="K23">
        <v>17</v>
      </c>
      <c r="L23" s="30">
        <f>SUM(1.824,1.735)</f>
        <v>3.5590000000000002</v>
      </c>
      <c r="M23" s="30">
        <f>AVERAGE(1.824,1.735)</f>
        <v>1.7795000000000001</v>
      </c>
      <c r="N23" s="24">
        <f>STDEV(1.824,1.735)/SQRT(2)</f>
        <v>4.4499999999999977E-2</v>
      </c>
    </row>
    <row r="24" spans="1:20" ht="20" x14ac:dyDescent="0.2">
      <c r="A24" s="12" t="s">
        <v>24</v>
      </c>
      <c r="B24" s="12" t="s">
        <v>13</v>
      </c>
      <c r="C24" s="12" t="s">
        <v>37</v>
      </c>
      <c r="D24" s="12" t="s">
        <v>31</v>
      </c>
      <c r="E24" s="98">
        <v>25.317900000000002</v>
      </c>
      <c r="F24" s="98">
        <v>-80.184799999999996</v>
      </c>
      <c r="G24" s="12" t="s">
        <v>25</v>
      </c>
      <c r="H24" s="13">
        <v>45247</v>
      </c>
      <c r="I24" s="12">
        <v>12</v>
      </c>
      <c r="J24" s="12">
        <v>17</v>
      </c>
      <c r="K24" s="12">
        <v>15</v>
      </c>
      <c r="L24" s="29">
        <f>SUM(1.125,1.165)</f>
        <v>2.29</v>
      </c>
      <c r="M24" s="29">
        <f>AVERAGE(1.125,1.165)</f>
        <v>1.145</v>
      </c>
      <c r="N24" s="25">
        <f>STDEV(1.125,1.165)/SQRT(2)</f>
        <v>2.0000000000000018E-2</v>
      </c>
      <c r="O24" s="12"/>
      <c r="P24" s="22">
        <v>2</v>
      </c>
      <c r="Q24" s="12"/>
      <c r="R24" s="12"/>
      <c r="S24" s="12"/>
      <c r="T24" s="12"/>
    </row>
    <row r="25" spans="1:20" x14ac:dyDescent="0.2">
      <c r="A25" t="s">
        <v>26</v>
      </c>
      <c r="B25" t="s">
        <v>13</v>
      </c>
      <c r="C25" t="s">
        <v>37</v>
      </c>
      <c r="D25" t="s">
        <v>31</v>
      </c>
      <c r="E25" s="40"/>
      <c r="F25" s="40"/>
      <c r="G25" t="s">
        <v>25</v>
      </c>
      <c r="H25" s="40" t="s">
        <v>29</v>
      </c>
      <c r="I25" s="40"/>
      <c r="J25" s="40"/>
      <c r="K25" s="40"/>
      <c r="L25" s="30">
        <f>SUM(0.47,0.806)</f>
        <v>1.276</v>
      </c>
      <c r="M25" s="30">
        <f>AVERAGE(0.47,0.806)</f>
        <v>0.63800000000000001</v>
      </c>
      <c r="N25" s="24">
        <f>STDEV(0.47,0.806)/SQRT(2)</f>
        <v>0.16800000000000007</v>
      </c>
    </row>
    <row r="26" spans="1:20" x14ac:dyDescent="0.2">
      <c r="A26" t="s">
        <v>26</v>
      </c>
      <c r="B26" t="s">
        <v>13</v>
      </c>
      <c r="C26" t="s">
        <v>37</v>
      </c>
      <c r="D26" t="s">
        <v>31</v>
      </c>
      <c r="G26" t="s">
        <v>25</v>
      </c>
      <c r="H26" s="2">
        <v>45141</v>
      </c>
      <c r="I26" s="40"/>
      <c r="J26" s="40"/>
      <c r="K26" s="40"/>
      <c r="L26" s="30">
        <v>0.40400000000000003</v>
      </c>
      <c r="M26" s="30">
        <f>AVERAGE(0,0.404)</f>
        <v>0.20200000000000001</v>
      </c>
      <c r="N26" s="24">
        <f>STDEV(0,0.404)/SQRT(2)</f>
        <v>0.20200000000000001</v>
      </c>
    </row>
    <row r="27" spans="1:20" x14ac:dyDescent="0.2">
      <c r="A27" s="12" t="s">
        <v>26</v>
      </c>
      <c r="B27" s="12" t="s">
        <v>13</v>
      </c>
      <c r="C27" s="12" t="s">
        <v>37</v>
      </c>
      <c r="D27" s="12" t="s">
        <v>31</v>
      </c>
      <c r="E27" s="12"/>
      <c r="F27" s="12"/>
      <c r="G27" s="12" t="s">
        <v>25</v>
      </c>
      <c r="H27" s="13">
        <v>45247</v>
      </c>
      <c r="I27" s="12">
        <v>100</v>
      </c>
      <c r="J27" s="12"/>
      <c r="K27" s="12"/>
      <c r="L27" s="29">
        <v>0</v>
      </c>
      <c r="M27" s="29">
        <v>0</v>
      </c>
      <c r="N27" s="25">
        <v>0</v>
      </c>
      <c r="O27" s="12"/>
      <c r="P27" s="12"/>
      <c r="Q27" s="12"/>
      <c r="R27" s="12"/>
      <c r="S27" s="12"/>
      <c r="T27" s="12"/>
    </row>
    <row r="28" spans="1:20" s="1" customFormat="1" ht="16" thickBot="1" x14ac:dyDescent="0.25">
      <c r="A28" s="19" t="s">
        <v>15</v>
      </c>
      <c r="B28" s="20" t="s">
        <v>13</v>
      </c>
      <c r="C28" s="20" t="s">
        <v>37</v>
      </c>
      <c r="D28" s="20" t="s">
        <v>31</v>
      </c>
      <c r="E28" s="20"/>
      <c r="F28" s="20"/>
      <c r="G28" s="20" t="s">
        <v>25</v>
      </c>
      <c r="H28" s="20"/>
      <c r="I28" s="20"/>
      <c r="J28" s="20"/>
      <c r="K28" s="20"/>
      <c r="L28" s="28"/>
      <c r="M28" s="28"/>
      <c r="N28" s="34"/>
      <c r="O28" s="20"/>
      <c r="P28" s="20">
        <v>0</v>
      </c>
      <c r="Q28" s="20"/>
      <c r="R28" s="20"/>
      <c r="S28" s="20"/>
      <c r="T28" s="21"/>
    </row>
    <row r="30" spans="1:20" x14ac:dyDescent="0.2">
      <c r="J30" s="36" t="s">
        <v>32</v>
      </c>
      <c r="K30" s="36"/>
      <c r="L30" s="37"/>
      <c r="M30" s="37"/>
      <c r="N30" s="38"/>
    </row>
    <row r="31" spans="1:20" x14ac:dyDescent="0.2">
      <c r="J31" s="22" t="s">
        <v>38</v>
      </c>
      <c r="K31" s="22"/>
      <c r="L3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5094-8F95-4D6C-9717-7428BB8597D3}">
  <dimension ref="A1:W18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1.83203125" bestFit="1" customWidth="1"/>
    <col min="2" max="2" width="13.1640625" bestFit="1" customWidth="1"/>
    <col min="3" max="3" width="5.1640625" bestFit="1" customWidth="1"/>
    <col min="4" max="4" width="12.33203125" bestFit="1" customWidth="1"/>
    <col min="5" max="5" width="8.83203125" bestFit="1" customWidth="1"/>
    <col min="6" max="6" width="9.5" bestFit="1" customWidth="1"/>
    <col min="8" max="8" width="10.5" bestFit="1" customWidth="1"/>
    <col min="9" max="9" width="9.83203125" bestFit="1" customWidth="1"/>
    <col min="10" max="10" width="10.5" bestFit="1" customWidth="1"/>
    <col min="11" max="11" width="18.5" bestFit="1" customWidth="1"/>
    <col min="12" max="14" width="18.5" customWidth="1"/>
    <col min="15" max="15" width="21.1640625" bestFit="1" customWidth="1"/>
    <col min="16" max="16" width="21.1640625" customWidth="1"/>
    <col min="17" max="17" width="23.83203125" bestFit="1" customWidth="1"/>
    <col min="18" max="18" width="17.5" bestFit="1" customWidth="1"/>
    <col min="19" max="19" width="15.5" bestFit="1" customWidth="1"/>
    <col min="20" max="20" width="70.6640625" bestFit="1" customWidth="1"/>
  </cols>
  <sheetData>
    <row r="1" spans="1:23" s="1" customFormat="1" ht="16" thickBot="1" x14ac:dyDescent="0.25">
      <c r="A1" s="1" t="s">
        <v>0</v>
      </c>
      <c r="B1" s="4" t="s">
        <v>7</v>
      </c>
      <c r="C1" s="1" t="s">
        <v>36</v>
      </c>
      <c r="D1" s="1" t="s">
        <v>30</v>
      </c>
      <c r="E1" s="1" t="s">
        <v>17</v>
      </c>
      <c r="F1" s="1" t="s">
        <v>18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19</v>
      </c>
      <c r="L1" s="26" t="s">
        <v>16</v>
      </c>
      <c r="M1" s="26" t="s">
        <v>34</v>
      </c>
      <c r="N1" s="32" t="s">
        <v>28</v>
      </c>
      <c r="O1" s="1" t="s">
        <v>5</v>
      </c>
      <c r="P1" s="1" t="s">
        <v>6</v>
      </c>
      <c r="Q1" s="1" t="s">
        <v>8</v>
      </c>
      <c r="R1" s="1" t="s">
        <v>9</v>
      </c>
      <c r="S1" s="4" t="s">
        <v>52</v>
      </c>
      <c r="T1" s="1" t="s">
        <v>10</v>
      </c>
    </row>
    <row r="2" spans="1:23" ht="20" x14ac:dyDescent="0.2">
      <c r="A2" s="6" t="s">
        <v>39</v>
      </c>
      <c r="B2" s="7" t="s">
        <v>27</v>
      </c>
      <c r="C2" s="7" t="s">
        <v>37</v>
      </c>
      <c r="D2" s="7" t="s">
        <v>48</v>
      </c>
      <c r="E2" s="7">
        <v>25.566759999999999</v>
      </c>
      <c r="F2" s="98">
        <v>-80.101366999999996</v>
      </c>
      <c r="G2" s="7" t="s">
        <v>25</v>
      </c>
      <c r="H2" s="42">
        <v>45156</v>
      </c>
      <c r="I2" s="7">
        <v>0</v>
      </c>
      <c r="J2" s="7">
        <v>5</v>
      </c>
      <c r="K2" s="7">
        <v>5</v>
      </c>
      <c r="L2" s="7"/>
      <c r="M2" s="7"/>
      <c r="N2" s="7"/>
      <c r="O2" s="7">
        <v>5</v>
      </c>
      <c r="P2" s="7">
        <v>5</v>
      </c>
      <c r="Q2" s="7"/>
      <c r="R2" s="7"/>
      <c r="S2" s="7"/>
      <c r="T2" s="10" t="s">
        <v>53</v>
      </c>
    </row>
    <row r="3" spans="1:23" x14ac:dyDescent="0.2">
      <c r="A3" s="11" t="s">
        <v>40</v>
      </c>
      <c r="B3" s="12" t="s">
        <v>27</v>
      </c>
      <c r="C3" s="12" t="s">
        <v>37</v>
      </c>
      <c r="D3" s="12" t="s">
        <v>48</v>
      </c>
      <c r="E3" s="12">
        <v>25.47775</v>
      </c>
      <c r="F3" s="40"/>
      <c r="G3" s="12" t="s">
        <v>25</v>
      </c>
      <c r="H3" s="43">
        <v>45156</v>
      </c>
      <c r="I3" s="12">
        <v>100</v>
      </c>
      <c r="J3" s="12">
        <v>5</v>
      </c>
      <c r="K3" s="12">
        <v>0</v>
      </c>
      <c r="L3" s="12"/>
      <c r="M3" s="12"/>
      <c r="N3" s="12"/>
      <c r="O3" s="12">
        <v>5</v>
      </c>
      <c r="P3" s="12">
        <v>0</v>
      </c>
      <c r="Q3" s="12"/>
      <c r="R3" s="12"/>
      <c r="S3" s="12"/>
      <c r="T3" s="14"/>
    </row>
    <row r="4" spans="1:23" ht="20" x14ac:dyDescent="0.2">
      <c r="A4" s="11" t="s">
        <v>41</v>
      </c>
      <c r="B4" s="12" t="s">
        <v>27</v>
      </c>
      <c r="C4" s="12" t="s">
        <v>37</v>
      </c>
      <c r="D4" s="12" t="s">
        <v>48</v>
      </c>
      <c r="E4" s="12">
        <v>25.318770000000001</v>
      </c>
      <c r="F4" s="98">
        <v>-80.187416999999996</v>
      </c>
      <c r="G4" s="12" t="s">
        <v>25</v>
      </c>
      <c r="H4" s="43">
        <v>45161</v>
      </c>
      <c r="I4" s="12">
        <v>100</v>
      </c>
      <c r="J4" s="12">
        <v>5</v>
      </c>
      <c r="K4" s="12">
        <v>0</v>
      </c>
      <c r="L4" s="12"/>
      <c r="M4" s="12"/>
      <c r="N4" s="12"/>
      <c r="O4" s="12">
        <v>5</v>
      </c>
      <c r="P4" s="12">
        <v>0</v>
      </c>
      <c r="Q4" s="12"/>
      <c r="R4" s="12"/>
      <c r="S4" s="12"/>
      <c r="T4" s="14"/>
    </row>
    <row r="5" spans="1:23" ht="21" thickBot="1" x14ac:dyDescent="0.25">
      <c r="A5" s="11" t="s">
        <v>39</v>
      </c>
      <c r="B5" s="12" t="s">
        <v>27</v>
      </c>
      <c r="C5" s="12" t="s">
        <v>37</v>
      </c>
      <c r="D5" s="12" t="s">
        <v>48</v>
      </c>
      <c r="E5" s="12">
        <v>25.566759999999999</v>
      </c>
      <c r="F5" s="98">
        <v>-80.101366999999996</v>
      </c>
      <c r="G5" s="12" t="s">
        <v>25</v>
      </c>
      <c r="H5" s="43">
        <v>45241</v>
      </c>
      <c r="I5" s="12">
        <v>80</v>
      </c>
      <c r="J5" s="12">
        <v>5</v>
      </c>
      <c r="K5" s="12">
        <v>1</v>
      </c>
      <c r="L5" s="12"/>
      <c r="M5" s="12"/>
      <c r="N5" s="12"/>
      <c r="O5" s="12">
        <v>5</v>
      </c>
      <c r="P5" s="12">
        <v>1</v>
      </c>
      <c r="Q5" s="12" t="s">
        <v>33</v>
      </c>
      <c r="R5" s="12"/>
      <c r="S5" s="12"/>
      <c r="T5" s="14"/>
    </row>
    <row r="6" spans="1:23" ht="16" thickBot="1" x14ac:dyDescent="0.25">
      <c r="A6" s="44" t="s">
        <v>15</v>
      </c>
      <c r="B6" s="45" t="s">
        <v>27</v>
      </c>
      <c r="C6" s="45" t="s">
        <v>37</v>
      </c>
      <c r="D6" s="45" t="s">
        <v>48</v>
      </c>
      <c r="E6" s="45"/>
      <c r="F6" s="45"/>
      <c r="G6" s="45" t="s">
        <v>25</v>
      </c>
      <c r="H6" s="46"/>
      <c r="I6" s="47">
        <f>(14/15)*100</f>
        <v>93.333333333333329</v>
      </c>
      <c r="J6" s="45">
        <f>SUM(J3:J5)</f>
        <v>15</v>
      </c>
      <c r="K6" s="45">
        <v>1</v>
      </c>
      <c r="L6" s="45"/>
      <c r="M6" s="45"/>
      <c r="N6" s="45"/>
      <c r="O6" s="45"/>
      <c r="P6" s="45">
        <v>1</v>
      </c>
      <c r="Q6" s="48"/>
      <c r="R6" s="48"/>
      <c r="S6" s="48"/>
      <c r="T6" s="49"/>
    </row>
    <row r="7" spans="1:23" x14ac:dyDescent="0.2">
      <c r="A7" s="6" t="s">
        <v>42</v>
      </c>
      <c r="B7" s="7" t="s">
        <v>27</v>
      </c>
      <c r="C7" s="7" t="s">
        <v>37</v>
      </c>
      <c r="D7" s="7" t="s">
        <v>48</v>
      </c>
      <c r="E7" s="7">
        <v>24.7028</v>
      </c>
      <c r="F7" s="7">
        <v>-82.798829999999995</v>
      </c>
      <c r="G7" s="7" t="s">
        <v>11</v>
      </c>
      <c r="H7" s="8">
        <v>45153</v>
      </c>
      <c r="I7" s="7">
        <v>50</v>
      </c>
      <c r="J7" s="7">
        <v>22</v>
      </c>
      <c r="K7" s="7">
        <v>11</v>
      </c>
      <c r="L7" s="7"/>
      <c r="M7" s="7"/>
      <c r="N7" s="7"/>
      <c r="O7" s="7">
        <v>8</v>
      </c>
      <c r="P7" s="7">
        <v>5</v>
      </c>
      <c r="Q7" s="7"/>
      <c r="R7" s="7"/>
      <c r="S7" s="7"/>
      <c r="T7" s="10"/>
    </row>
    <row r="8" spans="1:23" x14ac:dyDescent="0.2">
      <c r="A8" s="50" t="s">
        <v>43</v>
      </c>
      <c r="B8" t="s">
        <v>27</v>
      </c>
      <c r="C8" t="s">
        <v>37</v>
      </c>
      <c r="D8" t="s">
        <v>48</v>
      </c>
      <c r="E8">
        <v>24.620740000000001</v>
      </c>
      <c r="F8">
        <v>-82.867400000000004</v>
      </c>
      <c r="G8" t="s">
        <v>11</v>
      </c>
      <c r="H8" s="2">
        <v>45154</v>
      </c>
      <c r="I8" s="30">
        <v>41.666666666666671</v>
      </c>
      <c r="J8">
        <v>12</v>
      </c>
      <c r="K8">
        <v>7</v>
      </c>
      <c r="O8">
        <v>7</v>
      </c>
      <c r="P8">
        <v>4</v>
      </c>
      <c r="T8" s="51"/>
    </row>
    <row r="9" spans="1:23" x14ac:dyDescent="0.2">
      <c r="A9" s="11" t="s">
        <v>43</v>
      </c>
      <c r="B9" s="12" t="s">
        <v>27</v>
      </c>
      <c r="C9" s="12" t="s">
        <v>37</v>
      </c>
      <c r="D9" s="12" t="s">
        <v>48</v>
      </c>
      <c r="E9" s="12">
        <v>24.620740000000001</v>
      </c>
      <c r="F9" s="12">
        <v>-82.867400000000004</v>
      </c>
      <c r="G9" s="12" t="s">
        <v>11</v>
      </c>
      <c r="H9" s="13">
        <v>45238</v>
      </c>
      <c r="I9" s="12">
        <v>100</v>
      </c>
      <c r="J9" s="12">
        <v>12</v>
      </c>
      <c r="K9" s="12">
        <v>0</v>
      </c>
      <c r="L9" s="12"/>
      <c r="M9" s="12"/>
      <c r="N9" s="12"/>
      <c r="O9" s="12">
        <v>7</v>
      </c>
      <c r="P9" s="12">
        <v>0</v>
      </c>
      <c r="Q9" s="12" t="s">
        <v>33</v>
      </c>
      <c r="R9" s="12"/>
      <c r="S9" s="12"/>
      <c r="T9" s="14"/>
    </row>
    <row r="10" spans="1:23" x14ac:dyDescent="0.2">
      <c r="A10" s="11" t="s">
        <v>44</v>
      </c>
      <c r="B10" s="12" t="s">
        <v>27</v>
      </c>
      <c r="C10" s="12" t="s">
        <v>37</v>
      </c>
      <c r="D10" s="12" t="s">
        <v>48</v>
      </c>
      <c r="E10" s="12">
        <v>24.693549999999998</v>
      </c>
      <c r="F10" s="12">
        <v>-82.772800000000004</v>
      </c>
      <c r="G10" s="12" t="s">
        <v>11</v>
      </c>
      <c r="H10" s="13">
        <v>45238</v>
      </c>
      <c r="I10" s="12">
        <v>100</v>
      </c>
      <c r="J10" s="12">
        <v>7</v>
      </c>
      <c r="K10" s="12">
        <v>0</v>
      </c>
      <c r="L10" s="12"/>
      <c r="M10" s="12"/>
      <c r="N10" s="12"/>
      <c r="O10" s="12">
        <v>6</v>
      </c>
      <c r="P10" s="12">
        <v>0</v>
      </c>
      <c r="Q10" s="12" t="s">
        <v>33</v>
      </c>
      <c r="R10" s="12"/>
      <c r="S10" s="12"/>
      <c r="T10" s="14"/>
    </row>
    <row r="11" spans="1:23" ht="16" thickBot="1" x14ac:dyDescent="0.25">
      <c r="A11" s="11" t="s">
        <v>42</v>
      </c>
      <c r="B11" s="12" t="s">
        <v>27</v>
      </c>
      <c r="C11" s="12" t="s">
        <v>37</v>
      </c>
      <c r="D11" s="12" t="s">
        <v>48</v>
      </c>
      <c r="E11" s="12">
        <v>24.7028</v>
      </c>
      <c r="F11" s="12">
        <v>-82.798829999999995</v>
      </c>
      <c r="G11" s="12" t="s">
        <v>11</v>
      </c>
      <c r="H11" s="13">
        <v>45238</v>
      </c>
      <c r="I11" s="12">
        <v>100</v>
      </c>
      <c r="J11" s="12">
        <v>22</v>
      </c>
      <c r="K11" s="12">
        <v>0</v>
      </c>
      <c r="L11" s="12"/>
      <c r="M11" s="12"/>
      <c r="N11" s="12"/>
      <c r="O11" s="12">
        <v>8</v>
      </c>
      <c r="P11" s="12">
        <v>0</v>
      </c>
      <c r="Q11" s="12" t="s">
        <v>33</v>
      </c>
      <c r="R11" s="12"/>
      <c r="S11" s="12"/>
      <c r="T11" s="14"/>
    </row>
    <row r="12" spans="1:23" ht="16" thickBot="1" x14ac:dyDescent="0.25">
      <c r="A12" s="44" t="s">
        <v>15</v>
      </c>
      <c r="B12" s="45" t="s">
        <v>27</v>
      </c>
      <c r="C12" s="45" t="s">
        <v>37</v>
      </c>
      <c r="D12" s="45" t="s">
        <v>48</v>
      </c>
      <c r="E12" s="45"/>
      <c r="F12" s="45"/>
      <c r="G12" s="45" t="s">
        <v>11</v>
      </c>
      <c r="H12" s="48"/>
      <c r="I12" s="45">
        <v>100</v>
      </c>
      <c r="J12" s="45">
        <f>SUM(J9:J11)</f>
        <v>41</v>
      </c>
      <c r="K12" s="45">
        <v>0</v>
      </c>
      <c r="L12" s="45"/>
      <c r="M12" s="45"/>
      <c r="N12" s="45"/>
      <c r="O12" s="48"/>
      <c r="P12" s="45">
        <v>0</v>
      </c>
      <c r="Q12" s="48"/>
      <c r="R12" s="48"/>
      <c r="S12" s="48"/>
      <c r="T12" s="49"/>
    </row>
    <row r="14" spans="1:23" x14ac:dyDescent="0.2">
      <c r="A14" s="22" t="s">
        <v>38</v>
      </c>
      <c r="B14" s="1"/>
      <c r="C14" s="1"/>
      <c r="D14" s="1"/>
      <c r="E14" s="1"/>
      <c r="F14" s="1"/>
      <c r="I14" t="s">
        <v>45</v>
      </c>
    </row>
    <row r="15" spans="1:23" x14ac:dyDescent="0.2">
      <c r="I15" s="1" t="s">
        <v>46</v>
      </c>
    </row>
    <row r="16" spans="1:23" x14ac:dyDescent="0.2">
      <c r="H16" s="52"/>
      <c r="I16" s="53" t="s">
        <v>47</v>
      </c>
      <c r="J16" s="54"/>
      <c r="K16" s="54"/>
      <c r="L16" s="54"/>
      <c r="M16" s="54"/>
      <c r="N16" s="54"/>
      <c r="O16" s="54"/>
      <c r="P16" s="54"/>
      <c r="Q16" s="55"/>
      <c r="R16" s="56"/>
      <c r="T16" s="56"/>
      <c r="V16" s="56"/>
      <c r="W16" s="56"/>
    </row>
    <row r="17" spans="8:23" x14ac:dyDescent="0.2">
      <c r="H17" s="52"/>
      <c r="I17" s="52"/>
      <c r="J17" s="54"/>
      <c r="K17" s="54"/>
      <c r="L17" s="54"/>
      <c r="M17" s="54"/>
      <c r="N17" s="54"/>
      <c r="O17" s="54"/>
      <c r="P17" s="54"/>
      <c r="Q17" s="55"/>
      <c r="R17" s="56"/>
      <c r="T17" s="56"/>
      <c r="V17" s="56"/>
      <c r="W17" s="56"/>
    </row>
    <row r="18" spans="8:23" x14ac:dyDescent="0.2">
      <c r="I18" s="52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667-52A7-4F62-9A42-2AC7D274D64E}">
  <dimension ref="A1:AA88"/>
  <sheetViews>
    <sheetView workbookViewId="0">
      <selection activeCell="Q17" sqref="Q17"/>
    </sheetView>
  </sheetViews>
  <sheetFormatPr baseColWidth="10" defaultColWidth="8.83203125" defaultRowHeight="15" x14ac:dyDescent="0.2"/>
  <cols>
    <col min="2" max="2" width="27" customWidth="1"/>
    <col min="3" max="3" width="13.1640625" bestFit="1" customWidth="1"/>
    <col min="4" max="4" width="20.83203125" bestFit="1" customWidth="1"/>
    <col min="6" max="6" width="7.5" customWidth="1"/>
    <col min="11" max="11" width="10.1640625" bestFit="1" customWidth="1"/>
    <col min="12" max="12" width="15.6640625" customWidth="1"/>
    <col min="13" max="13" width="18.5" bestFit="1" customWidth="1"/>
    <col min="14" max="14" width="29.33203125" bestFit="1" customWidth="1"/>
    <col min="15" max="15" width="13.5" bestFit="1" customWidth="1"/>
    <col min="17" max="17" width="11.33203125" bestFit="1" customWidth="1"/>
    <col min="18" max="18" width="21.5" bestFit="1" customWidth="1"/>
    <col min="19" max="19" width="20.83203125" bestFit="1" customWidth="1"/>
    <col min="20" max="20" width="23.6640625" bestFit="1" customWidth="1"/>
    <col min="21" max="21" width="17.5" bestFit="1" customWidth="1"/>
    <col min="22" max="22" width="7.5" bestFit="1" customWidth="1"/>
    <col min="23" max="23" width="23" bestFit="1" customWidth="1"/>
    <col min="24" max="24" width="25.33203125" bestFit="1" customWidth="1"/>
    <col min="25" max="25" width="15.5" bestFit="1" customWidth="1"/>
    <col min="26" max="26" width="67" bestFit="1" customWidth="1"/>
    <col min="27" max="27" width="19.1640625" customWidth="1"/>
  </cols>
  <sheetData>
    <row r="1" spans="1:27" s="59" customFormat="1" ht="16" thickBot="1" x14ac:dyDescent="0.25">
      <c r="A1" s="96" t="s">
        <v>171</v>
      </c>
      <c r="B1" s="57" t="s">
        <v>0</v>
      </c>
      <c r="C1" s="58" t="s">
        <v>7</v>
      </c>
      <c r="D1" s="59" t="s">
        <v>165</v>
      </c>
      <c r="E1" s="59" t="s">
        <v>36</v>
      </c>
      <c r="F1" s="59" t="s">
        <v>30</v>
      </c>
      <c r="G1" s="59" t="s">
        <v>17</v>
      </c>
      <c r="H1" s="59" t="s">
        <v>18</v>
      </c>
      <c r="I1" s="58" t="s">
        <v>1</v>
      </c>
      <c r="J1" s="58" t="s">
        <v>2</v>
      </c>
      <c r="K1" s="58" t="s">
        <v>3</v>
      </c>
      <c r="L1" s="58" t="s">
        <v>4</v>
      </c>
      <c r="M1" s="58" t="s">
        <v>19</v>
      </c>
      <c r="N1" s="58" t="s">
        <v>74</v>
      </c>
      <c r="O1" s="60" t="s">
        <v>16</v>
      </c>
      <c r="P1" s="60" t="s">
        <v>34</v>
      </c>
      <c r="Q1" s="61" t="s">
        <v>28</v>
      </c>
      <c r="R1" s="58" t="s">
        <v>5</v>
      </c>
      <c r="S1" s="58" t="s">
        <v>6</v>
      </c>
      <c r="T1" s="58" t="s">
        <v>8</v>
      </c>
      <c r="U1" s="58" t="s">
        <v>9</v>
      </c>
      <c r="V1" s="58" t="s">
        <v>166</v>
      </c>
      <c r="W1" s="58" t="s">
        <v>168</v>
      </c>
      <c r="X1" s="58" t="s">
        <v>169</v>
      </c>
      <c r="Y1" s="58" t="s">
        <v>52</v>
      </c>
      <c r="Z1" s="62" t="s">
        <v>10</v>
      </c>
      <c r="AA1" s="64" t="s">
        <v>75</v>
      </c>
    </row>
    <row r="2" spans="1:27" ht="17" thickBot="1" x14ac:dyDescent="0.25">
      <c r="A2" s="97" t="s">
        <v>76</v>
      </c>
      <c r="B2" s="70" t="s">
        <v>54</v>
      </c>
      <c r="C2" t="s">
        <v>49</v>
      </c>
      <c r="D2" s="70" t="s">
        <v>76</v>
      </c>
      <c r="E2" t="s">
        <v>37</v>
      </c>
      <c r="F2" t="s">
        <v>50</v>
      </c>
      <c r="G2" s="63">
        <v>25.164116</v>
      </c>
      <c r="H2" s="63">
        <v>-80.277265999999997</v>
      </c>
      <c r="I2" t="s">
        <v>51</v>
      </c>
      <c r="K2">
        <v>100</v>
      </c>
      <c r="L2">
        <v>12</v>
      </c>
      <c r="M2">
        <v>0</v>
      </c>
      <c r="N2">
        <v>0</v>
      </c>
      <c r="O2">
        <v>3.7600000000000002</v>
      </c>
      <c r="P2">
        <v>0</v>
      </c>
      <c r="R2">
        <v>1</v>
      </c>
      <c r="S2">
        <v>0</v>
      </c>
      <c r="U2" s="67">
        <v>16.915700000000001</v>
      </c>
      <c r="V2">
        <v>2.35</v>
      </c>
      <c r="AA2" s="70" t="s">
        <v>77</v>
      </c>
    </row>
    <row r="3" spans="1:27" s="7" customFormat="1" ht="16" x14ac:dyDescent="0.2">
      <c r="A3" s="97" t="s">
        <v>80</v>
      </c>
      <c r="B3" s="71" t="s">
        <v>55</v>
      </c>
      <c r="C3" s="7" t="s">
        <v>49</v>
      </c>
      <c r="D3" s="72" t="s">
        <v>80</v>
      </c>
      <c r="E3" s="7" t="s">
        <v>37</v>
      </c>
      <c r="F3" s="7" t="s">
        <v>50</v>
      </c>
      <c r="G3" s="73">
        <v>25.224066000000001</v>
      </c>
      <c r="H3" s="73">
        <v>-80.210774999999998</v>
      </c>
      <c r="I3" s="7" t="s">
        <v>51</v>
      </c>
      <c r="K3" s="7">
        <v>100</v>
      </c>
      <c r="L3" s="7">
        <v>50</v>
      </c>
      <c r="M3" s="7">
        <v>0</v>
      </c>
      <c r="N3" s="7">
        <v>0</v>
      </c>
      <c r="O3" s="7">
        <v>36.200000000000003</v>
      </c>
      <c r="R3" s="7" t="s">
        <v>35</v>
      </c>
      <c r="S3" s="7" t="s">
        <v>35</v>
      </c>
      <c r="U3" s="7">
        <v>16.2057</v>
      </c>
      <c r="V3" s="7">
        <v>2.2599999999999998</v>
      </c>
      <c r="AA3" s="72" t="s">
        <v>77</v>
      </c>
    </row>
    <row r="4" spans="1:27" ht="16" x14ac:dyDescent="0.2">
      <c r="A4" s="97" t="s">
        <v>78</v>
      </c>
      <c r="B4" s="74" t="s">
        <v>55</v>
      </c>
      <c r="C4" t="s">
        <v>49</v>
      </c>
      <c r="D4" s="65" t="s">
        <v>78</v>
      </c>
      <c r="E4" t="s">
        <v>37</v>
      </c>
      <c r="F4" t="s">
        <v>50</v>
      </c>
      <c r="G4" s="66">
        <v>25.22288</v>
      </c>
      <c r="H4" s="66">
        <v>-80.209530000000001</v>
      </c>
      <c r="I4" t="s">
        <v>51</v>
      </c>
      <c r="K4">
        <v>100</v>
      </c>
      <c r="L4">
        <v>6</v>
      </c>
      <c r="M4">
        <v>0</v>
      </c>
      <c r="N4">
        <v>0</v>
      </c>
      <c r="O4">
        <v>3.4</v>
      </c>
      <c r="R4" t="s">
        <v>35</v>
      </c>
      <c r="S4" t="s">
        <v>35</v>
      </c>
      <c r="U4">
        <v>16.2057</v>
      </c>
      <c r="V4">
        <v>2.2599999999999998</v>
      </c>
      <c r="AA4" s="65" t="s">
        <v>77</v>
      </c>
    </row>
    <row r="5" spans="1:27" ht="16" x14ac:dyDescent="0.2">
      <c r="A5" s="97" t="s">
        <v>79</v>
      </c>
      <c r="B5" s="74" t="s">
        <v>55</v>
      </c>
      <c r="C5" t="s">
        <v>49</v>
      </c>
      <c r="D5" s="65" t="s">
        <v>79</v>
      </c>
      <c r="E5" t="s">
        <v>37</v>
      </c>
      <c r="F5" t="s">
        <v>50</v>
      </c>
      <c r="G5" s="66">
        <v>25.2239</v>
      </c>
      <c r="H5" s="66">
        <v>-80.209283299999996</v>
      </c>
      <c r="I5" t="s">
        <v>51</v>
      </c>
      <c r="K5">
        <v>100</v>
      </c>
      <c r="L5">
        <v>14</v>
      </c>
      <c r="M5">
        <v>0</v>
      </c>
      <c r="N5">
        <v>0</v>
      </c>
      <c r="O5">
        <v>5.52</v>
      </c>
      <c r="R5" t="s">
        <v>35</v>
      </c>
      <c r="S5" t="s">
        <v>35</v>
      </c>
      <c r="U5">
        <v>16.2057</v>
      </c>
      <c r="V5">
        <v>2.2599999999999998</v>
      </c>
      <c r="AA5" s="65" t="s">
        <v>77</v>
      </c>
    </row>
    <row r="6" spans="1:27" ht="16" x14ac:dyDescent="0.2">
      <c r="A6" s="97" t="s">
        <v>81</v>
      </c>
      <c r="B6" s="74" t="s">
        <v>55</v>
      </c>
      <c r="C6" t="s">
        <v>49</v>
      </c>
      <c r="D6" s="65" t="s">
        <v>81</v>
      </c>
      <c r="E6" t="s">
        <v>37</v>
      </c>
      <c r="F6" t="s">
        <v>50</v>
      </c>
      <c r="G6" s="66">
        <v>25.224132999999998</v>
      </c>
      <c r="H6" s="66">
        <v>-80.209232999999998</v>
      </c>
      <c r="I6" t="s">
        <v>51</v>
      </c>
      <c r="K6">
        <v>100</v>
      </c>
      <c r="L6">
        <v>1</v>
      </c>
      <c r="M6">
        <v>0</v>
      </c>
      <c r="N6">
        <v>0</v>
      </c>
      <c r="O6">
        <v>0.04</v>
      </c>
      <c r="R6" t="s">
        <v>35</v>
      </c>
      <c r="S6" t="s">
        <v>35</v>
      </c>
      <c r="U6">
        <v>16.2057</v>
      </c>
      <c r="V6">
        <v>2.2599999999999998</v>
      </c>
      <c r="AA6" s="65" t="s">
        <v>77</v>
      </c>
    </row>
    <row r="7" spans="1:27" s="76" customFormat="1" ht="17" thickBot="1" x14ac:dyDescent="0.25">
      <c r="A7" s="97" t="s">
        <v>82</v>
      </c>
      <c r="B7" s="75" t="s">
        <v>55</v>
      </c>
      <c r="C7" s="76" t="s">
        <v>49</v>
      </c>
      <c r="D7" s="77" t="s">
        <v>82</v>
      </c>
      <c r="E7" s="76" t="s">
        <v>37</v>
      </c>
      <c r="F7" s="76" t="s">
        <v>50</v>
      </c>
      <c r="G7" s="78">
        <v>25.227530000000002</v>
      </c>
      <c r="H7" s="78">
        <v>-80.207300000000004</v>
      </c>
      <c r="I7" s="76" t="s">
        <v>51</v>
      </c>
      <c r="K7" s="79"/>
      <c r="L7" s="76">
        <v>1</v>
      </c>
      <c r="M7" s="76">
        <v>1</v>
      </c>
      <c r="N7" s="76">
        <v>0</v>
      </c>
      <c r="O7" s="76">
        <v>0.04</v>
      </c>
      <c r="R7" s="76">
        <v>5</v>
      </c>
      <c r="S7" s="76">
        <v>1</v>
      </c>
      <c r="U7" s="80">
        <v>16.2057</v>
      </c>
      <c r="V7" s="76">
        <v>2.2599999999999998</v>
      </c>
      <c r="AA7" s="77" t="s">
        <v>83</v>
      </c>
    </row>
    <row r="8" spans="1:27" s="7" customFormat="1" ht="16" x14ac:dyDescent="0.2">
      <c r="A8" s="97" t="s">
        <v>84</v>
      </c>
      <c r="B8" s="71" t="s">
        <v>56</v>
      </c>
      <c r="C8" s="7" t="s">
        <v>49</v>
      </c>
      <c r="D8" s="72" t="s">
        <v>84</v>
      </c>
      <c r="E8" s="7" t="s">
        <v>37</v>
      </c>
      <c r="F8" s="7" t="s">
        <v>50</v>
      </c>
      <c r="G8" s="73">
        <v>24.960166000000001</v>
      </c>
      <c r="H8" s="73">
        <v>-80.456950000000006</v>
      </c>
      <c r="I8" s="7" t="s">
        <v>51</v>
      </c>
      <c r="K8" s="7">
        <v>100</v>
      </c>
      <c r="L8" s="7">
        <v>7</v>
      </c>
      <c r="M8" s="7">
        <v>0</v>
      </c>
      <c r="N8" s="7">
        <v>0</v>
      </c>
      <c r="O8" s="7">
        <v>3.8</v>
      </c>
      <c r="R8" s="7" t="s">
        <v>35</v>
      </c>
      <c r="S8" s="7" t="s">
        <v>35</v>
      </c>
      <c r="U8" s="81">
        <v>17.0671</v>
      </c>
      <c r="V8" s="81">
        <v>2.4700000000000002</v>
      </c>
      <c r="W8" s="81"/>
      <c r="X8" s="81"/>
      <c r="AA8" s="72" t="s">
        <v>77</v>
      </c>
    </row>
    <row r="9" spans="1:27" ht="16" x14ac:dyDescent="0.2">
      <c r="A9" s="97" t="s">
        <v>85</v>
      </c>
      <c r="B9" s="74" t="s">
        <v>56</v>
      </c>
      <c r="C9" t="s">
        <v>49</v>
      </c>
      <c r="D9" s="65" t="s">
        <v>85</v>
      </c>
      <c r="E9" t="s">
        <v>37</v>
      </c>
      <c r="F9" t="s">
        <v>50</v>
      </c>
      <c r="G9" s="66">
        <v>24.960566700000001</v>
      </c>
      <c r="H9" s="66">
        <v>-80.456900000000005</v>
      </c>
      <c r="I9" t="s">
        <v>51</v>
      </c>
      <c r="K9">
        <v>100</v>
      </c>
      <c r="L9">
        <v>18</v>
      </c>
      <c r="M9">
        <v>0</v>
      </c>
      <c r="N9">
        <v>0</v>
      </c>
      <c r="O9">
        <v>9</v>
      </c>
      <c r="R9" t="s">
        <v>35</v>
      </c>
      <c r="S9" t="s">
        <v>35</v>
      </c>
      <c r="U9" s="67">
        <v>17.0671</v>
      </c>
      <c r="V9" s="67">
        <v>2.4700000000000002</v>
      </c>
      <c r="W9" s="67"/>
      <c r="X9" s="67"/>
      <c r="AA9" s="65" t="s">
        <v>77</v>
      </c>
    </row>
    <row r="10" spans="1:27" s="76" customFormat="1" ht="17" thickBot="1" x14ac:dyDescent="0.25">
      <c r="A10" s="97" t="s">
        <v>86</v>
      </c>
      <c r="B10" s="75" t="s">
        <v>56</v>
      </c>
      <c r="C10" s="76" t="s">
        <v>49</v>
      </c>
      <c r="D10" s="77" t="s">
        <v>86</v>
      </c>
      <c r="E10" s="76" t="s">
        <v>37</v>
      </c>
      <c r="F10" s="76" t="s">
        <v>50</v>
      </c>
      <c r="G10" s="82">
        <v>24.961083299999999</v>
      </c>
      <c r="H10" s="82">
        <v>-80.455716699999996</v>
      </c>
      <c r="I10" s="76" t="s">
        <v>51</v>
      </c>
      <c r="K10" s="76">
        <v>100</v>
      </c>
      <c r="L10" s="76">
        <v>3</v>
      </c>
      <c r="M10" s="76">
        <v>0</v>
      </c>
      <c r="N10" s="76">
        <v>0</v>
      </c>
      <c r="O10" s="76">
        <v>0.12</v>
      </c>
      <c r="R10" s="76">
        <v>3</v>
      </c>
      <c r="S10" s="76">
        <v>0</v>
      </c>
      <c r="U10" s="80">
        <v>17.0671</v>
      </c>
      <c r="V10" s="80">
        <v>2.4700000000000002</v>
      </c>
      <c r="W10" s="80"/>
      <c r="X10" s="80"/>
      <c r="AA10" s="77" t="s">
        <v>77</v>
      </c>
    </row>
    <row r="11" spans="1:27" s="7" customFormat="1" ht="16" x14ac:dyDescent="0.2">
      <c r="A11" s="97" t="s">
        <v>102</v>
      </c>
      <c r="B11" s="71" t="s">
        <v>57</v>
      </c>
      <c r="C11" s="7" t="s">
        <v>49</v>
      </c>
      <c r="D11" s="72" t="s">
        <v>102</v>
      </c>
      <c r="E11" s="7" t="s">
        <v>37</v>
      </c>
      <c r="F11" s="7" t="s">
        <v>50</v>
      </c>
      <c r="G11" s="73">
        <v>25.142911000000002</v>
      </c>
      <c r="H11" s="73">
        <v>-80.258235999999997</v>
      </c>
      <c r="I11" s="7" t="s">
        <v>51</v>
      </c>
      <c r="K11" s="86"/>
      <c r="L11" s="83">
        <v>6</v>
      </c>
      <c r="M11" s="7">
        <v>6</v>
      </c>
      <c r="N11" s="7">
        <v>6</v>
      </c>
      <c r="O11" s="7">
        <v>3.16</v>
      </c>
      <c r="R11" s="7" t="s">
        <v>35</v>
      </c>
      <c r="S11" s="7" t="s">
        <v>35</v>
      </c>
      <c r="U11" s="81">
        <v>16.190000000000001</v>
      </c>
      <c r="V11" s="7">
        <v>2.21</v>
      </c>
      <c r="AA11" s="72" t="s">
        <v>92</v>
      </c>
    </row>
    <row r="12" spans="1:27" ht="16" x14ac:dyDescent="0.2">
      <c r="A12" s="97" t="s">
        <v>103</v>
      </c>
      <c r="B12" s="74" t="s">
        <v>57</v>
      </c>
      <c r="C12" t="s">
        <v>49</v>
      </c>
      <c r="D12" s="65" t="s">
        <v>103</v>
      </c>
      <c r="E12" t="s">
        <v>37</v>
      </c>
      <c r="F12" t="s">
        <v>50</v>
      </c>
      <c r="G12" s="66">
        <v>25.142949999999999</v>
      </c>
      <c r="H12" s="66">
        <v>-80.258349999999993</v>
      </c>
      <c r="I12" t="s">
        <v>51</v>
      </c>
      <c r="K12" s="40"/>
      <c r="L12" s="69">
        <v>4</v>
      </c>
      <c r="M12">
        <v>3</v>
      </c>
      <c r="N12">
        <v>1</v>
      </c>
      <c r="O12">
        <v>1.88</v>
      </c>
      <c r="R12" t="s">
        <v>35</v>
      </c>
      <c r="S12" t="s">
        <v>35</v>
      </c>
      <c r="U12" s="67">
        <v>16.190000000000001</v>
      </c>
      <c r="V12">
        <v>2.21</v>
      </c>
      <c r="AA12" s="65" t="s">
        <v>92</v>
      </c>
    </row>
    <row r="13" spans="1:27" ht="16" x14ac:dyDescent="0.2">
      <c r="A13" s="97" t="s">
        <v>101</v>
      </c>
      <c r="B13" s="74" t="s">
        <v>57</v>
      </c>
      <c r="C13" t="s">
        <v>49</v>
      </c>
      <c r="D13" s="65" t="s">
        <v>101</v>
      </c>
      <c r="E13" t="s">
        <v>37</v>
      </c>
      <c r="F13" t="s">
        <v>50</v>
      </c>
      <c r="G13" s="66">
        <v>25.142900000000001</v>
      </c>
      <c r="H13" s="66">
        <v>-80.258416699999998</v>
      </c>
      <c r="I13" t="s">
        <v>51</v>
      </c>
      <c r="K13" s="40"/>
      <c r="L13" s="69">
        <v>5</v>
      </c>
      <c r="M13">
        <v>5</v>
      </c>
      <c r="N13">
        <v>2</v>
      </c>
      <c r="O13">
        <v>2.76</v>
      </c>
      <c r="R13" t="s">
        <v>35</v>
      </c>
      <c r="S13" t="s">
        <v>35</v>
      </c>
      <c r="U13" s="67">
        <v>16.190000000000001</v>
      </c>
      <c r="V13">
        <v>2.21</v>
      </c>
      <c r="AA13" s="65" t="s">
        <v>92</v>
      </c>
    </row>
    <row r="14" spans="1:27" ht="16" x14ac:dyDescent="0.2">
      <c r="A14" s="97" t="s">
        <v>96</v>
      </c>
      <c r="B14" s="74" t="s">
        <v>57</v>
      </c>
      <c r="C14" t="s">
        <v>49</v>
      </c>
      <c r="D14" s="65" t="s">
        <v>96</v>
      </c>
      <c r="E14" t="s">
        <v>37</v>
      </c>
      <c r="F14" t="s">
        <v>50</v>
      </c>
      <c r="G14" s="66">
        <v>25.1424667</v>
      </c>
      <c r="H14" s="66">
        <v>-80.258383300000006</v>
      </c>
      <c r="I14" t="s">
        <v>51</v>
      </c>
      <c r="K14">
        <v>100</v>
      </c>
      <c r="L14" s="69">
        <v>8</v>
      </c>
      <c r="M14">
        <v>0</v>
      </c>
      <c r="N14">
        <v>0</v>
      </c>
      <c r="O14">
        <v>3.04</v>
      </c>
      <c r="R14" t="s">
        <v>35</v>
      </c>
      <c r="S14" t="s">
        <v>35</v>
      </c>
      <c r="U14" s="67">
        <v>16.190000000000001</v>
      </c>
      <c r="V14">
        <v>2.21</v>
      </c>
      <c r="AA14" s="65" t="s">
        <v>77</v>
      </c>
    </row>
    <row r="15" spans="1:27" ht="16" x14ac:dyDescent="0.2">
      <c r="A15" s="97" t="s">
        <v>99</v>
      </c>
      <c r="B15" s="74" t="s">
        <v>57</v>
      </c>
      <c r="C15" t="s">
        <v>49</v>
      </c>
      <c r="D15" s="65" t="s">
        <v>99</v>
      </c>
      <c r="E15" t="s">
        <v>37</v>
      </c>
      <c r="F15" t="s">
        <v>50</v>
      </c>
      <c r="G15" s="66">
        <v>25.142634000000001</v>
      </c>
      <c r="H15" s="66">
        <v>-80.258249000000006</v>
      </c>
      <c r="I15" t="s">
        <v>51</v>
      </c>
      <c r="K15" s="40"/>
      <c r="L15" s="69">
        <v>6</v>
      </c>
      <c r="M15">
        <v>6</v>
      </c>
      <c r="N15">
        <v>2</v>
      </c>
      <c r="O15">
        <v>3.6399999999999997</v>
      </c>
      <c r="R15" t="s">
        <v>35</v>
      </c>
      <c r="S15" t="s">
        <v>35</v>
      </c>
      <c r="U15" s="67">
        <v>16.190000000000001</v>
      </c>
      <c r="V15">
        <v>2.21</v>
      </c>
      <c r="AA15" s="65" t="s">
        <v>92</v>
      </c>
    </row>
    <row r="16" spans="1:27" ht="16" x14ac:dyDescent="0.2">
      <c r="A16" s="97" t="s">
        <v>108</v>
      </c>
      <c r="B16" s="74" t="s">
        <v>57</v>
      </c>
      <c r="C16" t="s">
        <v>49</v>
      </c>
      <c r="D16" s="65" t="s">
        <v>108</v>
      </c>
      <c r="E16" t="s">
        <v>37</v>
      </c>
      <c r="F16" t="s">
        <v>50</v>
      </c>
      <c r="G16" s="63">
        <v>25.143899999999999</v>
      </c>
      <c r="H16" s="63">
        <v>-80.257350000000002</v>
      </c>
      <c r="I16" t="s">
        <v>51</v>
      </c>
      <c r="K16">
        <v>100</v>
      </c>
      <c r="L16" s="69">
        <v>17</v>
      </c>
      <c r="M16">
        <v>0</v>
      </c>
      <c r="N16">
        <v>0</v>
      </c>
      <c r="O16">
        <v>7</v>
      </c>
      <c r="R16" t="s">
        <v>35</v>
      </c>
      <c r="S16" t="s">
        <v>35</v>
      </c>
      <c r="U16" s="67">
        <v>16.190000000000001</v>
      </c>
      <c r="V16">
        <v>2.21</v>
      </c>
      <c r="AA16" s="65" t="s">
        <v>77</v>
      </c>
    </row>
    <row r="17" spans="1:27" ht="16" x14ac:dyDescent="0.2">
      <c r="A17" s="97" t="s">
        <v>100</v>
      </c>
      <c r="B17" s="74" t="s">
        <v>57</v>
      </c>
      <c r="C17" t="s">
        <v>49</v>
      </c>
      <c r="D17" s="65" t="s">
        <v>100</v>
      </c>
      <c r="E17" t="s">
        <v>37</v>
      </c>
      <c r="F17" t="s">
        <v>50</v>
      </c>
      <c r="G17" s="66">
        <v>25.142875</v>
      </c>
      <c r="H17" s="66">
        <v>-80.258210000000005</v>
      </c>
      <c r="I17" t="s">
        <v>51</v>
      </c>
      <c r="K17" s="40"/>
      <c r="L17" s="69">
        <v>1</v>
      </c>
      <c r="M17">
        <v>1</v>
      </c>
      <c r="N17">
        <v>0</v>
      </c>
      <c r="O17">
        <v>0.04</v>
      </c>
      <c r="R17" t="s">
        <v>35</v>
      </c>
      <c r="S17" t="s">
        <v>35</v>
      </c>
      <c r="U17" s="67">
        <v>16.190000000000001</v>
      </c>
      <c r="V17">
        <v>2.21</v>
      </c>
      <c r="AA17" s="65" t="s">
        <v>83</v>
      </c>
    </row>
    <row r="18" spans="1:27" ht="16" x14ac:dyDescent="0.2">
      <c r="A18" s="97" t="s">
        <v>106</v>
      </c>
      <c r="B18" s="74" t="s">
        <v>57</v>
      </c>
      <c r="C18" t="s">
        <v>49</v>
      </c>
      <c r="D18" s="65" t="s">
        <v>106</v>
      </c>
      <c r="E18" t="s">
        <v>37</v>
      </c>
      <c r="F18" t="s">
        <v>50</v>
      </c>
      <c r="G18" s="63">
        <v>25.143083300000001</v>
      </c>
      <c r="H18" s="63">
        <v>-80.258116700000002</v>
      </c>
      <c r="I18" t="s">
        <v>51</v>
      </c>
      <c r="K18" s="40"/>
      <c r="L18" s="69">
        <v>3</v>
      </c>
      <c r="M18">
        <v>11</v>
      </c>
      <c r="N18">
        <v>11</v>
      </c>
      <c r="O18">
        <v>2.2000000000000002</v>
      </c>
      <c r="R18" t="s">
        <v>35</v>
      </c>
      <c r="S18" t="s">
        <v>35</v>
      </c>
      <c r="U18" s="67">
        <v>16.190000000000001</v>
      </c>
      <c r="V18">
        <v>2.21</v>
      </c>
      <c r="AA18" s="65" t="s">
        <v>92</v>
      </c>
    </row>
    <row r="19" spans="1:27" ht="16" x14ac:dyDescent="0.2">
      <c r="A19" s="97" t="s">
        <v>98</v>
      </c>
      <c r="B19" s="74" t="s">
        <v>57</v>
      </c>
      <c r="C19" t="s">
        <v>49</v>
      </c>
      <c r="D19" s="65" t="s">
        <v>98</v>
      </c>
      <c r="E19" t="s">
        <v>37</v>
      </c>
      <c r="F19" t="s">
        <v>50</v>
      </c>
      <c r="G19" s="66">
        <v>25.142600000000002</v>
      </c>
      <c r="H19" s="66">
        <v>-80.258366699999996</v>
      </c>
      <c r="I19" t="s">
        <v>51</v>
      </c>
      <c r="K19" s="40"/>
      <c r="L19" s="69">
        <v>42</v>
      </c>
      <c r="M19">
        <v>46</v>
      </c>
      <c r="N19">
        <v>21</v>
      </c>
      <c r="O19">
        <v>20</v>
      </c>
      <c r="R19" t="s">
        <v>35</v>
      </c>
      <c r="S19" t="s">
        <v>35</v>
      </c>
      <c r="U19" s="67">
        <v>16.190000000000001</v>
      </c>
      <c r="V19">
        <v>2.21</v>
      </c>
      <c r="AA19" s="65" t="s">
        <v>92</v>
      </c>
    </row>
    <row r="20" spans="1:27" ht="16" x14ac:dyDescent="0.2">
      <c r="A20" s="97" t="s">
        <v>107</v>
      </c>
      <c r="B20" s="74" t="s">
        <v>57</v>
      </c>
      <c r="C20" t="s">
        <v>49</v>
      </c>
      <c r="D20" s="65" t="s">
        <v>107</v>
      </c>
      <c r="E20" t="s">
        <v>37</v>
      </c>
      <c r="F20" t="s">
        <v>50</v>
      </c>
      <c r="G20" s="66">
        <v>25.143888</v>
      </c>
      <c r="H20" s="66">
        <v>-80.257803999999993</v>
      </c>
      <c r="I20" t="s">
        <v>51</v>
      </c>
      <c r="K20">
        <v>100</v>
      </c>
      <c r="L20" s="69">
        <v>1</v>
      </c>
      <c r="M20">
        <v>0</v>
      </c>
      <c r="N20">
        <v>0</v>
      </c>
      <c r="O20">
        <v>0.04</v>
      </c>
      <c r="R20" t="s">
        <v>35</v>
      </c>
      <c r="S20" t="s">
        <v>35</v>
      </c>
      <c r="U20" s="67">
        <v>16.190000000000001</v>
      </c>
      <c r="V20">
        <v>2.21</v>
      </c>
      <c r="AA20" s="65" t="s">
        <v>77</v>
      </c>
    </row>
    <row r="21" spans="1:27" ht="16" x14ac:dyDescent="0.2">
      <c r="A21" s="97" t="s">
        <v>104</v>
      </c>
      <c r="B21" s="74" t="s">
        <v>57</v>
      </c>
      <c r="C21" t="s">
        <v>49</v>
      </c>
      <c r="D21" s="65" t="s">
        <v>104</v>
      </c>
      <c r="E21" t="s">
        <v>37</v>
      </c>
      <c r="F21" t="s">
        <v>50</v>
      </c>
      <c r="G21" s="66">
        <v>25.143032999999999</v>
      </c>
      <c r="H21" s="66">
        <v>-80.258200000000002</v>
      </c>
      <c r="I21" t="s">
        <v>51</v>
      </c>
      <c r="K21" s="40"/>
      <c r="L21" s="69">
        <v>1</v>
      </c>
      <c r="M21">
        <v>3</v>
      </c>
      <c r="N21">
        <v>0</v>
      </c>
      <c r="O21">
        <v>1.4</v>
      </c>
      <c r="R21" t="s">
        <v>35</v>
      </c>
      <c r="S21" t="s">
        <v>35</v>
      </c>
      <c r="U21" s="67">
        <v>16.190000000000001</v>
      </c>
      <c r="V21">
        <v>2.21</v>
      </c>
      <c r="AA21" s="65" t="s">
        <v>83</v>
      </c>
    </row>
    <row r="22" spans="1:27" ht="16" x14ac:dyDescent="0.2">
      <c r="A22" s="97" t="s">
        <v>109</v>
      </c>
      <c r="B22" s="74" t="s">
        <v>57</v>
      </c>
      <c r="C22" t="s">
        <v>49</v>
      </c>
      <c r="D22" s="65" t="s">
        <v>109</v>
      </c>
      <c r="E22" t="s">
        <v>37</v>
      </c>
      <c r="F22" t="s">
        <v>50</v>
      </c>
      <c r="G22" s="66">
        <v>25.143906999999999</v>
      </c>
      <c r="H22" s="66">
        <v>-80.257774999999995</v>
      </c>
      <c r="I22" t="s">
        <v>51</v>
      </c>
      <c r="K22">
        <v>100</v>
      </c>
      <c r="L22" s="69">
        <v>8</v>
      </c>
      <c r="M22">
        <v>0</v>
      </c>
      <c r="N22">
        <v>0</v>
      </c>
      <c r="O22">
        <v>2.6399999999999997</v>
      </c>
      <c r="R22" t="s">
        <v>35</v>
      </c>
      <c r="S22" t="s">
        <v>35</v>
      </c>
      <c r="U22" s="67">
        <v>16.190000000000001</v>
      </c>
      <c r="V22">
        <v>2.21</v>
      </c>
      <c r="AA22" s="65" t="s">
        <v>77</v>
      </c>
    </row>
    <row r="23" spans="1:27" ht="16" x14ac:dyDescent="0.2">
      <c r="A23" s="97" t="s">
        <v>111</v>
      </c>
      <c r="B23" s="74" t="s">
        <v>57</v>
      </c>
      <c r="C23" t="s">
        <v>49</v>
      </c>
      <c r="D23" s="65" t="s">
        <v>111</v>
      </c>
      <c r="E23" t="s">
        <v>37</v>
      </c>
      <c r="F23" t="s">
        <v>50</v>
      </c>
      <c r="G23" s="66">
        <v>25.145083</v>
      </c>
      <c r="H23" s="66">
        <v>-80.257316000000003</v>
      </c>
      <c r="I23" t="s">
        <v>51</v>
      </c>
      <c r="K23" s="40"/>
      <c r="L23" s="69">
        <v>3</v>
      </c>
      <c r="M23">
        <v>1</v>
      </c>
      <c r="N23">
        <v>0</v>
      </c>
      <c r="O23">
        <v>2.2000000000000002</v>
      </c>
      <c r="R23" t="s">
        <v>35</v>
      </c>
      <c r="S23" t="s">
        <v>35</v>
      </c>
      <c r="U23" s="67">
        <v>16.190000000000001</v>
      </c>
      <c r="V23">
        <v>2.21</v>
      </c>
      <c r="AA23" s="65" t="s">
        <v>83</v>
      </c>
    </row>
    <row r="24" spans="1:27" ht="16" x14ac:dyDescent="0.2">
      <c r="A24" s="97" t="s">
        <v>110</v>
      </c>
      <c r="B24" s="74" t="s">
        <v>57</v>
      </c>
      <c r="C24" t="s">
        <v>49</v>
      </c>
      <c r="D24" s="65" t="s">
        <v>110</v>
      </c>
      <c r="E24" t="s">
        <v>37</v>
      </c>
      <c r="F24" t="s">
        <v>50</v>
      </c>
      <c r="G24" s="66">
        <v>25.145050000000001</v>
      </c>
      <c r="H24" s="66">
        <v>-80.2569333</v>
      </c>
      <c r="I24" t="s">
        <v>51</v>
      </c>
      <c r="K24" s="40"/>
      <c r="L24" s="69">
        <v>3</v>
      </c>
      <c r="M24">
        <v>4</v>
      </c>
      <c r="N24">
        <v>0</v>
      </c>
      <c r="O24">
        <v>2.6799999999999997</v>
      </c>
      <c r="R24" t="s">
        <v>35</v>
      </c>
      <c r="S24" t="s">
        <v>35</v>
      </c>
      <c r="U24" s="67">
        <v>16.190000000000001</v>
      </c>
      <c r="V24">
        <v>2.21</v>
      </c>
      <c r="AA24" s="65" t="s">
        <v>83</v>
      </c>
    </row>
    <row r="25" spans="1:27" ht="16" x14ac:dyDescent="0.2">
      <c r="A25" s="97" t="s">
        <v>88</v>
      </c>
      <c r="B25" s="74" t="s">
        <v>57</v>
      </c>
      <c r="C25" t="s">
        <v>49</v>
      </c>
      <c r="D25" s="65" t="s">
        <v>88</v>
      </c>
      <c r="E25" t="s">
        <v>37</v>
      </c>
      <c r="F25" t="s">
        <v>50</v>
      </c>
      <c r="G25" s="66">
        <v>25.13945</v>
      </c>
      <c r="H25" s="66">
        <v>-80.2607</v>
      </c>
      <c r="I25" t="s">
        <v>51</v>
      </c>
      <c r="K25">
        <v>100</v>
      </c>
      <c r="L25" s="69">
        <v>1</v>
      </c>
      <c r="M25">
        <v>0</v>
      </c>
      <c r="N25">
        <v>0</v>
      </c>
      <c r="O25">
        <v>0.64</v>
      </c>
      <c r="R25" t="s">
        <v>35</v>
      </c>
      <c r="S25" t="s">
        <v>35</v>
      </c>
      <c r="U25" s="67">
        <v>16.190000000000001</v>
      </c>
      <c r="V25">
        <v>2.21</v>
      </c>
      <c r="AA25" s="65" t="s">
        <v>77</v>
      </c>
    </row>
    <row r="26" spans="1:27" ht="16" x14ac:dyDescent="0.2">
      <c r="A26" s="97" t="s">
        <v>93</v>
      </c>
      <c r="B26" s="74" t="s">
        <v>57</v>
      </c>
      <c r="C26" t="s">
        <v>49</v>
      </c>
      <c r="D26" s="65" t="s">
        <v>93</v>
      </c>
      <c r="E26" t="s">
        <v>37</v>
      </c>
      <c r="F26" t="s">
        <v>50</v>
      </c>
      <c r="G26" s="66">
        <v>25.139916700000001</v>
      </c>
      <c r="H26" s="66">
        <v>-80.259916700000005</v>
      </c>
      <c r="I26" t="s">
        <v>51</v>
      </c>
      <c r="K26" s="40"/>
      <c r="L26" s="69">
        <v>2</v>
      </c>
      <c r="M26">
        <v>5</v>
      </c>
      <c r="N26">
        <v>1</v>
      </c>
      <c r="O26">
        <v>2.04</v>
      </c>
      <c r="R26" t="s">
        <v>35</v>
      </c>
      <c r="S26" t="s">
        <v>35</v>
      </c>
      <c r="U26" s="67">
        <v>16.190000000000001</v>
      </c>
      <c r="V26">
        <v>2.21</v>
      </c>
      <c r="AA26" s="65" t="s">
        <v>92</v>
      </c>
    </row>
    <row r="27" spans="1:27" ht="16" x14ac:dyDescent="0.2">
      <c r="A27" s="97" t="s">
        <v>95</v>
      </c>
      <c r="B27" s="74" t="s">
        <v>57</v>
      </c>
      <c r="C27" t="s">
        <v>49</v>
      </c>
      <c r="D27" s="65" t="s">
        <v>95</v>
      </c>
      <c r="E27" t="s">
        <v>37</v>
      </c>
      <c r="F27" t="s">
        <v>50</v>
      </c>
      <c r="G27" s="66">
        <v>25.1400167</v>
      </c>
      <c r="H27" s="66">
        <v>-80.260016699999994</v>
      </c>
      <c r="I27" t="s">
        <v>51</v>
      </c>
      <c r="K27" s="40"/>
      <c r="L27" s="69">
        <v>12</v>
      </c>
      <c r="M27">
        <v>11</v>
      </c>
      <c r="N27">
        <v>5</v>
      </c>
      <c r="O27">
        <v>5.3599999999999994</v>
      </c>
      <c r="R27" t="s">
        <v>35</v>
      </c>
      <c r="S27" t="s">
        <v>35</v>
      </c>
      <c r="U27" s="67">
        <v>16.190000000000001</v>
      </c>
      <c r="V27">
        <v>2.21</v>
      </c>
      <c r="AA27" s="65" t="s">
        <v>92</v>
      </c>
    </row>
    <row r="28" spans="1:27" ht="16" x14ac:dyDescent="0.2">
      <c r="A28" s="97" t="s">
        <v>105</v>
      </c>
      <c r="B28" s="74" t="s">
        <v>57</v>
      </c>
      <c r="C28" t="s">
        <v>49</v>
      </c>
      <c r="D28" s="65" t="s">
        <v>105</v>
      </c>
      <c r="E28" t="s">
        <v>37</v>
      </c>
      <c r="F28" t="s">
        <v>50</v>
      </c>
      <c r="G28" s="66">
        <v>25.143039999999999</v>
      </c>
      <c r="H28" s="66">
        <v>-80.258052000000006</v>
      </c>
      <c r="I28" t="s">
        <v>51</v>
      </c>
      <c r="K28">
        <v>100</v>
      </c>
      <c r="L28" s="69">
        <v>1</v>
      </c>
      <c r="M28">
        <v>0</v>
      </c>
      <c r="N28">
        <v>0</v>
      </c>
      <c r="O28">
        <v>0.64</v>
      </c>
      <c r="R28" t="s">
        <v>35</v>
      </c>
      <c r="S28" t="s">
        <v>35</v>
      </c>
      <c r="U28" s="67">
        <v>16.190000000000001</v>
      </c>
      <c r="V28">
        <v>2.21</v>
      </c>
      <c r="AA28" s="65" t="s">
        <v>77</v>
      </c>
    </row>
    <row r="29" spans="1:27" ht="16" x14ac:dyDescent="0.2">
      <c r="A29" s="97" t="s">
        <v>90</v>
      </c>
      <c r="B29" s="74" t="s">
        <v>57</v>
      </c>
      <c r="C29" t="s">
        <v>49</v>
      </c>
      <c r="D29" s="65" t="s">
        <v>90</v>
      </c>
      <c r="E29" t="s">
        <v>37</v>
      </c>
      <c r="F29" t="s">
        <v>50</v>
      </c>
      <c r="G29" s="66">
        <v>25.1395333</v>
      </c>
      <c r="H29" s="66">
        <v>-80.2607833</v>
      </c>
      <c r="I29" t="s">
        <v>51</v>
      </c>
      <c r="K29">
        <v>100</v>
      </c>
      <c r="L29" s="69">
        <v>3</v>
      </c>
      <c r="M29">
        <v>0</v>
      </c>
      <c r="N29">
        <v>0</v>
      </c>
      <c r="O29">
        <v>2.2000000000000002</v>
      </c>
      <c r="R29" t="s">
        <v>35</v>
      </c>
      <c r="S29" t="s">
        <v>35</v>
      </c>
      <c r="U29" s="67">
        <v>16.190000000000001</v>
      </c>
      <c r="V29">
        <v>2.21</v>
      </c>
      <c r="AA29" s="65" t="s">
        <v>77</v>
      </c>
    </row>
    <row r="30" spans="1:27" ht="16" x14ac:dyDescent="0.2">
      <c r="A30" s="97" t="s">
        <v>87</v>
      </c>
      <c r="B30" s="74" t="s">
        <v>57</v>
      </c>
      <c r="C30" t="s">
        <v>49</v>
      </c>
      <c r="D30" s="65" t="s">
        <v>87</v>
      </c>
      <c r="E30" t="s">
        <v>37</v>
      </c>
      <c r="F30" t="s">
        <v>50</v>
      </c>
      <c r="G30" s="63">
        <v>25.138916699999999</v>
      </c>
      <c r="H30" s="63">
        <v>-80.261516700000001</v>
      </c>
      <c r="I30" t="s">
        <v>51</v>
      </c>
      <c r="K30">
        <v>100</v>
      </c>
      <c r="L30" s="69">
        <v>1</v>
      </c>
      <c r="M30">
        <v>0</v>
      </c>
      <c r="N30">
        <v>0</v>
      </c>
      <c r="O30">
        <v>0.04</v>
      </c>
      <c r="R30" t="s">
        <v>35</v>
      </c>
      <c r="S30" t="s">
        <v>35</v>
      </c>
      <c r="U30" s="67">
        <v>16.190000000000001</v>
      </c>
      <c r="V30">
        <v>2.21</v>
      </c>
      <c r="AA30" s="65" t="s">
        <v>77</v>
      </c>
    </row>
    <row r="31" spans="1:27" ht="16" x14ac:dyDescent="0.2">
      <c r="A31" s="97" t="s">
        <v>94</v>
      </c>
      <c r="B31" s="74" t="s">
        <v>57</v>
      </c>
      <c r="C31" t="s">
        <v>49</v>
      </c>
      <c r="D31" s="65" t="s">
        <v>94</v>
      </c>
      <c r="E31" t="s">
        <v>37</v>
      </c>
      <c r="F31" t="s">
        <v>50</v>
      </c>
      <c r="G31" s="66">
        <v>25.139983300000001</v>
      </c>
      <c r="H31" s="66">
        <v>-80.260266700000003</v>
      </c>
      <c r="I31" t="s">
        <v>51</v>
      </c>
      <c r="K31" s="40"/>
      <c r="L31" s="69">
        <v>1</v>
      </c>
      <c r="M31">
        <v>1</v>
      </c>
      <c r="N31">
        <v>0</v>
      </c>
      <c r="O31">
        <v>0.04</v>
      </c>
      <c r="R31" t="s">
        <v>35</v>
      </c>
      <c r="S31" t="s">
        <v>35</v>
      </c>
      <c r="U31" s="67">
        <v>16.190000000000001</v>
      </c>
      <c r="V31">
        <v>2.21</v>
      </c>
      <c r="AA31" s="65" t="s">
        <v>83</v>
      </c>
    </row>
    <row r="32" spans="1:27" ht="16" x14ac:dyDescent="0.2">
      <c r="A32" s="97" t="s">
        <v>89</v>
      </c>
      <c r="B32" s="74" t="s">
        <v>57</v>
      </c>
      <c r="C32" t="s">
        <v>49</v>
      </c>
      <c r="D32" s="65" t="s">
        <v>89</v>
      </c>
      <c r="E32" t="s">
        <v>37</v>
      </c>
      <c r="F32" t="s">
        <v>50</v>
      </c>
      <c r="G32" s="66">
        <v>25.1395333</v>
      </c>
      <c r="H32" s="66">
        <v>-80.260266700000003</v>
      </c>
      <c r="I32" t="s">
        <v>51</v>
      </c>
      <c r="K32">
        <v>100</v>
      </c>
      <c r="L32" s="69">
        <v>2</v>
      </c>
      <c r="M32">
        <v>0</v>
      </c>
      <c r="N32">
        <v>0</v>
      </c>
      <c r="O32">
        <v>0.2</v>
      </c>
      <c r="R32" t="s">
        <v>35</v>
      </c>
      <c r="S32" t="s">
        <v>35</v>
      </c>
      <c r="U32" s="67">
        <v>16.190000000000001</v>
      </c>
      <c r="V32">
        <v>2.21</v>
      </c>
      <c r="AA32" s="65" t="s">
        <v>77</v>
      </c>
    </row>
    <row r="33" spans="1:27" ht="16" x14ac:dyDescent="0.2">
      <c r="A33" s="97" t="s">
        <v>91</v>
      </c>
      <c r="B33" s="74" t="s">
        <v>57</v>
      </c>
      <c r="C33" t="s">
        <v>49</v>
      </c>
      <c r="D33" s="65" t="s">
        <v>91</v>
      </c>
      <c r="E33" t="s">
        <v>37</v>
      </c>
      <c r="F33" t="s">
        <v>50</v>
      </c>
      <c r="G33" s="66">
        <v>25.139666699999999</v>
      </c>
      <c r="H33" s="66">
        <v>-80.260549999999995</v>
      </c>
      <c r="I33" t="s">
        <v>51</v>
      </c>
      <c r="K33" s="40"/>
      <c r="L33" s="69">
        <v>51</v>
      </c>
      <c r="M33">
        <v>31</v>
      </c>
      <c r="N33">
        <v>16</v>
      </c>
      <c r="O33">
        <v>8</v>
      </c>
      <c r="R33" t="s">
        <v>35</v>
      </c>
      <c r="S33" t="s">
        <v>35</v>
      </c>
      <c r="U33" s="67">
        <v>16.190000000000001</v>
      </c>
      <c r="V33">
        <v>2.21</v>
      </c>
      <c r="AA33" s="65" t="s">
        <v>92</v>
      </c>
    </row>
    <row r="34" spans="1:27" ht="16" x14ac:dyDescent="0.2">
      <c r="A34" s="97" t="s">
        <v>112</v>
      </c>
      <c r="B34" s="74" t="s">
        <v>57</v>
      </c>
      <c r="C34" t="s">
        <v>49</v>
      </c>
      <c r="D34" s="65" t="s">
        <v>112</v>
      </c>
      <c r="E34" t="s">
        <v>37</v>
      </c>
      <c r="F34" t="s">
        <v>50</v>
      </c>
      <c r="G34" s="66">
        <v>25.145766699999999</v>
      </c>
      <c r="H34" s="66">
        <v>-80.256116700000007</v>
      </c>
      <c r="I34" t="s">
        <v>51</v>
      </c>
      <c r="K34" s="40"/>
      <c r="L34" s="69">
        <v>4</v>
      </c>
      <c r="M34">
        <v>4</v>
      </c>
      <c r="N34">
        <v>1</v>
      </c>
      <c r="O34">
        <v>2.56</v>
      </c>
      <c r="R34" t="s">
        <v>35</v>
      </c>
      <c r="S34" t="s">
        <v>35</v>
      </c>
      <c r="U34" s="67">
        <v>16.190000000000001</v>
      </c>
      <c r="V34">
        <v>2.21</v>
      </c>
      <c r="AA34" s="65" t="s">
        <v>92</v>
      </c>
    </row>
    <row r="35" spans="1:27" ht="16" x14ac:dyDescent="0.2">
      <c r="A35" s="97" t="s">
        <v>97</v>
      </c>
      <c r="B35" s="74" t="s">
        <v>57</v>
      </c>
      <c r="C35" t="s">
        <v>49</v>
      </c>
      <c r="D35" s="65" t="s">
        <v>97</v>
      </c>
      <c r="E35" t="s">
        <v>37</v>
      </c>
      <c r="F35" t="s">
        <v>50</v>
      </c>
      <c r="G35" s="66">
        <v>25.142581</v>
      </c>
      <c r="H35" s="66">
        <v>-80.258370999999997</v>
      </c>
      <c r="I35" t="s">
        <v>51</v>
      </c>
      <c r="K35" s="40"/>
      <c r="L35" s="69">
        <v>2</v>
      </c>
      <c r="M35">
        <v>2</v>
      </c>
      <c r="N35">
        <v>2</v>
      </c>
      <c r="O35">
        <v>0.32</v>
      </c>
      <c r="R35" t="s">
        <v>35</v>
      </c>
      <c r="S35" t="s">
        <v>35</v>
      </c>
      <c r="U35" s="67">
        <v>16.190000000000001</v>
      </c>
      <c r="V35">
        <v>2.21</v>
      </c>
      <c r="AA35" s="65" t="s">
        <v>92</v>
      </c>
    </row>
    <row r="36" spans="1:27" ht="16" x14ac:dyDescent="0.2">
      <c r="A36" s="97" t="s">
        <v>113</v>
      </c>
      <c r="B36" s="74" t="s">
        <v>57</v>
      </c>
      <c r="C36" t="s">
        <v>49</v>
      </c>
      <c r="D36" s="65" t="s">
        <v>113</v>
      </c>
      <c r="E36" t="s">
        <v>37</v>
      </c>
      <c r="F36" t="s">
        <v>50</v>
      </c>
      <c r="G36" s="66">
        <v>25.147500000000001</v>
      </c>
      <c r="H36" s="66">
        <v>-80.254900000000006</v>
      </c>
      <c r="I36" t="s">
        <v>51</v>
      </c>
      <c r="K36" s="40"/>
      <c r="L36" s="69">
        <v>12</v>
      </c>
      <c r="M36">
        <v>15</v>
      </c>
      <c r="N36">
        <v>5</v>
      </c>
      <c r="O36">
        <v>3.52</v>
      </c>
      <c r="R36" t="s">
        <v>35</v>
      </c>
      <c r="S36" t="s">
        <v>35</v>
      </c>
      <c r="U36" s="67">
        <v>16.190000000000001</v>
      </c>
      <c r="V36">
        <v>2.21</v>
      </c>
      <c r="AA36" s="65" t="s">
        <v>92</v>
      </c>
    </row>
    <row r="37" spans="1:27" ht="16" x14ac:dyDescent="0.2">
      <c r="A37" s="97" t="s">
        <v>114</v>
      </c>
      <c r="B37" s="74" t="s">
        <v>57</v>
      </c>
      <c r="C37" t="s">
        <v>49</v>
      </c>
      <c r="D37" s="65" t="s">
        <v>114</v>
      </c>
      <c r="E37" t="s">
        <v>37</v>
      </c>
      <c r="F37" t="s">
        <v>50</v>
      </c>
      <c r="G37" s="66">
        <v>25.14592</v>
      </c>
      <c r="H37" s="66">
        <v>-80.255735000000001</v>
      </c>
      <c r="I37" t="s">
        <v>51</v>
      </c>
      <c r="K37">
        <v>100</v>
      </c>
      <c r="L37" s="69">
        <v>3</v>
      </c>
      <c r="M37">
        <v>0</v>
      </c>
      <c r="N37">
        <v>0</v>
      </c>
      <c r="O37">
        <v>0.48</v>
      </c>
      <c r="R37" t="s">
        <v>35</v>
      </c>
      <c r="S37" t="s">
        <v>35</v>
      </c>
      <c r="U37" s="67">
        <v>16.190000000000001</v>
      </c>
      <c r="V37">
        <v>2.21</v>
      </c>
      <c r="AA37" s="65" t="s">
        <v>77</v>
      </c>
    </row>
    <row r="38" spans="1:27" s="76" customFormat="1" ht="17" thickBot="1" x14ac:dyDescent="0.25">
      <c r="A38" s="97" t="s">
        <v>115</v>
      </c>
      <c r="B38" s="75" t="s">
        <v>57</v>
      </c>
      <c r="C38" s="76" t="s">
        <v>49</v>
      </c>
      <c r="D38" s="77" t="s">
        <v>115</v>
      </c>
      <c r="E38" s="76" t="s">
        <v>37</v>
      </c>
      <c r="F38" s="76" t="s">
        <v>50</v>
      </c>
      <c r="G38" s="82">
        <v>25.143818</v>
      </c>
      <c r="H38" s="82">
        <v>-80.257446000000002</v>
      </c>
      <c r="I38" s="76" t="s">
        <v>51</v>
      </c>
      <c r="K38" s="79"/>
      <c r="L38" s="84">
        <v>1</v>
      </c>
      <c r="M38" s="76">
        <v>1</v>
      </c>
      <c r="N38" s="76">
        <v>0</v>
      </c>
      <c r="O38" s="76">
        <v>0.64</v>
      </c>
      <c r="R38" s="76">
        <v>28</v>
      </c>
      <c r="S38" s="76">
        <v>18</v>
      </c>
      <c r="U38" s="80">
        <v>16.190000000000001</v>
      </c>
      <c r="V38" s="76">
        <v>2.21</v>
      </c>
      <c r="AA38" s="77" t="s">
        <v>83</v>
      </c>
    </row>
    <row r="39" spans="1:27" s="7" customFormat="1" ht="16" x14ac:dyDescent="0.2">
      <c r="A39" s="97" t="s">
        <v>116</v>
      </c>
      <c r="B39" s="71" t="s">
        <v>58</v>
      </c>
      <c r="C39" s="7" t="s">
        <v>49</v>
      </c>
      <c r="D39" s="72" t="s">
        <v>116</v>
      </c>
      <c r="E39" s="7" t="s">
        <v>37</v>
      </c>
      <c r="F39" s="7" t="s">
        <v>50</v>
      </c>
      <c r="G39" s="73">
        <v>25.033643000000001</v>
      </c>
      <c r="H39" s="73">
        <v>-80.349520999999996</v>
      </c>
      <c r="I39" s="7" t="s">
        <v>51</v>
      </c>
      <c r="K39" s="7">
        <v>100</v>
      </c>
      <c r="L39" s="83">
        <v>3</v>
      </c>
      <c r="M39" s="7">
        <v>0</v>
      </c>
      <c r="N39" s="7">
        <v>0</v>
      </c>
      <c r="O39" s="7">
        <v>0.12</v>
      </c>
      <c r="R39" s="7" t="s">
        <v>35</v>
      </c>
      <c r="S39" s="7" t="s">
        <v>35</v>
      </c>
      <c r="U39" s="81">
        <v>14.74</v>
      </c>
      <c r="V39" s="7">
        <v>2.11</v>
      </c>
      <c r="AA39" s="72" t="s">
        <v>77</v>
      </c>
    </row>
    <row r="40" spans="1:27" ht="16" x14ac:dyDescent="0.2">
      <c r="A40" s="97" t="s">
        <v>117</v>
      </c>
      <c r="B40" s="74" t="s">
        <v>58</v>
      </c>
      <c r="C40" t="s">
        <v>49</v>
      </c>
      <c r="D40" s="65" t="s">
        <v>117</v>
      </c>
      <c r="E40" t="s">
        <v>37</v>
      </c>
      <c r="F40" t="s">
        <v>50</v>
      </c>
      <c r="G40" s="66">
        <v>25.033783</v>
      </c>
      <c r="H40" s="66">
        <v>-80.349416000000005</v>
      </c>
      <c r="I40" t="s">
        <v>51</v>
      </c>
      <c r="K40">
        <v>100</v>
      </c>
      <c r="L40" s="69">
        <v>9</v>
      </c>
      <c r="M40">
        <v>0</v>
      </c>
      <c r="N40">
        <v>0</v>
      </c>
      <c r="O40">
        <v>5.3599999999999994</v>
      </c>
      <c r="R40" t="s">
        <v>35</v>
      </c>
      <c r="S40" t="s">
        <v>35</v>
      </c>
      <c r="U40" s="67">
        <v>14.74</v>
      </c>
      <c r="V40">
        <v>2.11</v>
      </c>
      <c r="AA40" s="65" t="s">
        <v>77</v>
      </c>
    </row>
    <row r="41" spans="1:27" ht="16" x14ac:dyDescent="0.2">
      <c r="A41" s="97" t="s">
        <v>118</v>
      </c>
      <c r="B41" s="74" t="s">
        <v>58</v>
      </c>
      <c r="C41" t="s">
        <v>49</v>
      </c>
      <c r="D41" s="65" t="s">
        <v>118</v>
      </c>
      <c r="E41" t="s">
        <v>37</v>
      </c>
      <c r="F41" t="s">
        <v>50</v>
      </c>
      <c r="G41" s="66">
        <v>25.0340667</v>
      </c>
      <c r="H41" s="66">
        <v>-80.351749999999996</v>
      </c>
      <c r="I41" t="s">
        <v>51</v>
      </c>
      <c r="K41">
        <v>100</v>
      </c>
      <c r="L41" s="69">
        <v>3</v>
      </c>
      <c r="M41">
        <v>0</v>
      </c>
      <c r="N41">
        <v>0</v>
      </c>
      <c r="O41">
        <v>0.12</v>
      </c>
      <c r="R41" t="s">
        <v>35</v>
      </c>
      <c r="S41" t="s">
        <v>35</v>
      </c>
      <c r="U41" s="68">
        <v>15.7857</v>
      </c>
      <c r="V41" s="85">
        <v>2.2599999999999998</v>
      </c>
      <c r="AA41" s="65" t="s">
        <v>77</v>
      </c>
    </row>
    <row r="42" spans="1:27" s="76" customFormat="1" ht="17" thickBot="1" x14ac:dyDescent="0.25">
      <c r="A42" s="97" t="s">
        <v>119</v>
      </c>
      <c r="B42" s="75" t="s">
        <v>58</v>
      </c>
      <c r="C42" s="76" t="s">
        <v>49</v>
      </c>
      <c r="D42" s="77" t="s">
        <v>119</v>
      </c>
      <c r="E42" s="76" t="s">
        <v>37</v>
      </c>
      <c r="F42" s="76" t="s">
        <v>50</v>
      </c>
      <c r="G42" s="78">
        <v>25.0335</v>
      </c>
      <c r="H42" s="78">
        <v>-80.349590000000006</v>
      </c>
      <c r="I42" s="76" t="s">
        <v>51</v>
      </c>
      <c r="K42" s="79"/>
      <c r="L42" s="84">
        <v>1</v>
      </c>
      <c r="M42" s="76">
        <v>1</v>
      </c>
      <c r="N42" s="76">
        <v>1</v>
      </c>
      <c r="O42" s="76">
        <v>1.4</v>
      </c>
      <c r="R42" s="76">
        <v>4</v>
      </c>
      <c r="S42" s="76">
        <v>1</v>
      </c>
      <c r="U42" s="80">
        <v>14.74</v>
      </c>
      <c r="V42" s="76">
        <v>2.11</v>
      </c>
      <c r="AA42" s="77" t="s">
        <v>92</v>
      </c>
    </row>
    <row r="43" spans="1:27" s="7" customFormat="1" ht="16" x14ac:dyDescent="0.2">
      <c r="A43" s="97" t="s">
        <v>121</v>
      </c>
      <c r="B43" s="71" t="s">
        <v>59</v>
      </c>
      <c r="C43" s="7" t="s">
        <v>49</v>
      </c>
      <c r="D43" s="72" t="s">
        <v>121</v>
      </c>
      <c r="E43" s="7" t="s">
        <v>37</v>
      </c>
      <c r="F43" s="7" t="s">
        <v>50</v>
      </c>
      <c r="G43" s="73">
        <v>25.108916000000001</v>
      </c>
      <c r="H43" s="73">
        <v>-80.305250000000001</v>
      </c>
      <c r="I43" s="7" t="s">
        <v>51</v>
      </c>
      <c r="K43" s="7">
        <v>100</v>
      </c>
      <c r="L43" s="83">
        <v>2</v>
      </c>
      <c r="M43" s="7">
        <v>0</v>
      </c>
      <c r="N43" s="7">
        <v>0</v>
      </c>
      <c r="O43" s="7">
        <v>0.08</v>
      </c>
      <c r="R43" s="7" t="s">
        <v>35</v>
      </c>
      <c r="S43" s="7" t="s">
        <v>35</v>
      </c>
      <c r="U43" s="81">
        <v>17.275700000000001</v>
      </c>
      <c r="V43" s="7">
        <v>2.42</v>
      </c>
      <c r="AA43" s="72" t="s">
        <v>77</v>
      </c>
    </row>
    <row r="44" spans="1:27" ht="16" x14ac:dyDescent="0.2">
      <c r="A44" s="97" t="s">
        <v>123</v>
      </c>
      <c r="B44" s="74" t="s">
        <v>59</v>
      </c>
      <c r="C44" t="s">
        <v>49</v>
      </c>
      <c r="D44" s="65" t="s">
        <v>123</v>
      </c>
      <c r="E44" t="s">
        <v>37</v>
      </c>
      <c r="F44" t="s">
        <v>50</v>
      </c>
      <c r="G44" s="66">
        <v>25.111865999999999</v>
      </c>
      <c r="H44" s="66">
        <v>-80.303349999999995</v>
      </c>
      <c r="I44" t="s">
        <v>51</v>
      </c>
      <c r="K44">
        <v>100</v>
      </c>
      <c r="L44" s="69">
        <v>18</v>
      </c>
      <c r="M44">
        <v>0</v>
      </c>
      <c r="N44">
        <v>0</v>
      </c>
      <c r="O44">
        <v>4.32</v>
      </c>
      <c r="R44">
        <v>4</v>
      </c>
      <c r="S44">
        <v>0</v>
      </c>
      <c r="U44" s="67">
        <v>17.275700000000001</v>
      </c>
      <c r="V44">
        <v>2.42</v>
      </c>
      <c r="AA44" s="65" t="s">
        <v>77</v>
      </c>
    </row>
    <row r="45" spans="1:27" ht="16" x14ac:dyDescent="0.2">
      <c r="A45" s="97" t="s">
        <v>122</v>
      </c>
      <c r="B45" s="74" t="s">
        <v>59</v>
      </c>
      <c r="C45" t="s">
        <v>49</v>
      </c>
      <c r="D45" s="65" t="s">
        <v>122</v>
      </c>
      <c r="E45" t="s">
        <v>37</v>
      </c>
      <c r="F45" t="s">
        <v>50</v>
      </c>
      <c r="G45" s="66">
        <v>25.109265000000001</v>
      </c>
      <c r="H45" s="66">
        <v>-80.306236999999996</v>
      </c>
      <c r="I45" t="s">
        <v>51</v>
      </c>
      <c r="K45">
        <v>100</v>
      </c>
      <c r="L45" s="69">
        <v>3</v>
      </c>
      <c r="M45">
        <v>0</v>
      </c>
      <c r="N45">
        <v>0</v>
      </c>
      <c r="O45">
        <v>0.12</v>
      </c>
      <c r="R45" t="s">
        <v>35</v>
      </c>
      <c r="S45" t="s">
        <v>35</v>
      </c>
      <c r="U45" s="67">
        <v>17.275700000000001</v>
      </c>
      <c r="V45">
        <v>2.42</v>
      </c>
      <c r="AA45" s="65" t="s">
        <v>77</v>
      </c>
    </row>
    <row r="46" spans="1:27" s="76" customFormat="1" ht="17" thickBot="1" x14ac:dyDescent="0.25">
      <c r="A46" s="97" t="s">
        <v>120</v>
      </c>
      <c r="B46" s="75" t="s">
        <v>59</v>
      </c>
      <c r="C46" s="76" t="s">
        <v>49</v>
      </c>
      <c r="D46" s="77" t="s">
        <v>120</v>
      </c>
      <c r="E46" s="76" t="s">
        <v>37</v>
      </c>
      <c r="F46" s="76" t="s">
        <v>50</v>
      </c>
      <c r="G46" s="82">
        <v>25.108183</v>
      </c>
      <c r="H46" s="82">
        <v>-80.307083000000006</v>
      </c>
      <c r="I46" s="76" t="s">
        <v>51</v>
      </c>
      <c r="K46" s="76">
        <v>100</v>
      </c>
      <c r="L46" s="84">
        <v>2</v>
      </c>
      <c r="M46" s="76">
        <v>0</v>
      </c>
      <c r="N46" s="76">
        <v>0</v>
      </c>
      <c r="O46" s="76">
        <v>1.5599999999999998</v>
      </c>
      <c r="R46" s="76" t="s">
        <v>35</v>
      </c>
      <c r="S46" s="76" t="s">
        <v>35</v>
      </c>
      <c r="U46" s="80">
        <v>17.275700000000001</v>
      </c>
      <c r="V46" s="76">
        <v>2.42</v>
      </c>
      <c r="AA46" s="77" t="s">
        <v>77</v>
      </c>
    </row>
    <row r="47" spans="1:27" s="7" customFormat="1" ht="16" x14ac:dyDescent="0.2">
      <c r="A47" s="97" t="s">
        <v>125</v>
      </c>
      <c r="B47" s="71" t="s">
        <v>60</v>
      </c>
      <c r="C47" s="7" t="s">
        <v>49</v>
      </c>
      <c r="D47" s="72" t="s">
        <v>125</v>
      </c>
      <c r="E47" s="7" t="s">
        <v>37</v>
      </c>
      <c r="F47" s="7" t="s">
        <v>50</v>
      </c>
      <c r="G47" s="73">
        <v>25.139949999999999</v>
      </c>
      <c r="H47" s="73">
        <v>-80.294583000000003</v>
      </c>
      <c r="I47" s="7" t="s">
        <v>51</v>
      </c>
      <c r="K47" s="7">
        <v>100</v>
      </c>
      <c r="L47" s="83">
        <v>140</v>
      </c>
      <c r="M47" s="7">
        <v>0</v>
      </c>
      <c r="N47" s="7">
        <v>0</v>
      </c>
      <c r="O47" s="7">
        <v>77.2</v>
      </c>
      <c r="R47" s="7">
        <v>2</v>
      </c>
      <c r="S47" s="7">
        <v>0</v>
      </c>
      <c r="U47" s="7">
        <v>16.190000000000001</v>
      </c>
      <c r="V47" s="7">
        <v>2.21</v>
      </c>
      <c r="Z47" s="7" t="s">
        <v>170</v>
      </c>
      <c r="AA47" s="72" t="s">
        <v>77</v>
      </c>
    </row>
    <row r="48" spans="1:27" s="76" customFormat="1" ht="17" thickBot="1" x14ac:dyDescent="0.25">
      <c r="A48" s="97" t="s">
        <v>124</v>
      </c>
      <c r="B48" s="75" t="s">
        <v>60</v>
      </c>
      <c r="C48" s="76" t="s">
        <v>49</v>
      </c>
      <c r="D48" s="77" t="s">
        <v>124</v>
      </c>
      <c r="E48" s="76" t="s">
        <v>37</v>
      </c>
      <c r="F48" s="76" t="s">
        <v>50</v>
      </c>
      <c r="G48" s="82">
        <v>25.139816700000001</v>
      </c>
      <c r="H48" s="82">
        <v>-80.294116700000004</v>
      </c>
      <c r="I48" s="76" t="s">
        <v>51</v>
      </c>
      <c r="K48" s="76">
        <v>100</v>
      </c>
      <c r="L48" s="84">
        <v>7</v>
      </c>
      <c r="M48" s="76">
        <v>0</v>
      </c>
      <c r="N48" s="76">
        <v>0</v>
      </c>
      <c r="O48" s="76">
        <v>3.04</v>
      </c>
      <c r="R48" s="76" t="s">
        <v>35</v>
      </c>
      <c r="S48" s="76" t="s">
        <v>35</v>
      </c>
      <c r="U48" s="76">
        <v>16.190000000000001</v>
      </c>
      <c r="V48" s="76">
        <v>2.21</v>
      </c>
      <c r="W48" s="76">
        <v>1.88</v>
      </c>
      <c r="X48" s="76">
        <v>5.0599999999999996</v>
      </c>
      <c r="Z48" s="76" t="s">
        <v>170</v>
      </c>
      <c r="AA48" s="77" t="s">
        <v>77</v>
      </c>
    </row>
    <row r="49" spans="1:27" s="7" customFormat="1" ht="16" x14ac:dyDescent="0.2">
      <c r="A49" s="97" t="s">
        <v>126</v>
      </c>
      <c r="B49" s="71" t="s">
        <v>61</v>
      </c>
      <c r="C49" s="7" t="s">
        <v>49</v>
      </c>
      <c r="D49" s="72" t="s">
        <v>126</v>
      </c>
      <c r="E49" s="7" t="s">
        <v>37</v>
      </c>
      <c r="F49" s="7" t="s">
        <v>50</v>
      </c>
      <c r="G49" s="73">
        <v>24.938711999999999</v>
      </c>
      <c r="H49" s="73">
        <v>-80.484556999999995</v>
      </c>
      <c r="I49" s="7" t="s">
        <v>51</v>
      </c>
      <c r="K49" s="7">
        <v>100</v>
      </c>
      <c r="L49" s="83">
        <v>4</v>
      </c>
      <c r="M49" s="7">
        <v>0</v>
      </c>
      <c r="N49" s="7">
        <v>0</v>
      </c>
      <c r="O49" s="7">
        <v>1.6</v>
      </c>
      <c r="R49" s="7" t="s">
        <v>35</v>
      </c>
      <c r="S49" s="7" t="s">
        <v>35</v>
      </c>
      <c r="U49" s="81">
        <v>16.085699999999999</v>
      </c>
      <c r="V49" s="81">
        <v>2.31</v>
      </c>
      <c r="W49" s="81"/>
      <c r="X49" s="81"/>
      <c r="AA49" s="72" t="s">
        <v>77</v>
      </c>
    </row>
    <row r="50" spans="1:27" s="76" customFormat="1" ht="17" thickBot="1" x14ac:dyDescent="0.25">
      <c r="A50" s="97" t="s">
        <v>127</v>
      </c>
      <c r="B50" s="75" t="s">
        <v>61</v>
      </c>
      <c r="C50" s="76" t="s">
        <v>49</v>
      </c>
      <c r="D50" s="77" t="s">
        <v>127</v>
      </c>
      <c r="E50" s="76" t="s">
        <v>37</v>
      </c>
      <c r="F50" s="76" t="s">
        <v>50</v>
      </c>
      <c r="G50" s="82">
        <v>24.939432</v>
      </c>
      <c r="H50" s="82">
        <v>-80.484373000000005</v>
      </c>
      <c r="I50" s="76" t="s">
        <v>51</v>
      </c>
      <c r="K50" s="76">
        <v>100</v>
      </c>
      <c r="L50" s="84">
        <v>2</v>
      </c>
      <c r="M50" s="76">
        <v>0</v>
      </c>
      <c r="N50" s="76">
        <v>0</v>
      </c>
      <c r="O50" s="76">
        <v>2.04</v>
      </c>
      <c r="R50" s="76">
        <v>2</v>
      </c>
      <c r="S50" s="76">
        <v>0</v>
      </c>
      <c r="U50" s="80">
        <v>16.085699999999999</v>
      </c>
      <c r="V50" s="80">
        <v>2.31</v>
      </c>
      <c r="W50" s="80"/>
      <c r="X50" s="80"/>
      <c r="AA50" s="77" t="s">
        <v>77</v>
      </c>
    </row>
    <row r="51" spans="1:27" s="7" customFormat="1" ht="16" x14ac:dyDescent="0.2">
      <c r="A51" s="97" t="s">
        <v>129</v>
      </c>
      <c r="B51" s="71" t="s">
        <v>62</v>
      </c>
      <c r="C51" s="7" t="s">
        <v>49</v>
      </c>
      <c r="D51" s="72" t="s">
        <v>129</v>
      </c>
      <c r="E51" s="7" t="s">
        <v>37</v>
      </c>
      <c r="F51" s="7" t="s">
        <v>50</v>
      </c>
      <c r="G51" s="73">
        <v>25.154693999999999</v>
      </c>
      <c r="H51" s="73">
        <v>-80.267750000000007</v>
      </c>
      <c r="I51" s="7" t="s">
        <v>51</v>
      </c>
      <c r="K51" s="86"/>
      <c r="L51" s="83">
        <v>61</v>
      </c>
      <c r="M51" s="7">
        <v>41</v>
      </c>
      <c r="N51" s="7">
        <v>1</v>
      </c>
      <c r="O51" s="7">
        <v>13.360000000000001</v>
      </c>
      <c r="R51" s="7">
        <v>2</v>
      </c>
      <c r="S51" s="7">
        <v>2</v>
      </c>
      <c r="U51" s="7">
        <v>16.915700000000001</v>
      </c>
      <c r="V51" s="7">
        <v>2.35</v>
      </c>
      <c r="AA51" s="72" t="s">
        <v>92</v>
      </c>
    </row>
    <row r="52" spans="1:27" s="76" customFormat="1" ht="17" thickBot="1" x14ac:dyDescent="0.25">
      <c r="A52" s="97" t="s">
        <v>128</v>
      </c>
      <c r="B52" s="75" t="s">
        <v>62</v>
      </c>
      <c r="C52" s="76" t="s">
        <v>49</v>
      </c>
      <c r="D52" s="77" t="s">
        <v>128</v>
      </c>
      <c r="E52" s="76" t="s">
        <v>37</v>
      </c>
      <c r="F52" s="76" t="s">
        <v>50</v>
      </c>
      <c r="G52" s="82">
        <v>25.1538833</v>
      </c>
      <c r="H52" s="82">
        <v>-80.267849999999996</v>
      </c>
      <c r="I52" s="76" t="s">
        <v>51</v>
      </c>
      <c r="K52" s="79"/>
      <c r="L52" s="84">
        <v>1</v>
      </c>
      <c r="M52" s="76">
        <v>1</v>
      </c>
      <c r="N52" s="76">
        <v>0</v>
      </c>
      <c r="O52" s="76">
        <v>1.4</v>
      </c>
      <c r="R52" s="76" t="s">
        <v>35</v>
      </c>
      <c r="S52" s="76" t="s">
        <v>35</v>
      </c>
      <c r="U52" s="76">
        <v>16.915700000000001</v>
      </c>
      <c r="V52" s="76">
        <v>2.35</v>
      </c>
      <c r="AA52" s="77" t="s">
        <v>83</v>
      </c>
    </row>
    <row r="53" spans="1:27" s="7" customFormat="1" ht="16" x14ac:dyDescent="0.2">
      <c r="A53" s="97" t="s">
        <v>130</v>
      </c>
      <c r="B53" s="71" t="s">
        <v>63</v>
      </c>
      <c r="C53" s="7" t="s">
        <v>49</v>
      </c>
      <c r="D53" s="72" t="s">
        <v>130</v>
      </c>
      <c r="E53" s="7" t="s">
        <v>37</v>
      </c>
      <c r="F53" s="7" t="s">
        <v>50</v>
      </c>
      <c r="G53" s="73">
        <v>25.119383299999999</v>
      </c>
      <c r="H53" s="73">
        <v>-80.300299999999993</v>
      </c>
      <c r="I53" s="7" t="s">
        <v>51</v>
      </c>
      <c r="K53" s="7">
        <v>100</v>
      </c>
      <c r="L53" s="83">
        <v>8</v>
      </c>
      <c r="M53" s="7">
        <v>0</v>
      </c>
      <c r="N53" s="7">
        <v>0</v>
      </c>
      <c r="O53" s="7">
        <v>6.4399999999999995</v>
      </c>
      <c r="R53" s="7" t="s">
        <v>35</v>
      </c>
      <c r="S53" s="7" t="s">
        <v>35</v>
      </c>
      <c r="U53" s="81">
        <v>17.275700000000001</v>
      </c>
      <c r="V53" s="81">
        <v>2.42</v>
      </c>
      <c r="W53" s="81"/>
      <c r="X53" s="81"/>
      <c r="AA53" s="72" t="s">
        <v>77</v>
      </c>
    </row>
    <row r="54" spans="1:27" s="76" customFormat="1" ht="17" thickBot="1" x14ac:dyDescent="0.25">
      <c r="A54" s="97" t="s">
        <v>131</v>
      </c>
      <c r="B54" s="75" t="s">
        <v>63</v>
      </c>
      <c r="C54" s="76" t="s">
        <v>49</v>
      </c>
      <c r="D54" s="77" t="s">
        <v>131</v>
      </c>
      <c r="E54" s="76" t="s">
        <v>37</v>
      </c>
      <c r="F54" s="76" t="s">
        <v>50</v>
      </c>
      <c r="G54" s="82">
        <v>25.118708000000002</v>
      </c>
      <c r="H54" s="82">
        <v>-80.300458000000006</v>
      </c>
      <c r="I54" s="76" t="s">
        <v>51</v>
      </c>
      <c r="K54" s="76">
        <v>100</v>
      </c>
      <c r="L54" s="84">
        <v>1</v>
      </c>
      <c r="M54" s="76">
        <v>0</v>
      </c>
      <c r="N54" s="76">
        <v>0</v>
      </c>
      <c r="O54" s="76">
        <v>0.16</v>
      </c>
      <c r="R54" s="76">
        <v>2</v>
      </c>
      <c r="S54" s="76">
        <v>0</v>
      </c>
      <c r="U54" s="80">
        <v>17.275700000000001</v>
      </c>
      <c r="V54" s="80">
        <v>2.42</v>
      </c>
      <c r="W54" s="80"/>
      <c r="X54" s="80"/>
      <c r="AA54" s="77" t="s">
        <v>77</v>
      </c>
    </row>
    <row r="55" spans="1:27" s="7" customFormat="1" ht="16" x14ac:dyDescent="0.2">
      <c r="A55" s="97" t="s">
        <v>135</v>
      </c>
      <c r="B55" s="71" t="s">
        <v>64</v>
      </c>
      <c r="C55" s="7" t="s">
        <v>49</v>
      </c>
      <c r="D55" s="72" t="s">
        <v>135</v>
      </c>
      <c r="E55" s="7" t="s">
        <v>37</v>
      </c>
      <c r="F55" s="7" t="s">
        <v>50</v>
      </c>
      <c r="G55" s="73">
        <v>25.010650999999999</v>
      </c>
      <c r="H55" s="73">
        <v>-80.372949000000006</v>
      </c>
      <c r="I55" s="7" t="s">
        <v>51</v>
      </c>
      <c r="K55" s="7">
        <v>100</v>
      </c>
      <c r="L55" s="83">
        <v>1</v>
      </c>
      <c r="M55" s="7">
        <v>0</v>
      </c>
      <c r="N55" s="7">
        <v>0</v>
      </c>
      <c r="O55" s="7">
        <v>0.64</v>
      </c>
      <c r="R55" s="7">
        <v>4</v>
      </c>
      <c r="S55" s="7">
        <v>0</v>
      </c>
      <c r="U55" s="81">
        <v>15.7857</v>
      </c>
      <c r="V55" s="7">
        <v>2.2599999999999998</v>
      </c>
      <c r="AA55" s="72" t="s">
        <v>77</v>
      </c>
    </row>
    <row r="56" spans="1:27" ht="16" x14ac:dyDescent="0.2">
      <c r="A56" s="97" t="s">
        <v>133</v>
      </c>
      <c r="B56" s="74" t="s">
        <v>64</v>
      </c>
      <c r="C56" t="s">
        <v>49</v>
      </c>
      <c r="D56" s="65" t="s">
        <v>133</v>
      </c>
      <c r="E56" t="s">
        <v>37</v>
      </c>
      <c r="F56" t="s">
        <v>50</v>
      </c>
      <c r="G56" s="66">
        <v>25.009049999999998</v>
      </c>
      <c r="H56" s="66">
        <v>-80.376266700000002</v>
      </c>
      <c r="I56" t="s">
        <v>51</v>
      </c>
      <c r="K56">
        <v>100</v>
      </c>
      <c r="L56" s="69">
        <v>1</v>
      </c>
      <c r="M56">
        <v>0</v>
      </c>
      <c r="N56">
        <v>0</v>
      </c>
      <c r="O56">
        <v>0.64</v>
      </c>
      <c r="R56" t="s">
        <v>35</v>
      </c>
      <c r="S56" t="s">
        <v>35</v>
      </c>
      <c r="U56" s="67">
        <v>15.7857</v>
      </c>
      <c r="V56">
        <v>2.2599999999999998</v>
      </c>
      <c r="AA56" s="65" t="s">
        <v>77</v>
      </c>
    </row>
    <row r="57" spans="1:27" ht="16" x14ac:dyDescent="0.2">
      <c r="A57" s="97" t="s">
        <v>134</v>
      </c>
      <c r="B57" s="74" t="s">
        <v>64</v>
      </c>
      <c r="C57" t="s">
        <v>49</v>
      </c>
      <c r="D57" s="65" t="s">
        <v>134</v>
      </c>
      <c r="E57" t="s">
        <v>37</v>
      </c>
      <c r="F57" t="s">
        <v>50</v>
      </c>
      <c r="G57" s="66">
        <v>25.009166700000002</v>
      </c>
      <c r="H57" s="66">
        <v>-80.374183299999999</v>
      </c>
      <c r="I57" t="s">
        <v>51</v>
      </c>
      <c r="K57">
        <v>100</v>
      </c>
      <c r="L57" s="69">
        <v>1</v>
      </c>
      <c r="M57">
        <v>0</v>
      </c>
      <c r="N57">
        <v>0</v>
      </c>
      <c r="O57">
        <v>0.64</v>
      </c>
      <c r="R57" t="s">
        <v>35</v>
      </c>
      <c r="S57" t="s">
        <v>35</v>
      </c>
      <c r="U57" s="67">
        <v>15.7857</v>
      </c>
      <c r="V57">
        <v>2.2599999999999998</v>
      </c>
      <c r="AA57" s="65" t="s">
        <v>77</v>
      </c>
    </row>
    <row r="58" spans="1:27" s="76" customFormat="1" ht="17" thickBot="1" x14ac:dyDescent="0.25">
      <c r="A58" s="97" t="s">
        <v>132</v>
      </c>
      <c r="B58" s="75" t="s">
        <v>64</v>
      </c>
      <c r="C58" s="76" t="s">
        <v>49</v>
      </c>
      <c r="D58" s="77" t="s">
        <v>132</v>
      </c>
      <c r="E58" s="76" t="s">
        <v>37</v>
      </c>
      <c r="F58" s="76" t="s">
        <v>50</v>
      </c>
      <c r="G58" s="82">
        <v>25.008901000000002</v>
      </c>
      <c r="H58" s="82">
        <v>-80.375246000000004</v>
      </c>
      <c r="I58" s="76" t="s">
        <v>51</v>
      </c>
      <c r="K58" s="76">
        <v>100</v>
      </c>
      <c r="L58" s="84">
        <v>1</v>
      </c>
      <c r="M58" s="76">
        <v>0</v>
      </c>
      <c r="N58" s="76">
        <v>0</v>
      </c>
      <c r="O58" s="76">
        <v>0.64</v>
      </c>
      <c r="R58" s="76" t="s">
        <v>35</v>
      </c>
      <c r="S58" s="76" t="s">
        <v>35</v>
      </c>
      <c r="U58" s="80">
        <v>15.7857</v>
      </c>
      <c r="V58" s="76">
        <v>2.2599999999999998</v>
      </c>
      <c r="AA58" s="77" t="s">
        <v>77</v>
      </c>
    </row>
    <row r="59" spans="1:27" s="7" customFormat="1" ht="16" x14ac:dyDescent="0.2">
      <c r="A59" s="97" t="s">
        <v>138</v>
      </c>
      <c r="B59" s="71" t="s">
        <v>65</v>
      </c>
      <c r="C59" s="7" t="s">
        <v>49</v>
      </c>
      <c r="D59" s="72" t="s">
        <v>138</v>
      </c>
      <c r="E59" s="7" t="s">
        <v>37</v>
      </c>
      <c r="F59" s="7" t="s">
        <v>50</v>
      </c>
      <c r="G59" s="73">
        <v>25.129899999999999</v>
      </c>
      <c r="H59" s="73">
        <v>-80.293816000000007</v>
      </c>
      <c r="I59" s="7" t="s">
        <v>51</v>
      </c>
      <c r="K59" s="7">
        <v>100</v>
      </c>
      <c r="L59" s="83">
        <v>2</v>
      </c>
      <c r="M59" s="7">
        <v>0</v>
      </c>
      <c r="N59" s="7">
        <v>0</v>
      </c>
      <c r="O59" s="7">
        <v>2.04</v>
      </c>
      <c r="R59" s="7" t="s">
        <v>35</v>
      </c>
      <c r="S59" s="7" t="s">
        <v>35</v>
      </c>
      <c r="U59" s="81">
        <v>16.190000000000001</v>
      </c>
      <c r="V59" s="7">
        <v>2.21</v>
      </c>
      <c r="AA59" s="72" t="s">
        <v>77</v>
      </c>
    </row>
    <row r="60" spans="1:27" ht="16" x14ac:dyDescent="0.2">
      <c r="A60" s="97" t="s">
        <v>137</v>
      </c>
      <c r="B60" s="74" t="s">
        <v>65</v>
      </c>
      <c r="C60" t="s">
        <v>49</v>
      </c>
      <c r="D60" s="65" t="s">
        <v>137</v>
      </c>
      <c r="E60" t="s">
        <v>37</v>
      </c>
      <c r="F60" t="s">
        <v>50</v>
      </c>
      <c r="G60" s="66">
        <v>25.129521</v>
      </c>
      <c r="H60" s="66">
        <v>-80.293582999999998</v>
      </c>
      <c r="I60" t="s">
        <v>51</v>
      </c>
      <c r="K60">
        <v>100</v>
      </c>
      <c r="L60" s="69">
        <v>5</v>
      </c>
      <c r="M60">
        <v>0</v>
      </c>
      <c r="N60">
        <v>0</v>
      </c>
      <c r="O60">
        <v>0.55999999999999994</v>
      </c>
      <c r="R60" t="s">
        <v>35</v>
      </c>
      <c r="S60" t="s">
        <v>35</v>
      </c>
      <c r="U60" s="67">
        <v>16.190000000000001</v>
      </c>
      <c r="V60">
        <v>2.21</v>
      </c>
      <c r="AA60" s="65" t="s">
        <v>77</v>
      </c>
    </row>
    <row r="61" spans="1:27" ht="16" x14ac:dyDescent="0.2">
      <c r="A61" s="97" t="s">
        <v>136</v>
      </c>
      <c r="B61" s="74" t="s">
        <v>65</v>
      </c>
      <c r="C61" t="s">
        <v>49</v>
      </c>
      <c r="D61" s="65" t="s">
        <v>136</v>
      </c>
      <c r="E61" t="s">
        <v>37</v>
      </c>
      <c r="F61" t="s">
        <v>50</v>
      </c>
      <c r="G61" s="66">
        <v>25.129515999999999</v>
      </c>
      <c r="H61" s="66">
        <v>-80.293700000000001</v>
      </c>
      <c r="I61" t="s">
        <v>51</v>
      </c>
      <c r="K61">
        <v>100</v>
      </c>
      <c r="L61" s="69">
        <v>1</v>
      </c>
      <c r="M61">
        <v>0</v>
      </c>
      <c r="N61">
        <v>0</v>
      </c>
      <c r="O61">
        <v>1.4</v>
      </c>
      <c r="R61" t="s">
        <v>35</v>
      </c>
      <c r="S61" t="s">
        <v>35</v>
      </c>
      <c r="U61" s="67">
        <v>16.190000000000001</v>
      </c>
      <c r="V61">
        <v>2.21</v>
      </c>
      <c r="AA61" s="65" t="s">
        <v>77</v>
      </c>
    </row>
    <row r="62" spans="1:27" s="76" customFormat="1" ht="17" thickBot="1" x14ac:dyDescent="0.25">
      <c r="A62" s="97" t="s">
        <v>139</v>
      </c>
      <c r="B62" s="75" t="s">
        <v>65</v>
      </c>
      <c r="C62" s="76" t="s">
        <v>49</v>
      </c>
      <c r="D62" s="77" t="s">
        <v>139</v>
      </c>
      <c r="E62" s="76" t="s">
        <v>37</v>
      </c>
      <c r="F62" s="76" t="s">
        <v>50</v>
      </c>
      <c r="G62" s="82">
        <v>25.130161999999999</v>
      </c>
      <c r="H62" s="82">
        <v>-80.293892999999997</v>
      </c>
      <c r="I62" s="76" t="s">
        <v>51</v>
      </c>
      <c r="K62" s="76">
        <v>100</v>
      </c>
      <c r="L62" s="84">
        <v>1</v>
      </c>
      <c r="M62" s="76">
        <v>0</v>
      </c>
      <c r="N62" s="76">
        <v>0</v>
      </c>
      <c r="O62" s="76">
        <v>0.64</v>
      </c>
      <c r="R62" s="76">
        <v>4</v>
      </c>
      <c r="S62" s="76">
        <v>0</v>
      </c>
      <c r="U62" s="80">
        <v>16.190000000000001</v>
      </c>
      <c r="V62" s="76">
        <v>2.21</v>
      </c>
      <c r="AA62" s="77" t="s">
        <v>77</v>
      </c>
    </row>
    <row r="63" spans="1:27" s="7" customFormat="1" ht="16" x14ac:dyDescent="0.2">
      <c r="A63" s="97" t="s">
        <v>140</v>
      </c>
      <c r="B63" s="71" t="s">
        <v>66</v>
      </c>
      <c r="C63" s="7" t="s">
        <v>49</v>
      </c>
      <c r="D63" s="72" t="s">
        <v>140</v>
      </c>
      <c r="E63" s="7" t="s">
        <v>37</v>
      </c>
      <c r="F63" s="7" t="s">
        <v>50</v>
      </c>
      <c r="G63" s="73">
        <v>25.136700000000001</v>
      </c>
      <c r="H63" s="73">
        <v>-80.290199999999999</v>
      </c>
      <c r="I63" s="7" t="s">
        <v>51</v>
      </c>
      <c r="K63" s="7">
        <v>100</v>
      </c>
      <c r="L63" s="83">
        <v>41</v>
      </c>
      <c r="M63" s="7">
        <v>0</v>
      </c>
      <c r="N63" s="7">
        <v>0</v>
      </c>
      <c r="O63" s="7">
        <v>16.079999999999998</v>
      </c>
      <c r="R63" s="7" t="s">
        <v>35</v>
      </c>
      <c r="S63" s="7" t="s">
        <v>35</v>
      </c>
      <c r="U63" s="81">
        <v>16.190000000000001</v>
      </c>
      <c r="V63" s="7">
        <v>2.21</v>
      </c>
      <c r="AA63" s="72" t="s">
        <v>77</v>
      </c>
    </row>
    <row r="64" spans="1:27" ht="16" x14ac:dyDescent="0.2">
      <c r="A64" s="97" t="s">
        <v>143</v>
      </c>
      <c r="B64" s="74" t="s">
        <v>66</v>
      </c>
      <c r="C64" t="s">
        <v>49</v>
      </c>
      <c r="D64" s="65" t="s">
        <v>143</v>
      </c>
      <c r="E64" t="s">
        <v>37</v>
      </c>
      <c r="F64" t="s">
        <v>50</v>
      </c>
      <c r="G64" s="66">
        <v>25.13775</v>
      </c>
      <c r="H64" s="66">
        <v>-80.289466700000006</v>
      </c>
      <c r="I64" t="s">
        <v>51</v>
      </c>
      <c r="K64">
        <v>100</v>
      </c>
      <c r="L64" s="69">
        <v>5</v>
      </c>
      <c r="M64">
        <v>0</v>
      </c>
      <c r="N64">
        <v>0</v>
      </c>
      <c r="O64">
        <v>0.8</v>
      </c>
      <c r="R64">
        <v>4</v>
      </c>
      <c r="S64">
        <v>0</v>
      </c>
      <c r="U64" s="67">
        <v>16.190000000000001</v>
      </c>
      <c r="V64">
        <v>2.21</v>
      </c>
      <c r="AA64" s="65" t="s">
        <v>77</v>
      </c>
    </row>
    <row r="65" spans="1:27" ht="16" x14ac:dyDescent="0.2">
      <c r="A65" s="97" t="s">
        <v>141</v>
      </c>
      <c r="B65" s="74" t="s">
        <v>66</v>
      </c>
      <c r="C65" t="s">
        <v>49</v>
      </c>
      <c r="D65" s="65" t="s">
        <v>141</v>
      </c>
      <c r="E65" t="s">
        <v>37</v>
      </c>
      <c r="F65" t="s">
        <v>50</v>
      </c>
      <c r="G65" s="66">
        <v>25.137263999999998</v>
      </c>
      <c r="H65" s="66">
        <v>-80.288944999999998</v>
      </c>
      <c r="I65" t="s">
        <v>51</v>
      </c>
      <c r="K65">
        <v>100</v>
      </c>
      <c r="L65" s="69">
        <v>11</v>
      </c>
      <c r="M65">
        <v>0</v>
      </c>
      <c r="N65">
        <v>0</v>
      </c>
      <c r="O65">
        <v>3.6</v>
      </c>
      <c r="R65" t="s">
        <v>35</v>
      </c>
      <c r="S65" t="s">
        <v>35</v>
      </c>
      <c r="U65" s="67">
        <v>16.190000000000001</v>
      </c>
      <c r="V65">
        <v>2.21</v>
      </c>
      <c r="AA65" s="65" t="s">
        <v>77</v>
      </c>
    </row>
    <row r="66" spans="1:27" s="76" customFormat="1" ht="17" thickBot="1" x14ac:dyDescent="0.25">
      <c r="A66" s="97" t="s">
        <v>142</v>
      </c>
      <c r="B66" s="75" t="s">
        <v>66</v>
      </c>
      <c r="C66" s="76" t="s">
        <v>49</v>
      </c>
      <c r="D66" s="77" t="s">
        <v>142</v>
      </c>
      <c r="E66" s="76" t="s">
        <v>37</v>
      </c>
      <c r="F66" s="76" t="s">
        <v>50</v>
      </c>
      <c r="G66" s="82">
        <v>25.137409999999999</v>
      </c>
      <c r="H66" s="82">
        <v>-80.289299999999997</v>
      </c>
      <c r="I66" s="76" t="s">
        <v>51</v>
      </c>
      <c r="K66" s="76">
        <v>100</v>
      </c>
      <c r="L66" s="84">
        <v>1</v>
      </c>
      <c r="M66" s="76">
        <v>0</v>
      </c>
      <c r="N66" s="76">
        <v>0</v>
      </c>
      <c r="O66" s="76">
        <v>0.64</v>
      </c>
      <c r="R66" s="76" t="s">
        <v>35</v>
      </c>
      <c r="S66" s="76" t="s">
        <v>35</v>
      </c>
      <c r="U66" s="80">
        <v>16.190000000000001</v>
      </c>
      <c r="V66" s="76">
        <v>2.21</v>
      </c>
      <c r="AA66" s="77" t="s">
        <v>77</v>
      </c>
    </row>
    <row r="67" spans="1:27" s="88" customFormat="1" ht="17" thickBot="1" x14ac:dyDescent="0.25">
      <c r="A67" s="97" t="s">
        <v>144</v>
      </c>
      <c r="B67" s="87" t="s">
        <v>145</v>
      </c>
      <c r="C67" s="88" t="s">
        <v>49</v>
      </c>
      <c r="D67" s="89" t="s">
        <v>144</v>
      </c>
      <c r="E67" s="88" t="s">
        <v>37</v>
      </c>
      <c r="F67" s="88" t="s">
        <v>50</v>
      </c>
      <c r="G67" s="90">
        <v>25.209199999999999</v>
      </c>
      <c r="H67" s="90">
        <v>-80.242999999999995</v>
      </c>
      <c r="I67" s="88" t="s">
        <v>51</v>
      </c>
      <c r="K67" s="88">
        <v>100</v>
      </c>
      <c r="L67" s="91">
        <v>9</v>
      </c>
      <c r="M67" s="88">
        <v>0</v>
      </c>
      <c r="N67" s="88">
        <v>0</v>
      </c>
      <c r="O67" s="88">
        <v>2.52</v>
      </c>
      <c r="R67" s="88">
        <v>1</v>
      </c>
      <c r="S67" s="88">
        <v>0</v>
      </c>
      <c r="U67" s="88">
        <v>16.2057</v>
      </c>
      <c r="V67" s="88">
        <v>2.2599999999999998</v>
      </c>
      <c r="AA67" s="89" t="s">
        <v>77</v>
      </c>
    </row>
    <row r="68" spans="1:27" s="88" customFormat="1" ht="17" thickBot="1" x14ac:dyDescent="0.25">
      <c r="A68" s="97" t="s">
        <v>146</v>
      </c>
      <c r="B68" s="87" t="s">
        <v>67</v>
      </c>
      <c r="C68" s="88" t="s">
        <v>49</v>
      </c>
      <c r="D68" s="89" t="s">
        <v>146</v>
      </c>
      <c r="E68" s="88" t="s">
        <v>37</v>
      </c>
      <c r="F68" s="88" t="s">
        <v>50</v>
      </c>
      <c r="G68" s="90">
        <v>25.015750000000001</v>
      </c>
      <c r="H68" s="90">
        <v>-80.405215999999996</v>
      </c>
      <c r="I68" s="88" t="s">
        <v>51</v>
      </c>
      <c r="K68" s="88">
        <v>100</v>
      </c>
      <c r="L68" s="91">
        <v>30</v>
      </c>
      <c r="M68" s="88">
        <v>0</v>
      </c>
      <c r="N68" s="88">
        <v>0</v>
      </c>
      <c r="O68" s="88">
        <v>14.76</v>
      </c>
      <c r="R68" s="88">
        <v>1</v>
      </c>
      <c r="S68" s="88">
        <v>0</v>
      </c>
      <c r="U68" s="92">
        <v>17.0686</v>
      </c>
      <c r="V68" s="92">
        <v>2.4500000000000002</v>
      </c>
      <c r="W68" s="92"/>
      <c r="X68" s="92"/>
      <c r="AA68" s="89" t="s">
        <v>77</v>
      </c>
    </row>
    <row r="69" spans="1:27" s="7" customFormat="1" ht="16" x14ac:dyDescent="0.2">
      <c r="A69" s="97" t="s">
        <v>147</v>
      </c>
      <c r="B69" s="71" t="s">
        <v>68</v>
      </c>
      <c r="C69" s="7" t="s">
        <v>49</v>
      </c>
      <c r="D69" s="72" t="s">
        <v>147</v>
      </c>
      <c r="E69" s="7" t="s">
        <v>37</v>
      </c>
      <c r="F69" s="7" t="s">
        <v>50</v>
      </c>
      <c r="G69" s="73">
        <v>24.984916699999999</v>
      </c>
      <c r="H69" s="73">
        <v>-80.417649999999995</v>
      </c>
      <c r="I69" s="7" t="s">
        <v>51</v>
      </c>
      <c r="K69" s="7">
        <v>100</v>
      </c>
      <c r="L69" s="83">
        <v>1</v>
      </c>
      <c r="M69" s="7">
        <v>0</v>
      </c>
      <c r="N69" s="7">
        <v>0</v>
      </c>
      <c r="O69" s="7">
        <v>0.04</v>
      </c>
      <c r="R69" s="7" t="s">
        <v>35</v>
      </c>
      <c r="S69" s="7" t="s">
        <v>35</v>
      </c>
      <c r="U69" s="7">
        <v>15.87</v>
      </c>
      <c r="V69" s="7">
        <v>2.31</v>
      </c>
      <c r="AA69" s="72" t="s">
        <v>77</v>
      </c>
    </row>
    <row r="70" spans="1:27" s="76" customFormat="1" ht="17" thickBot="1" x14ac:dyDescent="0.25">
      <c r="A70" s="97" t="s">
        <v>148</v>
      </c>
      <c r="B70" s="75" t="s">
        <v>68</v>
      </c>
      <c r="C70" s="76" t="s">
        <v>49</v>
      </c>
      <c r="D70" s="77" t="s">
        <v>148</v>
      </c>
      <c r="E70" s="76" t="s">
        <v>37</v>
      </c>
      <c r="F70" s="76" t="s">
        <v>50</v>
      </c>
      <c r="G70" s="82">
        <v>24.985299999999999</v>
      </c>
      <c r="H70" s="82">
        <v>-80.416315999999995</v>
      </c>
      <c r="I70" s="76" t="s">
        <v>51</v>
      </c>
      <c r="K70" s="76">
        <v>100</v>
      </c>
      <c r="L70" s="84">
        <v>1</v>
      </c>
      <c r="M70" s="76">
        <v>0</v>
      </c>
      <c r="N70" s="76">
        <v>0</v>
      </c>
      <c r="O70" s="76">
        <v>0.64</v>
      </c>
      <c r="R70" s="76">
        <v>2</v>
      </c>
      <c r="S70" s="76">
        <v>0</v>
      </c>
      <c r="U70" s="76">
        <v>15.87</v>
      </c>
      <c r="V70" s="76">
        <v>2.31</v>
      </c>
      <c r="AA70" s="77" t="s">
        <v>77</v>
      </c>
    </row>
    <row r="71" spans="1:27" s="7" customFormat="1" ht="16" x14ac:dyDescent="0.2">
      <c r="A71" s="97" t="s">
        <v>149</v>
      </c>
      <c r="B71" s="71" t="s">
        <v>69</v>
      </c>
      <c r="C71" s="7" t="s">
        <v>49</v>
      </c>
      <c r="D71" s="72" t="s">
        <v>149</v>
      </c>
      <c r="E71" s="7" t="s">
        <v>37</v>
      </c>
      <c r="F71" s="7" t="s">
        <v>50</v>
      </c>
      <c r="G71" s="73">
        <v>25.017900000000001</v>
      </c>
      <c r="H71" s="73">
        <v>-80.368617</v>
      </c>
      <c r="I71" s="7" t="s">
        <v>51</v>
      </c>
      <c r="K71" s="7">
        <v>100</v>
      </c>
      <c r="L71" s="83">
        <v>47</v>
      </c>
      <c r="M71" s="7">
        <v>0</v>
      </c>
      <c r="N71" s="7">
        <v>0</v>
      </c>
      <c r="O71" s="7">
        <v>17.079999999999998</v>
      </c>
      <c r="R71" s="7" t="s">
        <v>35</v>
      </c>
      <c r="S71" s="7" t="s">
        <v>35</v>
      </c>
      <c r="U71" s="81">
        <v>15.7857</v>
      </c>
      <c r="V71" s="7">
        <v>2.2599999999999998</v>
      </c>
      <c r="AA71" s="72" t="s">
        <v>77</v>
      </c>
    </row>
    <row r="72" spans="1:27" s="76" customFormat="1" ht="17" thickBot="1" x14ac:dyDescent="0.25">
      <c r="A72" s="97" t="s">
        <v>150</v>
      </c>
      <c r="B72" s="75" t="s">
        <v>69</v>
      </c>
      <c r="C72" s="76" t="s">
        <v>49</v>
      </c>
      <c r="D72" s="77" t="s">
        <v>150</v>
      </c>
      <c r="E72" s="76" t="s">
        <v>37</v>
      </c>
      <c r="F72" s="76" t="s">
        <v>50</v>
      </c>
      <c r="G72" s="82">
        <v>25.018217</v>
      </c>
      <c r="H72" s="82">
        <v>-80.368381999999997</v>
      </c>
      <c r="I72" s="76" t="s">
        <v>51</v>
      </c>
      <c r="K72" s="76">
        <v>100</v>
      </c>
      <c r="L72" s="84">
        <v>2</v>
      </c>
      <c r="M72" s="76">
        <v>0</v>
      </c>
      <c r="N72" s="76">
        <v>0</v>
      </c>
      <c r="O72" s="76">
        <v>0.08</v>
      </c>
      <c r="R72" s="76">
        <v>2</v>
      </c>
      <c r="S72" s="76">
        <v>0</v>
      </c>
      <c r="U72" s="80">
        <v>15.7857</v>
      </c>
      <c r="V72" s="76">
        <v>2.2599999999999998</v>
      </c>
      <c r="AA72" s="77" t="s">
        <v>77</v>
      </c>
    </row>
    <row r="73" spans="1:27" s="7" customFormat="1" ht="16" x14ac:dyDescent="0.2">
      <c r="A73" s="97" t="s">
        <v>151</v>
      </c>
      <c r="B73" s="71" t="s">
        <v>70</v>
      </c>
      <c r="C73" s="7" t="s">
        <v>49</v>
      </c>
      <c r="D73" s="72" t="s">
        <v>151</v>
      </c>
      <c r="E73" s="7" t="s">
        <v>37</v>
      </c>
      <c r="F73" s="7" t="s">
        <v>50</v>
      </c>
      <c r="G73" s="73">
        <v>25.208003000000001</v>
      </c>
      <c r="H73" s="73">
        <v>-80.222291999999996</v>
      </c>
      <c r="I73" s="7" t="s">
        <v>51</v>
      </c>
      <c r="K73" s="7">
        <v>100</v>
      </c>
      <c r="L73" s="83">
        <v>14</v>
      </c>
      <c r="M73" s="7">
        <v>0</v>
      </c>
      <c r="N73" s="7">
        <v>0</v>
      </c>
      <c r="O73" s="7">
        <v>11.32</v>
      </c>
      <c r="R73" s="7" t="s">
        <v>35</v>
      </c>
      <c r="S73" s="7" t="s">
        <v>35</v>
      </c>
      <c r="U73" s="81">
        <v>16.2057</v>
      </c>
      <c r="V73" s="7">
        <v>2.2599999999999998</v>
      </c>
      <c r="AA73" s="72" t="s">
        <v>77</v>
      </c>
    </row>
    <row r="74" spans="1:27" ht="16" x14ac:dyDescent="0.2">
      <c r="A74" s="97" t="s">
        <v>153</v>
      </c>
      <c r="B74" s="74" t="s">
        <v>70</v>
      </c>
      <c r="C74" t="s">
        <v>49</v>
      </c>
      <c r="D74" s="65" t="s">
        <v>153</v>
      </c>
      <c r="E74" t="s">
        <v>37</v>
      </c>
      <c r="F74" t="s">
        <v>50</v>
      </c>
      <c r="G74" s="66">
        <v>25.208850000000002</v>
      </c>
      <c r="H74" s="66">
        <v>-80.219300000000004</v>
      </c>
      <c r="I74" t="s">
        <v>51</v>
      </c>
      <c r="K74">
        <v>100</v>
      </c>
      <c r="L74" s="69">
        <v>12</v>
      </c>
      <c r="M74">
        <v>0</v>
      </c>
      <c r="N74">
        <v>0</v>
      </c>
      <c r="O74">
        <v>9.9199999999999982</v>
      </c>
      <c r="R74" t="s">
        <v>35</v>
      </c>
      <c r="S74" t="s">
        <v>35</v>
      </c>
      <c r="U74" s="67">
        <v>16.2057</v>
      </c>
      <c r="V74">
        <v>2.2599999999999998</v>
      </c>
      <c r="AA74" s="65" t="s">
        <v>77</v>
      </c>
    </row>
    <row r="75" spans="1:27" ht="16" x14ac:dyDescent="0.2">
      <c r="A75" s="97" t="s">
        <v>152</v>
      </c>
      <c r="B75" s="74" t="s">
        <v>70</v>
      </c>
      <c r="C75" t="s">
        <v>49</v>
      </c>
      <c r="D75" s="65" t="s">
        <v>152</v>
      </c>
      <c r="E75" t="s">
        <v>37</v>
      </c>
      <c r="F75" t="s">
        <v>50</v>
      </c>
      <c r="G75" s="66">
        <v>25.208033</v>
      </c>
      <c r="H75" s="66">
        <v>-80.222283000000004</v>
      </c>
      <c r="I75" t="s">
        <v>51</v>
      </c>
      <c r="K75">
        <v>100</v>
      </c>
      <c r="L75" s="69">
        <v>14</v>
      </c>
      <c r="M75">
        <v>0</v>
      </c>
      <c r="N75">
        <v>0</v>
      </c>
      <c r="O75">
        <v>11.12</v>
      </c>
      <c r="R75" t="s">
        <v>35</v>
      </c>
      <c r="S75" t="s">
        <v>35</v>
      </c>
      <c r="U75" s="67">
        <v>16.2057</v>
      </c>
      <c r="V75">
        <v>2.2599999999999998</v>
      </c>
      <c r="AA75" s="65" t="s">
        <v>77</v>
      </c>
    </row>
    <row r="76" spans="1:27" s="76" customFormat="1" ht="17" thickBot="1" x14ac:dyDescent="0.25">
      <c r="A76" s="97" t="s">
        <v>154</v>
      </c>
      <c r="B76" s="75" t="s">
        <v>70</v>
      </c>
      <c r="C76" s="76" t="s">
        <v>49</v>
      </c>
      <c r="D76" s="77" t="s">
        <v>154</v>
      </c>
      <c r="E76" s="76" t="s">
        <v>37</v>
      </c>
      <c r="F76" s="76" t="s">
        <v>50</v>
      </c>
      <c r="G76" s="82">
        <v>25.20945</v>
      </c>
      <c r="H76" s="82">
        <v>-80.219300000000004</v>
      </c>
      <c r="I76" s="76" t="s">
        <v>51</v>
      </c>
      <c r="K76" s="76">
        <v>100</v>
      </c>
      <c r="L76" s="84">
        <v>1</v>
      </c>
      <c r="M76" s="76">
        <v>0</v>
      </c>
      <c r="N76" s="76">
        <v>0</v>
      </c>
      <c r="O76" s="76">
        <v>0.04</v>
      </c>
      <c r="R76" s="76">
        <v>4</v>
      </c>
      <c r="S76" s="76">
        <v>0</v>
      </c>
      <c r="U76" s="80">
        <v>16.2057</v>
      </c>
      <c r="V76" s="76">
        <v>2.2599999999999998</v>
      </c>
      <c r="AA76" s="77" t="s">
        <v>77</v>
      </c>
    </row>
    <row r="77" spans="1:27" s="88" customFormat="1" ht="17" thickBot="1" x14ac:dyDescent="0.25">
      <c r="A77" s="97" t="s">
        <v>155</v>
      </c>
      <c r="B77" s="87" t="s">
        <v>71</v>
      </c>
      <c r="C77" s="88" t="s">
        <v>49</v>
      </c>
      <c r="D77" s="89" t="s">
        <v>155</v>
      </c>
      <c r="E77" s="88" t="s">
        <v>37</v>
      </c>
      <c r="F77" s="88" t="s">
        <v>50</v>
      </c>
      <c r="G77" s="90">
        <v>25.171265999999999</v>
      </c>
      <c r="H77" s="90">
        <v>-80.266000000000005</v>
      </c>
      <c r="I77" s="88" t="s">
        <v>51</v>
      </c>
      <c r="K77" s="88">
        <v>100</v>
      </c>
      <c r="L77" s="91">
        <v>1</v>
      </c>
      <c r="M77" s="88">
        <v>0</v>
      </c>
      <c r="N77" s="88">
        <v>0</v>
      </c>
      <c r="O77" s="88">
        <v>0.64</v>
      </c>
      <c r="R77" s="88">
        <v>1</v>
      </c>
      <c r="S77" s="88">
        <v>0</v>
      </c>
      <c r="U77" s="92">
        <v>16.915700000000001</v>
      </c>
      <c r="V77" s="92">
        <v>2.35</v>
      </c>
      <c r="W77" s="92"/>
      <c r="X77" s="92"/>
      <c r="AA77" s="89" t="s">
        <v>77</v>
      </c>
    </row>
    <row r="78" spans="1:27" s="88" customFormat="1" ht="17" thickBot="1" x14ac:dyDescent="0.25">
      <c r="A78" s="97" t="s">
        <v>156</v>
      </c>
      <c r="B78" s="87" t="s">
        <v>72</v>
      </c>
      <c r="C78" s="88" t="s">
        <v>49</v>
      </c>
      <c r="D78" s="89" t="s">
        <v>156</v>
      </c>
      <c r="E78" s="88" t="s">
        <v>37</v>
      </c>
      <c r="F78" s="88" t="s">
        <v>50</v>
      </c>
      <c r="G78" s="90">
        <v>25.280716699999999</v>
      </c>
      <c r="H78" s="90">
        <v>-80.208866700000002</v>
      </c>
      <c r="I78" s="88" t="s">
        <v>51</v>
      </c>
      <c r="K78" s="88">
        <v>100</v>
      </c>
      <c r="L78" s="91">
        <v>140</v>
      </c>
      <c r="M78" s="88">
        <v>0</v>
      </c>
      <c r="N78" s="88">
        <v>0</v>
      </c>
      <c r="O78" s="88">
        <v>61.6</v>
      </c>
      <c r="R78" s="88">
        <v>1</v>
      </c>
      <c r="S78" s="88">
        <v>0</v>
      </c>
      <c r="U78" s="88">
        <v>16.404299999999999</v>
      </c>
      <c r="V78" s="88">
        <v>2.4</v>
      </c>
      <c r="W78" s="88">
        <v>2.06</v>
      </c>
      <c r="X78" s="88">
        <v>5.9814299999999996</v>
      </c>
      <c r="Z78" s="88" t="s">
        <v>167</v>
      </c>
      <c r="AA78" s="89" t="s">
        <v>77</v>
      </c>
    </row>
    <row r="79" spans="1:27" s="88" customFormat="1" ht="17" thickBot="1" x14ac:dyDescent="0.25">
      <c r="A79" s="97" t="s">
        <v>157</v>
      </c>
      <c r="B79" s="87" t="s">
        <v>158</v>
      </c>
      <c r="C79" s="88" t="s">
        <v>49</v>
      </c>
      <c r="D79" s="89" t="s">
        <v>157</v>
      </c>
      <c r="E79" s="88" t="s">
        <v>37</v>
      </c>
      <c r="F79" s="88" t="s">
        <v>50</v>
      </c>
      <c r="G79" s="90">
        <v>25.1554</v>
      </c>
      <c r="H79" s="90">
        <v>-80.286715999999998</v>
      </c>
      <c r="I79" s="88" t="s">
        <v>51</v>
      </c>
      <c r="K79" s="88">
        <v>100</v>
      </c>
      <c r="L79" s="91">
        <v>4</v>
      </c>
      <c r="M79" s="88">
        <v>0</v>
      </c>
      <c r="N79" s="88">
        <v>0</v>
      </c>
      <c r="O79" s="88">
        <v>2.36</v>
      </c>
      <c r="R79" s="88">
        <v>1</v>
      </c>
      <c r="S79" s="88">
        <v>0</v>
      </c>
      <c r="U79" s="88">
        <v>16.915700000000001</v>
      </c>
      <c r="V79" s="88">
        <v>2.35</v>
      </c>
      <c r="AA79" s="89" t="s">
        <v>77</v>
      </c>
    </row>
    <row r="80" spans="1:27" s="7" customFormat="1" ht="16" x14ac:dyDescent="0.2">
      <c r="A80" s="97" t="s">
        <v>161</v>
      </c>
      <c r="B80" s="71" t="s">
        <v>73</v>
      </c>
      <c r="C80" s="7" t="s">
        <v>49</v>
      </c>
      <c r="D80" s="72" t="s">
        <v>161</v>
      </c>
      <c r="E80" s="7" t="s">
        <v>37</v>
      </c>
      <c r="F80" s="7" t="s">
        <v>50</v>
      </c>
      <c r="G80" s="73">
        <v>25.186042</v>
      </c>
      <c r="H80" s="73">
        <v>-80.242575000000002</v>
      </c>
      <c r="I80" s="7" t="s">
        <v>51</v>
      </c>
      <c r="K80" s="7">
        <v>100</v>
      </c>
      <c r="L80" s="83">
        <v>6</v>
      </c>
      <c r="M80" s="7">
        <v>0</v>
      </c>
      <c r="N80" s="7">
        <v>0</v>
      </c>
      <c r="O80" s="7">
        <v>0.96</v>
      </c>
      <c r="R80" s="7" t="s">
        <v>35</v>
      </c>
      <c r="S80" s="7" t="s">
        <v>35</v>
      </c>
      <c r="U80" s="81">
        <v>15.78</v>
      </c>
      <c r="V80" s="7">
        <v>2.16</v>
      </c>
      <c r="AA80" s="72" t="s">
        <v>77</v>
      </c>
    </row>
    <row r="81" spans="1:27" ht="16" x14ac:dyDescent="0.2">
      <c r="A81" s="97" t="s">
        <v>163</v>
      </c>
      <c r="B81" s="74" t="s">
        <v>73</v>
      </c>
      <c r="C81" t="s">
        <v>49</v>
      </c>
      <c r="D81" s="65" t="s">
        <v>163</v>
      </c>
      <c r="E81" t="s">
        <v>37</v>
      </c>
      <c r="F81" t="s">
        <v>50</v>
      </c>
      <c r="G81" s="66">
        <v>25.186716000000001</v>
      </c>
      <c r="H81" s="66">
        <v>-80.242082999999994</v>
      </c>
      <c r="I81" t="s">
        <v>51</v>
      </c>
      <c r="K81">
        <v>100</v>
      </c>
      <c r="L81" s="69">
        <v>43</v>
      </c>
      <c r="M81">
        <v>0</v>
      </c>
      <c r="N81">
        <v>0</v>
      </c>
      <c r="O81">
        <v>3.7600000000000002</v>
      </c>
      <c r="R81" t="s">
        <v>35</v>
      </c>
      <c r="S81" t="s">
        <v>35</v>
      </c>
      <c r="U81" s="67">
        <v>15.78</v>
      </c>
      <c r="V81">
        <v>2.16</v>
      </c>
      <c r="AA81" s="65" t="s">
        <v>77</v>
      </c>
    </row>
    <row r="82" spans="1:27" ht="16" x14ac:dyDescent="0.2">
      <c r="A82" s="97" t="s">
        <v>162</v>
      </c>
      <c r="B82" s="74" t="s">
        <v>73</v>
      </c>
      <c r="C82" t="s">
        <v>49</v>
      </c>
      <c r="D82" s="65" t="s">
        <v>162</v>
      </c>
      <c r="E82" t="s">
        <v>37</v>
      </c>
      <c r="F82" t="s">
        <v>50</v>
      </c>
      <c r="G82" s="66">
        <v>25.186309000000001</v>
      </c>
      <c r="H82" s="66">
        <v>-80.242789000000002</v>
      </c>
      <c r="I82" t="s">
        <v>51</v>
      </c>
      <c r="K82">
        <v>100</v>
      </c>
      <c r="L82" s="69">
        <v>1</v>
      </c>
      <c r="M82">
        <v>0</v>
      </c>
      <c r="N82">
        <v>0</v>
      </c>
      <c r="O82">
        <v>0.64</v>
      </c>
      <c r="R82" t="s">
        <v>35</v>
      </c>
      <c r="S82" t="s">
        <v>35</v>
      </c>
      <c r="U82" s="67">
        <v>15.78</v>
      </c>
      <c r="V82">
        <v>2.16</v>
      </c>
      <c r="AA82" s="65" t="s">
        <v>77</v>
      </c>
    </row>
    <row r="83" spans="1:27" ht="16" x14ac:dyDescent="0.2">
      <c r="A83" s="97" t="s">
        <v>164</v>
      </c>
      <c r="B83" s="74" t="s">
        <v>73</v>
      </c>
      <c r="C83" t="s">
        <v>49</v>
      </c>
      <c r="D83" s="65" t="s">
        <v>164</v>
      </c>
      <c r="E83" t="s">
        <v>37</v>
      </c>
      <c r="F83" t="s">
        <v>50</v>
      </c>
      <c r="G83" s="66">
        <v>25.187332999999999</v>
      </c>
      <c r="H83" s="66">
        <v>-80.242116999999993</v>
      </c>
      <c r="I83" t="s">
        <v>51</v>
      </c>
      <c r="K83">
        <v>100</v>
      </c>
      <c r="L83" s="69">
        <v>1</v>
      </c>
      <c r="M83">
        <v>0</v>
      </c>
      <c r="N83">
        <v>0</v>
      </c>
      <c r="O83">
        <v>0.64</v>
      </c>
      <c r="R83">
        <v>6</v>
      </c>
      <c r="S83">
        <v>1</v>
      </c>
      <c r="U83" s="67">
        <v>15.78</v>
      </c>
      <c r="V83">
        <v>2.16</v>
      </c>
      <c r="AA83" s="65" t="s">
        <v>77</v>
      </c>
    </row>
    <row r="84" spans="1:27" ht="16" x14ac:dyDescent="0.2">
      <c r="A84" s="97" t="s">
        <v>159</v>
      </c>
      <c r="B84" s="74" t="s">
        <v>73</v>
      </c>
      <c r="C84" t="s">
        <v>49</v>
      </c>
      <c r="D84" s="65" t="s">
        <v>159</v>
      </c>
      <c r="E84" t="s">
        <v>37</v>
      </c>
      <c r="F84" t="s">
        <v>50</v>
      </c>
      <c r="G84" s="63">
        <v>25.185366699999999</v>
      </c>
      <c r="H84" s="63">
        <v>-80.242933300000004</v>
      </c>
      <c r="I84" t="s">
        <v>51</v>
      </c>
      <c r="K84">
        <v>100</v>
      </c>
      <c r="L84" s="69">
        <v>2</v>
      </c>
      <c r="M84">
        <v>0</v>
      </c>
      <c r="N84">
        <v>0</v>
      </c>
      <c r="O84">
        <v>1.28</v>
      </c>
      <c r="R84" t="s">
        <v>35</v>
      </c>
      <c r="S84" t="s">
        <v>35</v>
      </c>
      <c r="U84" s="67">
        <v>15.78</v>
      </c>
      <c r="V84">
        <v>2.16</v>
      </c>
      <c r="AA84" s="65" t="s">
        <v>77</v>
      </c>
    </row>
    <row r="85" spans="1:27" s="76" customFormat="1" ht="17" thickBot="1" x14ac:dyDescent="0.25">
      <c r="A85" s="97" t="s">
        <v>160</v>
      </c>
      <c r="B85" s="75" t="s">
        <v>73</v>
      </c>
      <c r="C85" s="76" t="s">
        <v>49</v>
      </c>
      <c r="D85" s="77" t="s">
        <v>160</v>
      </c>
      <c r="E85" s="76" t="s">
        <v>37</v>
      </c>
      <c r="F85" s="76" t="s">
        <v>50</v>
      </c>
      <c r="G85" s="93">
        <v>25.185533</v>
      </c>
      <c r="H85" s="93">
        <v>-80.242850000000004</v>
      </c>
      <c r="I85" s="76" t="s">
        <v>51</v>
      </c>
      <c r="K85" s="79"/>
      <c r="L85" s="94">
        <v>3</v>
      </c>
      <c r="M85" s="76">
        <v>3</v>
      </c>
      <c r="N85" s="76">
        <v>0</v>
      </c>
      <c r="O85" s="76">
        <v>0.84000000000000008</v>
      </c>
      <c r="R85" s="76" t="s">
        <v>35</v>
      </c>
      <c r="S85" s="76" t="s">
        <v>35</v>
      </c>
      <c r="U85" s="80">
        <v>15.78</v>
      </c>
      <c r="V85" s="76">
        <v>2.16</v>
      </c>
      <c r="AA85" s="95" t="s">
        <v>83</v>
      </c>
    </row>
    <row r="86" spans="1:27" x14ac:dyDescent="0.2">
      <c r="A86" s="97"/>
    </row>
    <row r="87" spans="1:27" x14ac:dyDescent="0.2">
      <c r="A87" s="97"/>
    </row>
    <row r="88" spans="1:27" x14ac:dyDescent="0.2">
      <c r="A88" s="97"/>
    </row>
  </sheetData>
  <sortState xmlns:xlrd2="http://schemas.microsoft.com/office/spreadsheetml/2017/richdata2" ref="B2:AA85">
    <sortCondition ref="B2:B85"/>
    <sortCondition ref="D2:D8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FWC</vt:lpstr>
      <vt:lpstr>KUFFNER</vt:lpstr>
      <vt:lpstr>DANA W</vt:lpstr>
    </vt:vector>
  </TitlesOfParts>
  <Company>NESDIS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Manzello</dc:creator>
  <cp:lastModifiedBy>Cunning, Ross</cp:lastModifiedBy>
  <dcterms:created xsi:type="dcterms:W3CDTF">2024-03-30T18:55:30Z</dcterms:created>
  <dcterms:modified xsi:type="dcterms:W3CDTF">2024-06-12T17:32:36Z</dcterms:modified>
</cp:coreProperties>
</file>