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unning/Projects/pom-dredge/data/sediment_traps/"/>
    </mc:Choice>
  </mc:AlternateContent>
  <xr:revisionPtr revIDLastSave="0" documentId="8_{EF2BF500-6BC4-B441-8D2B-86CED5C0FB28}" xr6:coauthVersionLast="40" xr6:coauthVersionMax="40" xr10:uidLastSave="{00000000-0000-0000-0000-000000000000}"/>
  <bookViews>
    <workbookView xWindow="180" yWindow="1460" windowWidth="28800" windowHeight="17540" xr2:uid="{00000000-000D-0000-FFFF-FFFF00000000}"/>
  </bookViews>
  <sheets>
    <sheet name="baseline" sheetId="1" r:id="rId1"/>
    <sheet name="2nd set" sheetId="4" r:id="rId2"/>
    <sheet name="02-06-14" sheetId="2" r:id="rId3"/>
    <sheet name="Sheet3" sheetId="3" r:id="rId4"/>
  </sheets>
  <definedNames>
    <definedName name="_xlnm.Print_Area" localSheetId="0">baseline!$B$2:$S$50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1" i="2" l="1"/>
  <c r="Q49" i="4"/>
  <c r="M49" i="4"/>
  <c r="H49" i="4" s="1"/>
  <c r="J49" i="4" s="1"/>
  <c r="Q48" i="4"/>
  <c r="M48" i="4"/>
  <c r="H48" i="4" s="1"/>
  <c r="Q47" i="4"/>
  <c r="M47" i="4"/>
  <c r="Q46" i="4"/>
  <c r="M46" i="4"/>
  <c r="Q45" i="4"/>
  <c r="M45" i="4"/>
  <c r="Q44" i="4"/>
  <c r="M44" i="4"/>
  <c r="H44" i="4" s="1"/>
  <c r="Q43" i="4"/>
  <c r="M43" i="4"/>
  <c r="Q42" i="4"/>
  <c r="M42" i="4"/>
  <c r="Q41" i="4"/>
  <c r="M41" i="4"/>
  <c r="Q40" i="4"/>
  <c r="M40" i="4"/>
  <c r="H40" i="4" s="1"/>
  <c r="Q39" i="4"/>
  <c r="M39" i="4"/>
  <c r="Q38" i="4"/>
  <c r="M38" i="4"/>
  <c r="Q37" i="4"/>
  <c r="M37" i="4"/>
  <c r="Q36" i="4"/>
  <c r="M36" i="4"/>
  <c r="H36" i="4" s="1"/>
  <c r="Q35" i="4"/>
  <c r="M35" i="4"/>
  <c r="Q34" i="4"/>
  <c r="M34" i="4"/>
  <c r="Q33" i="4"/>
  <c r="M33" i="4"/>
  <c r="Q32" i="4"/>
  <c r="M32" i="4"/>
  <c r="H32" i="4" s="1"/>
  <c r="Q31" i="4"/>
  <c r="M31" i="4"/>
  <c r="Q30" i="4"/>
  <c r="M30" i="4"/>
  <c r="Q29" i="4"/>
  <c r="M29" i="4"/>
  <c r="Q28" i="4"/>
  <c r="M28" i="4"/>
  <c r="H28" i="4" s="1"/>
  <c r="Q27" i="4"/>
  <c r="M27" i="4"/>
  <c r="Q26" i="4"/>
  <c r="M26" i="4"/>
  <c r="Q25" i="4"/>
  <c r="M25" i="4"/>
  <c r="Q24" i="4"/>
  <c r="M24" i="4"/>
  <c r="H24" i="4" s="1"/>
  <c r="Q23" i="4"/>
  <c r="M23" i="4"/>
  <c r="Q22" i="4"/>
  <c r="M22" i="4"/>
  <c r="Q21" i="4"/>
  <c r="M21" i="4"/>
  <c r="Q20" i="4"/>
  <c r="M20" i="4"/>
  <c r="H20" i="4" s="1"/>
  <c r="Q19" i="4"/>
  <c r="M19" i="4"/>
  <c r="Q18" i="4"/>
  <c r="M18" i="4"/>
  <c r="Q17" i="4"/>
  <c r="M17" i="4"/>
  <c r="Q16" i="4"/>
  <c r="M16" i="4"/>
  <c r="H16" i="4" s="1"/>
  <c r="Q15" i="4"/>
  <c r="M15" i="4"/>
  <c r="Q14" i="4"/>
  <c r="M14" i="4"/>
  <c r="Q13" i="4"/>
  <c r="M13" i="4"/>
  <c r="Q12" i="4"/>
  <c r="M12" i="4"/>
  <c r="H12" i="4" s="1"/>
  <c r="Q11" i="4"/>
  <c r="M11" i="4"/>
  <c r="Q10" i="4"/>
  <c r="M10" i="4"/>
  <c r="Q9" i="4"/>
  <c r="M9" i="4"/>
  <c r="Q8" i="4"/>
  <c r="M8" i="4"/>
  <c r="H8" i="4" s="1"/>
  <c r="J8" i="4" s="1"/>
  <c r="Q7" i="4"/>
  <c r="M7" i="4"/>
  <c r="H10" i="4" l="1"/>
  <c r="I10" i="4" s="1"/>
  <c r="H14" i="4"/>
  <c r="H18" i="4"/>
  <c r="H22" i="4"/>
  <c r="H26" i="4"/>
  <c r="J26" i="4" s="1"/>
  <c r="H30" i="4"/>
  <c r="J30" i="4" s="1"/>
  <c r="H34" i="4"/>
  <c r="I34" i="4" s="1"/>
  <c r="H38" i="4"/>
  <c r="R38" i="4" s="1"/>
  <c r="H42" i="4"/>
  <c r="H46" i="4"/>
  <c r="R9" i="4"/>
  <c r="H11" i="4"/>
  <c r="H13" i="4"/>
  <c r="R13" i="4" s="1"/>
  <c r="H15" i="4"/>
  <c r="R15" i="4" s="1"/>
  <c r="H17" i="4"/>
  <c r="J17" i="4" s="1"/>
  <c r="H19" i="4"/>
  <c r="J19" i="4" s="1"/>
  <c r="H21" i="4"/>
  <c r="H23" i="4"/>
  <c r="R23" i="4" s="1"/>
  <c r="H25" i="4"/>
  <c r="I25" i="4" s="1"/>
  <c r="H27" i="4"/>
  <c r="H29" i="4"/>
  <c r="I29" i="4" s="1"/>
  <c r="H31" i="4"/>
  <c r="R31" i="4" s="1"/>
  <c r="H33" i="4"/>
  <c r="J33" i="4" s="1"/>
  <c r="H35" i="4"/>
  <c r="I35" i="4" s="1"/>
  <c r="H37" i="4"/>
  <c r="H39" i="4"/>
  <c r="R39" i="4" s="1"/>
  <c r="H41" i="4"/>
  <c r="J41" i="4" s="1"/>
  <c r="H43" i="4"/>
  <c r="H45" i="4"/>
  <c r="R45" i="4" s="1"/>
  <c r="H47" i="4"/>
  <c r="R47" i="4" s="1"/>
  <c r="R49" i="4"/>
  <c r="H7" i="4"/>
  <c r="I7" i="4" s="1"/>
  <c r="H9" i="4"/>
  <c r="J11" i="4"/>
  <c r="I11" i="4"/>
  <c r="J13" i="4"/>
  <c r="J15" i="4"/>
  <c r="I15" i="4"/>
  <c r="I21" i="4"/>
  <c r="J21" i="4"/>
  <c r="I23" i="4"/>
  <c r="J23" i="4"/>
  <c r="J27" i="4"/>
  <c r="I27" i="4"/>
  <c r="J29" i="4"/>
  <c r="J37" i="4"/>
  <c r="I37" i="4"/>
  <c r="J39" i="4"/>
  <c r="J43" i="4"/>
  <c r="I43" i="4"/>
  <c r="I45" i="4"/>
  <c r="J47" i="4"/>
  <c r="I47" i="4"/>
  <c r="J7" i="4"/>
  <c r="R11" i="4"/>
  <c r="R21" i="4"/>
  <c r="R27" i="4"/>
  <c r="R29" i="4"/>
  <c r="R37" i="4"/>
  <c r="R43" i="4"/>
  <c r="R8" i="4"/>
  <c r="J10" i="4"/>
  <c r="R10" i="4"/>
  <c r="I12" i="4"/>
  <c r="J12" i="4"/>
  <c r="R12" i="4"/>
  <c r="J14" i="4"/>
  <c r="R14" i="4"/>
  <c r="I14" i="4"/>
  <c r="R16" i="4"/>
  <c r="I16" i="4"/>
  <c r="J16" i="4"/>
  <c r="R18" i="4"/>
  <c r="I18" i="4"/>
  <c r="J18" i="4"/>
  <c r="J20" i="4"/>
  <c r="R20" i="4"/>
  <c r="I20" i="4"/>
  <c r="I22" i="4"/>
  <c r="J22" i="4"/>
  <c r="R22" i="4"/>
  <c r="I24" i="4"/>
  <c r="R24" i="4"/>
  <c r="J24" i="4"/>
  <c r="I26" i="4"/>
  <c r="J28" i="4"/>
  <c r="R28" i="4"/>
  <c r="I28" i="4"/>
  <c r="R30" i="4"/>
  <c r="J32" i="4"/>
  <c r="R32" i="4"/>
  <c r="I32" i="4"/>
  <c r="J34" i="4"/>
  <c r="R34" i="4"/>
  <c r="J36" i="4"/>
  <c r="R36" i="4"/>
  <c r="I36" i="4"/>
  <c r="I38" i="4"/>
  <c r="J40" i="4"/>
  <c r="R40" i="4"/>
  <c r="I40" i="4"/>
  <c r="J42" i="4"/>
  <c r="R42" i="4"/>
  <c r="I42" i="4"/>
  <c r="J44" i="4"/>
  <c r="R44" i="4"/>
  <c r="I44" i="4"/>
  <c r="J46" i="4"/>
  <c r="R46" i="4"/>
  <c r="I46" i="4"/>
  <c r="J48" i="4"/>
  <c r="R48" i="4"/>
  <c r="I48" i="4"/>
  <c r="I8" i="4"/>
  <c r="J9" i="4"/>
  <c r="I9" i="4"/>
  <c r="I49" i="4"/>
  <c r="R35" i="4" l="1"/>
  <c r="R26" i="4"/>
  <c r="J35" i="4"/>
  <c r="I30" i="4"/>
  <c r="J45" i="4"/>
  <c r="I13" i="4"/>
  <c r="I19" i="4"/>
  <c r="J38" i="4"/>
  <c r="R19" i="4"/>
  <c r="R7" i="4"/>
  <c r="I31" i="4"/>
  <c r="J31" i="4"/>
  <c r="I39" i="4"/>
  <c r="R41" i="4"/>
  <c r="R33" i="4"/>
  <c r="R25" i="4"/>
  <c r="R17" i="4"/>
  <c r="I41" i="4"/>
  <c r="I33" i="4"/>
  <c r="J25" i="4"/>
  <c r="I17" i="4"/>
  <c r="L38" i="2"/>
  <c r="T22" i="2" l="1"/>
  <c r="L26" i="2"/>
  <c r="T40" i="2"/>
  <c r="T41" i="2"/>
  <c r="T42" i="2"/>
  <c r="T43" i="2"/>
  <c r="L40" i="2"/>
  <c r="L41" i="2"/>
  <c r="L42" i="2"/>
  <c r="L43" i="2"/>
  <c r="L8" i="2"/>
  <c r="M8" i="2" s="1"/>
  <c r="T44" i="2"/>
  <c r="L44" i="2"/>
  <c r="T39" i="2"/>
  <c r="L39" i="2"/>
  <c r="T38" i="2"/>
  <c r="T37" i="2"/>
  <c r="L37" i="2"/>
  <c r="T36" i="2"/>
  <c r="L36" i="2"/>
  <c r="T35" i="2"/>
  <c r="L35" i="2"/>
  <c r="T34" i="2"/>
  <c r="L34" i="2"/>
  <c r="T33" i="2"/>
  <c r="L33" i="2"/>
  <c r="T32" i="2"/>
  <c r="L32" i="2"/>
  <c r="T31" i="2"/>
  <c r="L31" i="2"/>
  <c r="T30" i="2"/>
  <c r="L30" i="2"/>
  <c r="T29" i="2"/>
  <c r="L29" i="2"/>
  <c r="T28" i="2"/>
  <c r="L28" i="2"/>
  <c r="T27" i="2"/>
  <c r="L27" i="2"/>
  <c r="T26" i="2"/>
  <c r="T25" i="2"/>
  <c r="L25" i="2"/>
  <c r="T24" i="2"/>
  <c r="L24" i="2"/>
  <c r="T23" i="2"/>
  <c r="L23" i="2"/>
  <c r="L22" i="2"/>
  <c r="L21" i="2"/>
  <c r="T20" i="2"/>
  <c r="L20" i="2"/>
  <c r="T19" i="2"/>
  <c r="L19" i="2"/>
  <c r="T18" i="2"/>
  <c r="L18" i="2"/>
  <c r="M18" i="2" s="1"/>
  <c r="T17" i="2"/>
  <c r="L17" i="2"/>
  <c r="M17" i="2" s="1"/>
  <c r="T16" i="2"/>
  <c r="L16" i="2"/>
  <c r="M16" i="2" s="1"/>
  <c r="T15" i="2"/>
  <c r="L15" i="2"/>
  <c r="M15" i="2" s="1"/>
  <c r="T14" i="2"/>
  <c r="L14" i="2"/>
  <c r="M14" i="2" s="1"/>
  <c r="T13" i="2"/>
  <c r="L13" i="2"/>
  <c r="M13" i="2" s="1"/>
  <c r="T12" i="2"/>
  <c r="L12" i="2"/>
  <c r="M12" i="2" s="1"/>
  <c r="T11" i="2"/>
  <c r="L11" i="2"/>
  <c r="M11" i="2" s="1"/>
  <c r="T10" i="2"/>
  <c r="L10" i="2"/>
  <c r="M10" i="2" s="1"/>
  <c r="T9" i="2"/>
  <c r="L9" i="2"/>
  <c r="M9" i="2" s="1"/>
  <c r="T8" i="2"/>
  <c r="T7" i="2"/>
  <c r="L7" i="2"/>
  <c r="M7" i="2" s="1"/>
  <c r="G43" i="2" l="1"/>
  <c r="N14" i="2"/>
  <c r="O14" i="2"/>
  <c r="N8" i="2"/>
  <c r="O8" i="2"/>
  <c r="P8" i="2" s="1"/>
  <c r="O11" i="2"/>
  <c r="P11" i="2" s="1"/>
  <c r="N11" i="2"/>
  <c r="N17" i="2"/>
  <c r="O17" i="2"/>
  <c r="P17" i="2" s="1"/>
  <c r="G12" i="2"/>
  <c r="H12" i="2" s="1"/>
  <c r="G16" i="2"/>
  <c r="H16" i="2" s="1"/>
  <c r="G18" i="2"/>
  <c r="H18" i="2" s="1"/>
  <c r="G27" i="2"/>
  <c r="H27" i="2" s="1"/>
  <c r="G35" i="2"/>
  <c r="H35" i="2" s="1"/>
  <c r="G21" i="2"/>
  <c r="G28" i="2"/>
  <c r="H28" i="2" s="1"/>
  <c r="G30" i="2"/>
  <c r="H30" i="2" s="1"/>
  <c r="G34" i="2"/>
  <c r="H34" i="2" s="1"/>
  <c r="G36" i="2"/>
  <c r="H36" i="2" s="1"/>
  <c r="G8" i="2"/>
  <c r="H8" i="2" s="1"/>
  <c r="G9" i="2"/>
  <c r="H9" i="2" s="1"/>
  <c r="G23" i="2"/>
  <c r="H23" i="2" s="1"/>
  <c r="G24" i="2"/>
  <c r="H24" i="2" s="1"/>
  <c r="G25" i="2"/>
  <c r="H25" i="2" s="1"/>
  <c r="G31" i="2"/>
  <c r="H31" i="2" s="1"/>
  <c r="G38" i="2"/>
  <c r="H38" i="2" s="1"/>
  <c r="G39" i="2"/>
  <c r="H39" i="2" s="1"/>
  <c r="G41" i="2"/>
  <c r="H41" i="2" s="1"/>
  <c r="G20" i="2"/>
  <c r="H20" i="2" s="1"/>
  <c r="G33" i="2"/>
  <c r="H33" i="2" s="1"/>
  <c r="G32" i="2"/>
  <c r="H32" i="2" s="1"/>
  <c r="G29" i="2"/>
  <c r="H29" i="2" s="1"/>
  <c r="G44" i="2"/>
  <c r="H44" i="2" s="1"/>
  <c r="G42" i="2"/>
  <c r="U42" i="2" s="1"/>
  <c r="G37" i="2"/>
  <c r="U37" i="2" s="1"/>
  <c r="G22" i="2"/>
  <c r="G26" i="2"/>
  <c r="H26" i="2" s="1"/>
  <c r="G19" i="2"/>
  <c r="H19" i="2" s="1"/>
  <c r="G17" i="2"/>
  <c r="H17" i="2" s="1"/>
  <c r="H43" i="2"/>
  <c r="G40" i="2"/>
  <c r="H40" i="2" s="1"/>
  <c r="G15" i="2"/>
  <c r="H15" i="2" s="1"/>
  <c r="G7" i="2"/>
  <c r="G13" i="2"/>
  <c r="H13" i="2" s="1"/>
  <c r="G11" i="2"/>
  <c r="U11" i="2" s="1"/>
  <c r="V11" i="2" s="1"/>
  <c r="U26" i="2"/>
  <c r="G10" i="2"/>
  <c r="G14" i="2"/>
  <c r="U14" i="2" s="1"/>
  <c r="V14" i="2" s="1"/>
  <c r="R28" i="1"/>
  <c r="P14" i="2" l="1"/>
  <c r="I30" i="2"/>
  <c r="I27" i="2"/>
  <c r="I34" i="2"/>
  <c r="U9" i="2"/>
  <c r="V9" i="2" s="1"/>
  <c r="U16" i="2"/>
  <c r="V16" i="2" s="1"/>
  <c r="I12" i="2"/>
  <c r="H21" i="2"/>
  <c r="U21" i="2"/>
  <c r="I21" i="2"/>
  <c r="U28" i="2"/>
  <c r="I16" i="2"/>
  <c r="U12" i="2"/>
  <c r="V12" i="2" s="1"/>
  <c r="U35" i="2"/>
  <c r="I31" i="2"/>
  <c r="U30" i="2"/>
  <c r="I35" i="2"/>
  <c r="U29" i="2"/>
  <c r="I8" i="2"/>
  <c r="I28" i="2"/>
  <c r="I23" i="2"/>
  <c r="I39" i="2"/>
  <c r="I38" i="2"/>
  <c r="I9" i="2"/>
  <c r="U38" i="2"/>
  <c r="U31" i="2"/>
  <c r="U8" i="2"/>
  <c r="V8" i="2" s="1"/>
  <c r="U25" i="2"/>
  <c r="I33" i="2"/>
  <c r="U17" i="2"/>
  <c r="V17" i="2" s="1"/>
  <c r="I41" i="2"/>
  <c r="I24" i="2"/>
  <c r="U41" i="2"/>
  <c r="I37" i="2"/>
  <c r="H37" i="2"/>
  <c r="I42" i="2"/>
  <c r="U33" i="2"/>
  <c r="I32" i="2"/>
  <c r="U32" i="2"/>
  <c r="I29" i="2"/>
  <c r="H42" i="2"/>
  <c r="I40" i="2"/>
  <c r="U40" i="2"/>
  <c r="I43" i="2"/>
  <c r="U43" i="2"/>
  <c r="H22" i="2"/>
  <c r="U22" i="2"/>
  <c r="I22" i="2"/>
  <c r="I26" i="2"/>
  <c r="U19" i="2"/>
  <c r="I17" i="2"/>
  <c r="U44" i="2"/>
  <c r="I36" i="2"/>
  <c r="U27" i="2"/>
  <c r="U23" i="2"/>
  <c r="U24" i="2"/>
  <c r="I19" i="2"/>
  <c r="I44" i="2"/>
  <c r="U36" i="2"/>
  <c r="U15" i="2"/>
  <c r="V15" i="2" s="1"/>
  <c r="I15" i="2"/>
  <c r="H7" i="2"/>
  <c r="I7" i="2"/>
  <c r="U7" i="2"/>
  <c r="V7" i="2" s="1"/>
  <c r="I25" i="2"/>
  <c r="I13" i="2"/>
  <c r="U13" i="2"/>
  <c r="V13" i="2" s="1"/>
  <c r="U39" i="2"/>
  <c r="H11" i="2"/>
  <c r="I11" i="2"/>
  <c r="U34" i="2"/>
  <c r="I20" i="2"/>
  <c r="I18" i="2"/>
  <c r="I14" i="2"/>
  <c r="H14" i="2"/>
  <c r="U20" i="2"/>
  <c r="U18" i="2"/>
  <c r="V18" i="2" s="1"/>
  <c r="I10" i="2"/>
  <c r="H10" i="2"/>
  <c r="U10" i="2"/>
  <c r="V10" i="2" s="1"/>
  <c r="N7" i="1"/>
  <c r="W11" i="2" l="1"/>
  <c r="X17" i="2"/>
  <c r="W17" i="2"/>
  <c r="X11" i="2"/>
  <c r="Y11" i="2" s="1"/>
  <c r="X8" i="2"/>
  <c r="Y8" i="2" s="1"/>
  <c r="W8" i="2"/>
  <c r="W14" i="2"/>
  <c r="X14" i="2"/>
  <c r="Y14" i="2" s="1"/>
  <c r="N19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5" i="1"/>
  <c r="R26" i="1"/>
  <c r="R2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N8" i="1"/>
  <c r="I8" i="1" s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I44" i="1" s="1"/>
  <c r="S44" i="1" s="1"/>
  <c r="N45" i="1"/>
  <c r="R7" i="1"/>
  <c r="I32" i="1" l="1"/>
  <c r="I12" i="1"/>
  <c r="S12" i="1" s="1"/>
  <c r="I40" i="1"/>
  <c r="S40" i="1" s="1"/>
  <c r="Y17" i="2"/>
  <c r="I22" i="1"/>
  <c r="S22" i="1" s="1"/>
  <c r="I15" i="1"/>
  <c r="K15" i="1" s="1"/>
  <c r="S8" i="1"/>
  <c r="J8" i="1"/>
  <c r="I7" i="1"/>
  <c r="I16" i="1"/>
  <c r="J12" i="1"/>
  <c r="K12" i="1"/>
  <c r="K8" i="1"/>
  <c r="I36" i="1"/>
  <c r="S36" i="1" s="1"/>
  <c r="I28" i="1"/>
  <c r="J28" i="1" s="1"/>
  <c r="J15" i="1"/>
  <c r="K44" i="1"/>
  <c r="J44" i="1"/>
  <c r="I42" i="1"/>
  <c r="K40" i="1"/>
  <c r="J40" i="1"/>
  <c r="I38" i="1"/>
  <c r="S38" i="1" s="1"/>
  <c r="I34" i="1"/>
  <c r="S34" i="1" s="1"/>
  <c r="S32" i="1"/>
  <c r="J32" i="1"/>
  <c r="K32" i="1"/>
  <c r="I31" i="1"/>
  <c r="I30" i="1"/>
  <c r="S30" i="1" s="1"/>
  <c r="I20" i="1"/>
  <c r="S20" i="1" s="1"/>
  <c r="I26" i="1"/>
  <c r="J22" i="1"/>
  <c r="I18" i="1"/>
  <c r="I14" i="1"/>
  <c r="I13" i="1"/>
  <c r="S13" i="1" s="1"/>
  <c r="I10" i="1"/>
  <c r="I39" i="1"/>
  <c r="I23" i="1"/>
  <c r="S23" i="1" s="1"/>
  <c r="I45" i="1"/>
  <c r="I41" i="1"/>
  <c r="I37" i="1"/>
  <c r="I33" i="1"/>
  <c r="I29" i="1"/>
  <c r="I25" i="1"/>
  <c r="I21" i="1"/>
  <c r="I17" i="1"/>
  <c r="S17" i="1" s="1"/>
  <c r="I9" i="1"/>
  <c r="I43" i="1"/>
  <c r="I35" i="1"/>
  <c r="S35" i="1" s="1"/>
  <c r="I27" i="1"/>
  <c r="I19" i="1"/>
  <c r="I11" i="1"/>
  <c r="S31" i="1"/>
  <c r="K28" i="1" l="1"/>
  <c r="S15" i="1"/>
  <c r="K22" i="1"/>
  <c r="J36" i="1"/>
  <c r="S28" i="1"/>
  <c r="K36" i="1"/>
  <c r="J38" i="1"/>
  <c r="J20" i="1"/>
  <c r="J30" i="1"/>
  <c r="K38" i="1"/>
  <c r="K30" i="1"/>
  <c r="J34" i="1"/>
  <c r="J27" i="1"/>
  <c r="K27" i="1"/>
  <c r="K25" i="1"/>
  <c r="J25" i="1"/>
  <c r="S25" i="1"/>
  <c r="S14" i="1"/>
  <c r="K14" i="1"/>
  <c r="J14" i="1"/>
  <c r="S16" i="1"/>
  <c r="K16" i="1"/>
  <c r="J16" i="1"/>
  <c r="S11" i="1"/>
  <c r="K11" i="1"/>
  <c r="J11" i="1"/>
  <c r="S9" i="1"/>
  <c r="K9" i="1"/>
  <c r="J9" i="1"/>
  <c r="S10" i="1"/>
  <c r="K10" i="1"/>
  <c r="J10" i="1"/>
  <c r="K13" i="1"/>
  <c r="J13" i="1"/>
  <c r="S26" i="1"/>
  <c r="J26" i="1"/>
  <c r="K26" i="1"/>
  <c r="K20" i="1"/>
  <c r="K34" i="1"/>
  <c r="S7" i="1"/>
  <c r="K7" i="1"/>
  <c r="J7" i="1"/>
  <c r="S45" i="1"/>
  <c r="J45" i="1"/>
  <c r="K45" i="1"/>
  <c r="S43" i="1"/>
  <c r="J43" i="1"/>
  <c r="K43" i="1"/>
  <c r="J42" i="1"/>
  <c r="K42" i="1"/>
  <c r="S42" i="1"/>
  <c r="S41" i="1"/>
  <c r="J41" i="1"/>
  <c r="K41" i="1"/>
  <c r="S39" i="1"/>
  <c r="J39" i="1"/>
  <c r="K39" i="1"/>
  <c r="S37" i="1"/>
  <c r="J37" i="1"/>
  <c r="K37" i="1"/>
  <c r="J35" i="1"/>
  <c r="K35" i="1"/>
  <c r="S33" i="1"/>
  <c r="J33" i="1"/>
  <c r="K33" i="1"/>
  <c r="J31" i="1"/>
  <c r="K31" i="1"/>
  <c r="J21" i="1"/>
  <c r="K21" i="1"/>
  <c r="S21" i="1"/>
  <c r="S29" i="1"/>
  <c r="J29" i="1"/>
  <c r="K29" i="1"/>
  <c r="S27" i="1"/>
  <c r="J23" i="1"/>
  <c r="K23" i="1"/>
  <c r="S19" i="1"/>
  <c r="K19" i="1"/>
  <c r="J19" i="1"/>
  <c r="S18" i="1"/>
  <c r="K18" i="1"/>
  <c r="J18" i="1"/>
  <c r="J17" i="1"/>
  <c r="K17" i="1"/>
</calcChain>
</file>

<file path=xl/sharedStrings.xml><?xml version="1.0" encoding="utf-8"?>
<sst xmlns="http://schemas.openxmlformats.org/spreadsheetml/2006/main" count="250" uniqueCount="181">
  <si>
    <t>Sample</t>
  </si>
  <si>
    <t>Replicates (n)</t>
  </si>
  <si>
    <t>A</t>
  </si>
  <si>
    <t>HBNC1 T1</t>
  </si>
  <si>
    <t>B</t>
  </si>
  <si>
    <t>HBNC1 T2</t>
  </si>
  <si>
    <t>C</t>
  </si>
  <si>
    <t>HBNC T3</t>
  </si>
  <si>
    <t>E</t>
  </si>
  <si>
    <t>F</t>
  </si>
  <si>
    <t>G</t>
  </si>
  <si>
    <t>H</t>
  </si>
  <si>
    <t>I</t>
  </si>
  <si>
    <t>J</t>
  </si>
  <si>
    <t>Tree was laying on side when collection made.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</si>
  <si>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</si>
  <si>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</si>
  <si>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</si>
  <si>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</si>
  <si>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</si>
  <si>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</si>
  <si>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</si>
  <si>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</si>
  <si>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</si>
  <si>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</si>
  <si>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</si>
  <si>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</si>
  <si>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</si>
  <si>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</si>
  <si>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</si>
  <si>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</si>
  <si>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</si>
  <si>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</si>
  <si>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</si>
  <si>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</si>
  <si>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</si>
  <si>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</si>
  <si>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</si>
  <si>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</si>
  <si>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</si>
  <si>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</si>
  <si>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R2NC1-LR T1</t>
  </si>
  <si>
    <t>R2NC1-LR T2</t>
  </si>
  <si>
    <t>R2NC1-LR T3</t>
  </si>
  <si>
    <t>Site Name-Transect</t>
  </si>
  <si>
    <t>Field Notes</t>
  </si>
  <si>
    <t>Tare Mass (grams)</t>
  </si>
  <si>
    <t>Date Sample                        Collected</t>
  </si>
  <si>
    <t xml:space="preserve">Fraction by Dry Mass Finer than  No. 230 Sieve (%) </t>
  </si>
  <si>
    <t>Mass of Water (grams)</t>
  </si>
  <si>
    <t>---</t>
  </si>
  <si>
    <t>Solids Content (%)</t>
  </si>
  <si>
    <t xml:space="preserve">Field Data </t>
  </si>
  <si>
    <t xml:space="preserve">Laboratory Test Results </t>
  </si>
  <si>
    <t>Total Dry Mass              (grams)</t>
  </si>
  <si>
    <t>Total Wet Mass                  (grams)</t>
  </si>
  <si>
    <t>Dry Mass Retained on No. 230 Sieve and Tare (grams)</t>
  </si>
  <si>
    <t>Dry Mass Retained on No. 230 Sieve (grams)</t>
  </si>
  <si>
    <t>Dry Mass Finer than No. 230 Sieve and Tare (grams)</t>
  </si>
  <si>
    <t>No Sample.  Sampling Device Missing.</t>
  </si>
  <si>
    <t>Retained on U.S. Standard No. 230 Sieve</t>
  </si>
  <si>
    <t>Finer than U.S. Standard No. 230 Sieve</t>
  </si>
  <si>
    <t xml:space="preserve">PORT OF MIAMI BASELINE SEDIMENT TRAP SAMPLE TEST RESULTS </t>
  </si>
  <si>
    <t>Date Set-Up for Testing</t>
  </si>
  <si>
    <t>Checked By:  TSI</t>
  </si>
  <si>
    <t>Date:   01/17/14</t>
  </si>
  <si>
    <t xml:space="preserve"> </t>
  </si>
  <si>
    <t>Dry Mass Finer than No. 230 Sieve (grams)</t>
  </si>
  <si>
    <r>
      <t>Conductivity After 2nd Settling (</t>
    </r>
    <r>
      <rPr>
        <sz val="10"/>
        <color theme="1"/>
        <rFont val="Calibri"/>
        <family val="2"/>
      </rPr>
      <t>µ</t>
    </r>
    <r>
      <rPr>
        <sz val="10"/>
        <color theme="1"/>
        <rFont val="Arial"/>
        <family val="2"/>
      </rPr>
      <t>mhos/cm)</t>
    </r>
  </si>
  <si>
    <t>PVC Coupling found in one bottle</t>
  </si>
  <si>
    <t>Page: 1 of 1   Rev: 1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</si>
  <si>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</si>
  <si>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</si>
  <si>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</si>
  <si>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</si>
  <si>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</si>
  <si>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</si>
  <si>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</si>
  <si>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</si>
  <si>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</si>
  <si>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</si>
  <si>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</si>
  <si>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</si>
  <si>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</si>
  <si>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</si>
  <si>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</si>
  <si>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Page: 1 of 1   Rev: 0</t>
  </si>
  <si>
    <t>Very small amount fines</t>
  </si>
  <si>
    <t>Date:   02/13/14</t>
  </si>
  <si>
    <t>Date                  Sample                        Collected</t>
  </si>
  <si>
    <t>Dry Mass Finer than No. 230 Sieve                    (grams)</t>
  </si>
  <si>
    <t>Tare           Mass (grams)</t>
  </si>
  <si>
    <t>Date          Set-Up for Testing</t>
  </si>
  <si>
    <t>Bottle leaked water. Very small amount of fines.</t>
  </si>
  <si>
    <t xml:space="preserve">PORT OF MIAMI SEDIMENT TRAP SAMPLE TEST RESULTS </t>
  </si>
  <si>
    <t>Laboratory Notes</t>
  </si>
  <si>
    <t>R3N1-1-C6</t>
  </si>
  <si>
    <t>R3N1-2-C6</t>
  </si>
  <si>
    <t>R3N1-3-C6</t>
  </si>
  <si>
    <t>PORT OF MIAMI SEDIMENT TRAP SAMPLE TEST RESULTS FOR SAMPLES RECEIVED 02/06/14</t>
  </si>
  <si>
    <t>R3S1-1-C6</t>
  </si>
  <si>
    <t>R3S1-2-C6</t>
  </si>
  <si>
    <t>R3S1-3-C6</t>
  </si>
  <si>
    <t>R3S2-2-C6</t>
  </si>
  <si>
    <t>R3S2-3-C6</t>
  </si>
  <si>
    <t>R3S2-1-C6</t>
  </si>
  <si>
    <t>R3S3-1-C6</t>
  </si>
  <si>
    <t>R3S3-3-C6</t>
  </si>
  <si>
    <t>R3S3-2-C6</t>
  </si>
  <si>
    <t>HBSC1-1-C8</t>
  </si>
  <si>
    <t>HBSC1-2-C8</t>
  </si>
  <si>
    <t>HBSC1-3-C8</t>
  </si>
  <si>
    <t>HBNC1-1-C8</t>
  </si>
  <si>
    <t>HBNC1-2-C8</t>
  </si>
  <si>
    <t>HBS2-2-C8</t>
  </si>
  <si>
    <t>HBS2-3-C8</t>
  </si>
  <si>
    <t>HBN3-1-C8</t>
  </si>
  <si>
    <t>HBN3-2-C8</t>
  </si>
  <si>
    <t>HBS1-1-C8</t>
  </si>
  <si>
    <t>HBS1-2-C8</t>
  </si>
  <si>
    <t>HBS1-3-C8</t>
  </si>
  <si>
    <t>HBN2-1-C9</t>
  </si>
  <si>
    <t>HBN2-2-C9</t>
  </si>
  <si>
    <t>HBN2-3-C9</t>
  </si>
  <si>
    <t>R2SC1-1-C9</t>
  </si>
  <si>
    <t>R2SC1-3-C9</t>
  </si>
  <si>
    <t>R2SC1-2-C9</t>
  </si>
  <si>
    <t>R2S1-1-C9</t>
  </si>
  <si>
    <t>R2S1-2-C9</t>
  </si>
  <si>
    <t>R2S1-3-C9</t>
  </si>
  <si>
    <t>R2NC1-1-C9</t>
  </si>
  <si>
    <t>R2NC1-2-C9</t>
  </si>
  <si>
    <t>R2N1-1-C9</t>
  </si>
  <si>
    <t>R2N1-2-C9</t>
  </si>
  <si>
    <t>R2N1-3-C9</t>
  </si>
  <si>
    <t>Date:  03/07/14</t>
  </si>
  <si>
    <t>Site Average</t>
  </si>
  <si>
    <t>SD</t>
  </si>
  <si>
    <t>SE</t>
  </si>
  <si>
    <t>R3N1-LR</t>
  </si>
  <si>
    <t>R3S1-CP</t>
  </si>
  <si>
    <t>R3S2-LR</t>
  </si>
  <si>
    <t>R3S3-SG</t>
  </si>
  <si>
    <t>Daily Sedimentation Rate (g/day)</t>
  </si>
  <si>
    <t xml:space="preserve">Daily Sedimentation Rate (g/day) </t>
  </si>
  <si>
    <t>Site</t>
  </si>
  <si>
    <t xml:space="preserve">Daily Sedimentation Rate in grams (grain size ≥ 230) </t>
  </si>
  <si>
    <r>
      <t xml:space="preserve">Daily Sedimentation Rate in grams (grain size </t>
    </r>
    <r>
      <rPr>
        <b/>
        <sz val="10"/>
        <color theme="1"/>
        <rFont val="Calibri"/>
        <family val="2"/>
      </rPr>
      <t>≤</t>
    </r>
    <r>
      <rPr>
        <b/>
        <sz val="10"/>
        <color theme="1"/>
        <rFont val="Arial"/>
        <family val="2"/>
      </rPr>
      <t xml:space="preserve"> 230) </t>
    </r>
  </si>
  <si>
    <t>HBN1 T1</t>
  </si>
  <si>
    <t>HBN1 T2</t>
  </si>
  <si>
    <t>HBN1 T3</t>
  </si>
  <si>
    <t>HBS1 T1</t>
  </si>
  <si>
    <t>HBS1 T2</t>
  </si>
  <si>
    <t>HBS1 T3</t>
  </si>
  <si>
    <t>HBS2 T1</t>
  </si>
  <si>
    <t>HBS2 T2</t>
  </si>
  <si>
    <t>HBS2 T3</t>
  </si>
  <si>
    <t>HBN2 T1</t>
  </si>
  <si>
    <t>HBN2 T2</t>
  </si>
  <si>
    <t>HBN2 T3</t>
  </si>
  <si>
    <t>HBN3 T1</t>
  </si>
  <si>
    <t>HBN3 T2</t>
  </si>
  <si>
    <t xml:space="preserve">HBN3 T3                        </t>
  </si>
  <si>
    <t>HBS3 T1</t>
  </si>
  <si>
    <t>HBS3 T2</t>
  </si>
  <si>
    <t>HBS3 T3</t>
  </si>
  <si>
    <t>HBS4 T1</t>
  </si>
  <si>
    <t>HBS4 T2</t>
  </si>
  <si>
    <t>HBS4 T3</t>
  </si>
  <si>
    <t>HBSC1 T1</t>
  </si>
  <si>
    <t>HBSC1 T2</t>
  </si>
  <si>
    <t>HBSC1 T3</t>
  </si>
  <si>
    <t>R2SC1 T1</t>
  </si>
  <si>
    <t>R2SC1 T2</t>
  </si>
  <si>
    <t>R2SC1 T3</t>
  </si>
  <si>
    <t>R2S1 T1</t>
  </si>
  <si>
    <t>R2S1 T2</t>
  </si>
  <si>
    <t>R2S1 T3</t>
  </si>
  <si>
    <t>R2N1 T1</t>
  </si>
  <si>
    <t>R2N1 T2</t>
  </si>
  <si>
    <t>R2N1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</si>
</sst>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;@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b/>
      <sz val="16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medium">
        <color indexed="64"/>
      </bottom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double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double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double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auto="1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1" xfId="0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 indent="1"/>
    </xf>
    <xf numFmtId="4" fontId="1" fillId="0" borderId="12" xfId="0" quotePrefix="1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1" fillId="0" borderId="14" xfId="0" applyFont="1" applyBorder="1"/>
    <xf numFmtId="0" fontId="0" fillId="0" borderId="0" xfId="0" applyBorder="1" applyAlignment="1">
      <alignment horizontal="right" vertical="center" indent="3"/>
    </xf>
    <xf numFmtId="0" fontId="1" fillId="0" borderId="27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6" xfId="0" quotePrefix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center" vertical="center"/>
    </xf>
    <xf numFmtId="4" fontId="1" fillId="0" borderId="12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6" xfId="0" applyNumberFormat="1" applyFont="1" applyFill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center" vertical="center" wrapText="1"/>
    </xf>
    <xf numFmtId="165" fontId="1" fillId="0" borderId="1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4" fontId="1" fillId="0" borderId="34" xfId="0" quotePrefix="1" applyNumberFormat="1" applyFont="1" applyFill="1" applyBorder="1" applyAlignment="1">
      <alignment horizontal="center" vertical="center" wrapText="1"/>
    </xf>
    <xf numFmtId="4" fontId="1" fillId="0" borderId="12" xfId="0" quotePrefix="1" applyNumberFormat="1" applyFont="1" applyBorder="1" applyAlignment="1">
      <alignment horizontal="center" vertical="center"/>
    </xf>
    <xf numFmtId="164" fontId="1" fillId="0" borderId="15" xfId="0" quotePrefix="1" applyNumberFormat="1" applyFont="1" applyFill="1" applyBorder="1" applyAlignment="1">
      <alignment horizontal="center" vertical="center" wrapText="1"/>
    </xf>
    <xf numFmtId="0" fontId="1" fillId="0" borderId="13" xfId="0" quotePrefix="1" applyFont="1" applyFill="1" applyBorder="1" applyAlignment="1">
      <alignment horizontal="center" vertical="center" wrapText="1"/>
    </xf>
    <xf numFmtId="4" fontId="1" fillId="0" borderId="19" xfId="0" quotePrefix="1" applyNumberFormat="1" applyFont="1" applyFill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4" fontId="1" fillId="0" borderId="3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4" fontId="1" fillId="0" borderId="3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4" fontId="1" fillId="0" borderId="33" xfId="0" applyNumberFormat="1" applyFont="1" applyFill="1" applyBorder="1" applyAlignment="1">
      <alignment horizontal="center" vertical="center"/>
    </xf>
    <xf numFmtId="4" fontId="1" fillId="0" borderId="33" xfId="0" applyNumberFormat="1" applyFont="1" applyBorder="1" applyAlignment="1">
      <alignment horizontal="center" vertical="center" wrapText="1"/>
    </xf>
    <xf numFmtId="4" fontId="1" fillId="0" borderId="35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wrapText="1"/>
    </xf>
    <xf numFmtId="3" fontId="1" fillId="0" borderId="12" xfId="0" quotePrefix="1" applyNumberFormat="1" applyFont="1" applyFill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/>
    </xf>
    <xf numFmtId="4" fontId="1" fillId="0" borderId="39" xfId="0" applyNumberFormat="1" applyFont="1" applyBorder="1" applyAlignment="1">
      <alignment horizontal="center" vertical="center"/>
    </xf>
    <xf numFmtId="164" fontId="1" fillId="0" borderId="40" xfId="0" applyNumberFormat="1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 wrapText="1"/>
    </xf>
    <xf numFmtId="166" fontId="1" fillId="0" borderId="12" xfId="0" applyNumberFormat="1" applyFont="1" applyBorder="1" applyAlignment="1">
      <alignment horizontal="center" vertical="center" wrapText="1"/>
    </xf>
    <xf numFmtId="166" fontId="1" fillId="0" borderId="9" xfId="0" applyNumberFormat="1" applyFont="1" applyBorder="1" applyAlignment="1">
      <alignment horizontal="center" vertical="center" wrapText="1"/>
    </xf>
    <xf numFmtId="0" fontId="2" fillId="0" borderId="41" xfId="0" applyFont="1" applyBorder="1" applyAlignment="1">
      <alignment horizontal="left" vertical="center" wrapText="1"/>
    </xf>
    <xf numFmtId="164" fontId="1" fillId="0" borderId="7" xfId="0" applyNumberFormat="1" applyFont="1" applyBorder="1" applyAlignment="1">
      <alignment horizontal="right" vertical="center" indent="4"/>
    </xf>
    <xf numFmtId="164" fontId="1" fillId="0" borderId="13" xfId="0" applyNumberFormat="1" applyFont="1" applyBorder="1" applyAlignment="1">
      <alignment horizontal="right" vertical="center" indent="4"/>
    </xf>
    <xf numFmtId="164" fontId="1" fillId="0" borderId="38" xfId="0" applyNumberFormat="1" applyFont="1" applyBorder="1" applyAlignment="1">
      <alignment horizontal="right" vertical="center" indent="4"/>
    </xf>
    <xf numFmtId="164" fontId="1" fillId="0" borderId="10" xfId="0" applyNumberFormat="1" applyFont="1" applyBorder="1" applyAlignment="1">
      <alignment horizontal="right" vertical="center" indent="4"/>
    </xf>
    <xf numFmtId="3" fontId="1" fillId="0" borderId="6" xfId="0" applyNumberFormat="1" applyFont="1" applyBorder="1" applyAlignment="1">
      <alignment horizontal="right" vertical="center" indent="3"/>
    </xf>
    <xf numFmtId="3" fontId="1" fillId="0" borderId="12" xfId="0" applyNumberFormat="1" applyFont="1" applyBorder="1" applyAlignment="1">
      <alignment horizontal="right" vertical="center" indent="3"/>
    </xf>
    <xf numFmtId="3" fontId="1" fillId="0" borderId="39" xfId="0" applyNumberFormat="1" applyFont="1" applyBorder="1" applyAlignment="1">
      <alignment horizontal="right" vertical="center" indent="3"/>
    </xf>
    <xf numFmtId="3" fontId="1" fillId="0" borderId="9" xfId="0" applyNumberFormat="1" applyFont="1" applyBorder="1" applyAlignment="1">
      <alignment horizontal="right" vertical="center" indent="3"/>
    </xf>
    <xf numFmtId="4" fontId="1" fillId="0" borderId="6" xfId="0" applyNumberFormat="1" applyFont="1" applyBorder="1" applyAlignment="1">
      <alignment horizontal="right" vertical="center" indent="2"/>
    </xf>
    <xf numFmtId="4" fontId="1" fillId="0" borderId="12" xfId="0" applyNumberFormat="1" applyFont="1" applyBorder="1" applyAlignment="1">
      <alignment horizontal="right" vertical="center" indent="2"/>
    </xf>
    <xf numFmtId="4" fontId="1" fillId="0" borderId="35" xfId="0" applyNumberFormat="1" applyFont="1" applyBorder="1" applyAlignment="1">
      <alignment horizontal="right" vertical="center" wrapText="1" indent="2"/>
    </xf>
    <xf numFmtId="4" fontId="1" fillId="0" borderId="6" xfId="0" applyNumberFormat="1" applyFont="1" applyBorder="1" applyAlignment="1">
      <alignment horizontal="right" vertical="center" indent="3"/>
    </xf>
    <xf numFmtId="4" fontId="1" fillId="0" borderId="12" xfId="0" applyNumberFormat="1" applyFont="1" applyBorder="1" applyAlignment="1">
      <alignment horizontal="right" vertical="center" indent="3"/>
    </xf>
    <xf numFmtId="4" fontId="1" fillId="0" borderId="6" xfId="0" applyNumberFormat="1" applyFont="1" applyFill="1" applyBorder="1" applyAlignment="1">
      <alignment horizontal="right" vertical="center" indent="3"/>
    </xf>
    <xf numFmtId="4" fontId="1" fillId="0" borderId="39" xfId="0" applyNumberFormat="1" applyFont="1" applyBorder="1" applyAlignment="1">
      <alignment horizontal="right" vertical="center" indent="3"/>
    </xf>
    <xf numFmtId="4" fontId="1" fillId="0" borderId="9" xfId="0" applyNumberFormat="1" applyFont="1" applyBorder="1" applyAlignment="1">
      <alignment horizontal="right" vertical="center" wrapText="1" indent="3"/>
    </xf>
    <xf numFmtId="4" fontId="1" fillId="0" borderId="9" xfId="0" applyNumberFormat="1" applyFont="1" applyBorder="1" applyAlignment="1">
      <alignment horizontal="right" vertical="center" indent="3"/>
    </xf>
    <xf numFmtId="0" fontId="1" fillId="0" borderId="39" xfId="0" applyFont="1" applyBorder="1" applyAlignment="1">
      <alignment horizontal="center" vertical="center" wrapText="1"/>
    </xf>
    <xf numFmtId="165" fontId="1" fillId="0" borderId="44" xfId="0" applyNumberFormat="1" applyFont="1" applyBorder="1" applyAlignment="1">
      <alignment horizontal="center" vertical="center" wrapText="1"/>
    </xf>
    <xf numFmtId="4" fontId="1" fillId="0" borderId="45" xfId="0" applyNumberFormat="1" applyFont="1" applyBorder="1" applyAlignment="1">
      <alignment horizontal="center" vertical="center"/>
    </xf>
    <xf numFmtId="4" fontId="1" fillId="0" borderId="39" xfId="0" applyNumberFormat="1" applyFont="1" applyBorder="1" applyAlignment="1">
      <alignment horizontal="right" vertical="center" indent="2"/>
    </xf>
    <xf numFmtId="1" fontId="1" fillId="0" borderId="7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/>
    </xf>
    <xf numFmtId="3" fontId="1" fillId="0" borderId="39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 indent="2"/>
    </xf>
    <xf numFmtId="0" fontId="1" fillId="0" borderId="11" xfId="0" applyFont="1" applyBorder="1" applyAlignment="1">
      <alignment horizontal="left" vertical="center" wrapText="1" indent="2"/>
    </xf>
    <xf numFmtId="0" fontId="1" fillId="0" borderId="43" xfId="0" applyFont="1" applyBorder="1" applyAlignment="1">
      <alignment horizontal="left" vertical="center" wrapText="1" indent="2"/>
    </xf>
    <xf numFmtId="0" fontId="1" fillId="0" borderId="8" xfId="0" applyFont="1" applyBorder="1" applyAlignment="1">
      <alignment horizontal="left" vertical="center" wrapText="1" indent="2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center" vertical="center" wrapText="1"/>
    </xf>
    <xf numFmtId="165" fontId="1" fillId="0" borderId="39" xfId="0" applyNumberFormat="1" applyFont="1" applyBorder="1" applyAlignment="1">
      <alignment horizontal="center" vertical="center" wrapText="1"/>
    </xf>
    <xf numFmtId="165" fontId="1" fillId="0" borderId="9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right" vertical="center" indent="2"/>
    </xf>
    <xf numFmtId="164" fontId="1" fillId="0" borderId="15" xfId="0" applyNumberFormat="1" applyFont="1" applyBorder="1" applyAlignment="1">
      <alignment horizontal="right" vertical="center" indent="2"/>
    </xf>
    <xf numFmtId="164" fontId="1" fillId="0" borderId="40" xfId="0" applyNumberFormat="1" applyFont="1" applyBorder="1" applyAlignment="1">
      <alignment horizontal="right" vertical="center" indent="2"/>
    </xf>
    <xf numFmtId="164" fontId="1" fillId="0" borderId="16" xfId="0" applyNumberFormat="1" applyFont="1" applyBorder="1" applyAlignment="1">
      <alignment horizontal="right" vertical="center" indent="2"/>
    </xf>
    <xf numFmtId="0" fontId="5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1" fillId="0" borderId="0" xfId="0" applyNumberFormat="1" applyFont="1" applyBorder="1" applyAlignment="1">
      <alignment horizontal="right" vertical="center" indent="4"/>
    </xf>
    <xf numFmtId="16" fontId="0" fillId="0" borderId="0" xfId="0" applyNumberFormat="1"/>
    <xf numFmtId="0" fontId="8" fillId="4" borderId="47" xfId="0" applyFont="1" applyFill="1" applyBorder="1" applyAlignment="1">
      <alignment horizontal="center" vertical="center" wrapText="1"/>
    </xf>
    <xf numFmtId="0" fontId="8" fillId="4" borderId="47" xfId="0" quotePrefix="1" applyFont="1" applyFill="1" applyBorder="1" applyAlignment="1">
      <alignment horizontal="center" vertical="center" wrapText="1"/>
    </xf>
    <xf numFmtId="0" fontId="7" fillId="4" borderId="47" xfId="0" applyFont="1" applyFill="1" applyBorder="1" applyAlignment="1">
      <alignment horizontal="center"/>
    </xf>
    <xf numFmtId="0" fontId="0" fillId="5" borderId="47" xfId="0" applyFill="1" applyBorder="1"/>
    <xf numFmtId="2" fontId="10" fillId="0" borderId="47" xfId="0" applyNumberFormat="1" applyFont="1" applyBorder="1" applyAlignment="1">
      <alignment vertical="center"/>
    </xf>
    <xf numFmtId="2" fontId="0" fillId="0" borderId="47" xfId="0" applyNumberFormat="1" applyBorder="1"/>
    <xf numFmtId="0" fontId="1" fillId="0" borderId="48" xfId="0" quotePrefix="1" applyFont="1" applyFill="1" applyBorder="1" applyAlignment="1">
      <alignment horizontal="center" vertical="center" wrapText="1"/>
    </xf>
    <xf numFmtId="0" fontId="1" fillId="0" borderId="49" xfId="0" quotePrefix="1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1" fillId="0" borderId="33" xfId="0" applyNumberFormat="1" applyFont="1" applyBorder="1" applyAlignment="1">
      <alignment horizontal="right" vertical="center" indent="4"/>
    </xf>
    <xf numFmtId="164" fontId="1" fillId="0" borderId="45" xfId="0" applyNumberFormat="1" applyFont="1" applyBorder="1" applyAlignment="1">
      <alignment horizontal="right" vertical="center" indent="4"/>
    </xf>
    <xf numFmtId="164" fontId="1" fillId="0" borderId="34" xfId="0" applyNumberFormat="1" applyFont="1" applyBorder="1" applyAlignment="1">
      <alignment horizontal="right" vertical="center" indent="4"/>
    </xf>
    <xf numFmtId="164" fontId="1" fillId="0" borderId="52" xfId="0" applyNumberFormat="1" applyFont="1" applyBorder="1" applyAlignment="1">
      <alignment horizontal="right" vertical="center" indent="4"/>
    </xf>
    <xf numFmtId="164" fontId="1" fillId="0" borderId="5" xfId="0" applyNumberFormat="1" applyFont="1" applyBorder="1" applyAlignment="1">
      <alignment horizontal="right" vertical="center" indent="4"/>
    </xf>
    <xf numFmtId="164" fontId="1" fillId="0" borderId="43" xfId="0" applyNumberFormat="1" applyFont="1" applyBorder="1" applyAlignment="1">
      <alignment horizontal="right" vertical="center" indent="4"/>
    </xf>
    <xf numFmtId="164" fontId="1" fillId="0" borderId="11" xfId="0" applyNumberFormat="1" applyFont="1" applyBorder="1" applyAlignment="1">
      <alignment horizontal="right" vertical="center" indent="4"/>
    </xf>
    <xf numFmtId="164" fontId="1" fillId="0" borderId="25" xfId="0" applyNumberFormat="1" applyFont="1" applyBorder="1" applyAlignment="1">
      <alignment horizontal="right" vertical="center" indent="4"/>
    </xf>
    <xf numFmtId="164" fontId="1" fillId="0" borderId="6" xfId="0" applyNumberFormat="1" applyFont="1" applyBorder="1" applyAlignment="1">
      <alignment horizontal="right" vertical="center" indent="4"/>
    </xf>
    <xf numFmtId="164" fontId="1" fillId="0" borderId="39" xfId="0" applyNumberFormat="1" applyFont="1" applyBorder="1" applyAlignment="1">
      <alignment horizontal="right" vertical="center" indent="4"/>
    </xf>
    <xf numFmtId="164" fontId="1" fillId="0" borderId="12" xfId="0" applyNumberFormat="1" applyFont="1" applyBorder="1" applyAlignment="1">
      <alignment horizontal="right" vertical="center" indent="4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3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1" fillId="0" borderId="23" xfId="0" applyFont="1" applyBorder="1" applyAlignment="1">
      <alignment horizontal="left" vertical="center" wrapText="1" indent="2"/>
    </xf>
    <xf numFmtId="0" fontId="0" fillId="0" borderId="21" xfId="0" applyBorder="1" applyAlignment="1">
      <alignment horizontal="left" vertical="center" indent="2"/>
    </xf>
    <xf numFmtId="0" fontId="0" fillId="0" borderId="46" xfId="0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≥ No. 230 sieve</a:t>
            </a:r>
          </a:p>
          <a:p>
            <a:pPr>
              <a:defRPr/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Begining of December- end of December</a:t>
            </a:r>
          </a:p>
        </c:rich>
      </c:tx>
      <c:layout>
        <c:manualLayout>
          <c:xMode val="edge"/>
          <c:yMode val="edge"/>
          <c:x val="0.4277985564304461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3467592592592595"/>
          <c:w val="0.8249884076990375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'02-06-14'!$M$6</c:f>
              <c:strCache>
                <c:ptCount val="1"/>
                <c:pt idx="0">
                  <c:v>Daily Sedimentation Rate (g/day)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('02-06-14'!$P$8,'02-06-14'!$P$11,'02-06-14'!$P$14,'02-06-14'!$P$17)</c:f>
                <c:numCache>
                  <c:formatCode>General</c:formatCode>
                  <c:ptCount val="4"/>
                  <c:pt idx="0">
                    <c:v>3.052789974305292E-3</c:v>
                  </c:pt>
                  <c:pt idx="1">
                    <c:v>1.1331827006596148E-2</c:v>
                  </c:pt>
                  <c:pt idx="2">
                    <c:v>2.996212617163329E-3</c:v>
                  </c:pt>
                  <c:pt idx="3">
                    <c:v>2.4660474512886903E-3</c:v>
                  </c:pt>
                </c:numCache>
              </c:numRef>
            </c:plus>
            <c:minus>
              <c:numRef>
                <c:f>'02-06-14'!$Q$52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'02-06-14'!$C$51:$C$54</c:f>
              <c:strCache>
                <c:ptCount val="4"/>
                <c:pt idx="0">
                  <c:v>R3N1-LR</c:v>
                </c:pt>
                <c:pt idx="1">
                  <c:v>R3S1-CP</c:v>
                </c:pt>
                <c:pt idx="2">
                  <c:v>R3S2-LR</c:v>
                </c:pt>
                <c:pt idx="3">
                  <c:v>R3S3-SG</c:v>
                </c:pt>
              </c:strCache>
            </c:strRef>
          </c:cat>
          <c:val>
            <c:numRef>
              <c:f>('02-06-14'!$N$8,'02-06-14'!$N$11,'02-06-14'!$N$14,'02-06-14'!$N$17)</c:f>
              <c:numCache>
                <c:formatCode>#,##0.00</c:formatCode>
                <c:ptCount val="4"/>
                <c:pt idx="0">
                  <c:v>8.5384615384615392E-2</c:v>
                </c:pt>
                <c:pt idx="1">
                  <c:v>6.3827160493827181E-2</c:v>
                </c:pt>
                <c:pt idx="2">
                  <c:v>4.2839506172839492E-2</c:v>
                </c:pt>
                <c:pt idx="3">
                  <c:v>3.55555555555555E-2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C742-BC33-AFC1BD59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279808"/>
        <c:axId val="291580888"/>
      </c:barChart>
      <c:catAx>
        <c:axId val="290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80888"/>
        <c:crosses val="autoZero"/>
        <c:auto val="1"/>
        <c:lblAlgn val="ctr"/>
        <c:lblOffset val="100"/>
        <c:noMultiLvlLbl val="0"/>
      </c:catAx>
      <c:valAx>
        <c:axId val="291580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Sedimentation Rate (g/day)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79808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≤ No. 230 sieve</a:t>
            </a:r>
          </a:p>
          <a:p>
            <a:pPr algn="ctr">
              <a:defRPr/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Beginining of December- end of December</a:t>
            </a:r>
          </a:p>
        </c:rich>
      </c:tx>
      <c:layout>
        <c:manualLayout>
          <c:xMode val="edge"/>
          <c:yMode val="edge"/>
          <c:x val="0.382569335083114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'02-06-14'!$V$6</c:f>
              <c:strCache>
                <c:ptCount val="1"/>
                <c:pt idx="0">
                  <c:v>Daily Sedimentation Rate (g/day)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('02-06-14'!$Y$8,'02-06-14'!$Y$11,'02-06-14'!$Y$14,'02-06-14'!$Y$17)</c:f>
                <c:numCache>
                  <c:formatCode>General</c:formatCode>
                  <c:ptCount val="4"/>
                  <c:pt idx="0">
                    <c:v>5.63978218046393E-2</c:v>
                  </c:pt>
                  <c:pt idx="1">
                    <c:v>0.12445699686292314</c:v>
                  </c:pt>
                  <c:pt idx="2">
                    <c:v>5.4287199387934852E-2</c:v>
                  </c:pt>
                  <c:pt idx="3">
                    <c:v>5.1337242396603984E-2</c:v>
                  </c:pt>
                </c:numCache>
              </c:numRef>
            </c:plus>
            <c:minus>
              <c:numRef>
                <c:f>'02-06-14'!$AB$45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'02-06-14'!$C$51:$C$54</c:f>
              <c:strCache>
                <c:ptCount val="4"/>
                <c:pt idx="0">
                  <c:v>R3N1-LR</c:v>
                </c:pt>
                <c:pt idx="1">
                  <c:v>R3S1-CP</c:v>
                </c:pt>
                <c:pt idx="2">
                  <c:v>R3S2-LR</c:v>
                </c:pt>
                <c:pt idx="3">
                  <c:v>R3S3-SG</c:v>
                </c:pt>
              </c:strCache>
            </c:strRef>
          </c:cat>
          <c:val>
            <c:numRef>
              <c:f>('02-06-14'!$W$8,'02-06-14'!$W$11,'02-06-14'!$W$14,'02-06-14'!$W$17)</c:f>
              <c:numCache>
                <c:formatCode>0.0</c:formatCode>
                <c:ptCount val="4"/>
                <c:pt idx="0">
                  <c:v>1.8945457646982335</c:v>
                </c:pt>
                <c:pt idx="1">
                  <c:v>2.3247938717500705</c:v>
                </c:pt>
                <c:pt idx="2">
                  <c:v>2.4984148429792636</c:v>
                </c:pt>
                <c:pt idx="3">
                  <c:v>2.5141440022418133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1-6A47-8B94-46713DE6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71160"/>
        <c:axId val="289670376"/>
      </c:barChart>
      <c:catAx>
        <c:axId val="2896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70376"/>
        <c:crosses val="autoZero"/>
        <c:auto val="1"/>
        <c:lblAlgn val="ctr"/>
        <c:lblOffset val="100"/>
        <c:noMultiLvlLbl val="0"/>
      </c:catAx>
      <c:valAx>
        <c:axId val="289670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Sedimentation Rate (g/day)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7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46</xdr:row>
      <xdr:rowOff>52387</xdr:rowOff>
    </xdr:from>
    <xdr:to>
      <xdr:col>14</xdr:col>
      <xdr:colOff>285750</xdr:colOff>
      <xdr:row>60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376237</xdr:colOff>
      <xdr:row>45</xdr:row>
      <xdr:rowOff>147637</xdr:rowOff>
    </xdr:from>
    <xdr:to>
      <xdr:col>24</xdr:col>
      <xdr:colOff>985837</xdr:colOff>
      <xdr:row>60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53"/>
  <sheetViews>
    <sheetView tabSelected="1" topLeftCell="A24" workbookViewId="0">
      <selection activeCell="E42" sqref="E42"/>
    </sheetView>
  </sheetViews>
  <sheetFormatPr baseColWidth="10" defaultColWidth="9.1640625" defaultRowHeight="15" x14ac:dyDescent="0.2"/>
  <cols>
    <col min="1" max="1" width="7.5" style="2" customWidth="1"/>
    <col min="2" max="2" width="13.1640625" style="2" customWidth="1"/>
    <col min="3" max="3" width="11.1640625" style="2" customWidth="1"/>
    <col min="4" max="4" width="14" style="2" customWidth="1"/>
    <col min="5" max="5" width="15.5" style="2" customWidth="1"/>
    <col min="6" max="6" width="18.5" style="2" customWidth="1"/>
    <col min="7" max="7" width="11.1640625" style="2" customWidth="1"/>
    <col min="8" max="8" width="12.83203125" style="2" customWidth="1"/>
    <col min="9" max="9" width="11.1640625" style="2" customWidth="1"/>
    <col min="10" max="10" width="10.6640625" style="2" customWidth="1"/>
    <col min="11" max="11" width="9.5" style="2" customWidth="1"/>
    <col min="12" max="12" width="12.6640625" style="2" customWidth="1"/>
    <col min="13" max="13" width="8.6640625" style="2" customWidth="1"/>
    <col min="14" max="14" width="12.5" style="2" customWidth="1"/>
    <col min="15" max="15" width="12" style="2" customWidth="1"/>
    <col min="16" max="16" width="14.6640625" style="2" customWidth="1"/>
    <col min="17" max="17" width="9.1640625" style="2" customWidth="1"/>
    <col min="18" max="18" width="13.83203125" style="2" customWidth="1"/>
    <col min="19" max="19" width="14.6640625" style="2" customWidth="1"/>
    <col min="20" max="20" width="8.83203125" customWidth="1"/>
    <col min="21" max="16384" width="9.1640625" style="2"/>
  </cols>
  <sheetData>
    <row r="2" spans="1:20" ht="24" customHeight="1" x14ac:dyDescent="0.2">
      <c r="B2" s="130" t="s">
        <v>62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</row>
    <row r="3" spans="1:20" ht="24" customHeight="1" thickBot="1" x14ac:dyDescent="0.25">
      <c r="T3" s="2"/>
    </row>
    <row r="4" spans="1:20" ht="29.25" customHeight="1" thickTop="1" thickBot="1" x14ac:dyDescent="0.25">
      <c r="A4" s="3"/>
      <c r="B4" s="149" t="s">
        <v>52</v>
      </c>
      <c r="C4" s="150"/>
      <c r="D4" s="150"/>
      <c r="E4" s="150"/>
      <c r="F4" s="150"/>
      <c r="G4" s="151" t="s">
        <v>53</v>
      </c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3"/>
      <c r="T4" s="2"/>
    </row>
    <row r="5" spans="1:20" ht="21" customHeight="1" x14ac:dyDescent="0.2">
      <c r="A5" s="3"/>
      <c r="B5" s="132" t="s">
        <v>0</v>
      </c>
      <c r="C5" s="136" t="s">
        <v>1</v>
      </c>
      <c r="D5" s="136" t="s">
        <v>47</v>
      </c>
      <c r="E5" s="136" t="s">
        <v>44</v>
      </c>
      <c r="F5" s="134" t="s">
        <v>45</v>
      </c>
      <c r="G5" s="147" t="s">
        <v>63</v>
      </c>
      <c r="H5" s="138" t="s">
        <v>55</v>
      </c>
      <c r="I5" s="139" t="s">
        <v>54</v>
      </c>
      <c r="J5" s="139" t="s">
        <v>49</v>
      </c>
      <c r="K5" s="139" t="s">
        <v>51</v>
      </c>
      <c r="L5" s="140" t="s">
        <v>60</v>
      </c>
      <c r="M5" s="141"/>
      <c r="N5" s="142"/>
      <c r="O5" s="140" t="s">
        <v>61</v>
      </c>
      <c r="P5" s="143"/>
      <c r="Q5" s="143"/>
      <c r="R5" s="143"/>
      <c r="S5" s="144"/>
      <c r="T5" s="2"/>
    </row>
    <row r="6" spans="1:20" ht="68.25" customHeight="1" thickBot="1" x14ac:dyDescent="0.25">
      <c r="A6" s="3"/>
      <c r="B6" s="133"/>
      <c r="C6" s="137"/>
      <c r="D6" s="137"/>
      <c r="E6" s="137"/>
      <c r="F6" s="135"/>
      <c r="G6" s="148"/>
      <c r="H6" s="135"/>
      <c r="I6" s="137"/>
      <c r="J6" s="137"/>
      <c r="K6" s="137"/>
      <c r="L6" s="25" t="s">
        <v>56</v>
      </c>
      <c r="M6" s="26" t="s">
        <v>46</v>
      </c>
      <c r="N6" s="27" t="s">
        <v>57</v>
      </c>
      <c r="O6" s="27" t="s">
        <v>68</v>
      </c>
      <c r="P6" s="26" t="s">
        <v>58</v>
      </c>
      <c r="Q6" s="26" t="s">
        <v>46</v>
      </c>
      <c r="R6" s="27" t="s">
        <v>67</v>
      </c>
      <c r="S6" s="28" t="s">
        <v>48</v>
      </c>
      <c r="T6" s="2"/>
    </row>
    <row r="7" spans="1:20" x14ac:dyDescent="0.2">
      <c r="A7" s="3"/>
      <c r="B7" s="4" t="s">
        <v>2</v>
      </c>
      <c r="C7" s="5">
        <v>3</v>
      </c>
      <c r="D7" s="6">
        <v>41590</v>
      </c>
      <c r="E7" s="7" t="s">
        <v>3</v>
      </c>
      <c r="F7" s="17"/>
      <c r="G7" s="35">
        <v>41638</v>
      </c>
      <c r="H7" s="47">
        <v>1696.2</v>
      </c>
      <c r="I7" s="29">
        <f>N7+R7</f>
        <v>29.79</v>
      </c>
      <c r="J7" s="29">
        <f t="shared" ref="J7:J23" si="0">H7-I7</f>
        <v>1666.41</v>
      </c>
      <c r="K7" s="48">
        <f t="shared" ref="K7:K23" si="1">I7*100/H7</f>
        <v>1.7562787407145384</v>
      </c>
      <c r="L7" s="29">
        <v>30.85</v>
      </c>
      <c r="M7" s="29">
        <v>21.62</v>
      </c>
      <c r="N7" s="29">
        <f>L7-M7</f>
        <v>9.23</v>
      </c>
      <c r="O7" s="49">
        <v>3860</v>
      </c>
      <c r="P7" s="33">
        <v>42</v>
      </c>
      <c r="Q7" s="33">
        <v>21.44</v>
      </c>
      <c r="R7" s="29">
        <f>P7-Q7</f>
        <v>20.56</v>
      </c>
      <c r="S7" s="44">
        <f>R7*100/I7</f>
        <v>69.016448472641827</v>
      </c>
      <c r="T7" s="2"/>
    </row>
    <row r="8" spans="1:20" x14ac:dyDescent="0.2">
      <c r="A8" s="3"/>
      <c r="B8" s="4" t="s">
        <v>4</v>
      </c>
      <c r="C8" s="5">
        <v>3</v>
      </c>
      <c r="D8" s="6">
        <v>41590</v>
      </c>
      <c r="E8" s="7" t="s">
        <v>5</v>
      </c>
      <c r="F8" s="17"/>
      <c r="G8" s="35">
        <v>41638</v>
      </c>
      <c r="H8" s="47">
        <v>1692.14</v>
      </c>
      <c r="I8" s="29">
        <f t="shared" ref="I8:I45" si="2">N8+R8</f>
        <v>30.919999999999998</v>
      </c>
      <c r="J8" s="29">
        <f t="shared" si="0"/>
        <v>1661.22</v>
      </c>
      <c r="K8" s="48">
        <f t="shared" si="1"/>
        <v>1.8272719751320812</v>
      </c>
      <c r="L8" s="29">
        <v>31.99</v>
      </c>
      <c r="M8" s="29">
        <v>21.52</v>
      </c>
      <c r="N8" s="29">
        <f t="shared" ref="N8:N45" si="3">L8-M8</f>
        <v>10.469999999999999</v>
      </c>
      <c r="O8" s="49">
        <v>1204</v>
      </c>
      <c r="P8" s="29">
        <v>43.93</v>
      </c>
      <c r="Q8" s="29">
        <v>23.48</v>
      </c>
      <c r="R8" s="29">
        <f t="shared" ref="R8:R45" si="4">P8-Q8</f>
        <v>20.45</v>
      </c>
      <c r="S8" s="44">
        <f t="shared" ref="S8:S45" si="5">R8*100/I8</f>
        <v>66.138421733505822</v>
      </c>
      <c r="T8" s="2"/>
    </row>
    <row r="9" spans="1:20" x14ac:dyDescent="0.2">
      <c r="A9" s="3"/>
      <c r="B9" s="12" t="s">
        <v>6</v>
      </c>
      <c r="C9" s="13">
        <v>3</v>
      </c>
      <c r="D9" s="14">
        <v>41590</v>
      </c>
      <c r="E9" s="15" t="s">
        <v>7</v>
      </c>
      <c r="F9" s="18" t="s">
        <v>66</v>
      </c>
      <c r="G9" s="36">
        <v>41638</v>
      </c>
      <c r="H9" s="50">
        <v>1703.32</v>
      </c>
      <c r="I9" s="30">
        <f t="shared" si="2"/>
        <v>34.040000000000006</v>
      </c>
      <c r="J9" s="30">
        <f t="shared" si="0"/>
        <v>1669.28</v>
      </c>
      <c r="K9" s="51">
        <f t="shared" si="1"/>
        <v>1.998450085714957</v>
      </c>
      <c r="L9" s="30">
        <v>32.71</v>
      </c>
      <c r="M9" s="30">
        <v>21.72</v>
      </c>
      <c r="N9" s="30">
        <f t="shared" si="3"/>
        <v>10.990000000000002</v>
      </c>
      <c r="O9" s="52">
        <v>1383</v>
      </c>
      <c r="P9" s="30">
        <v>46.38</v>
      </c>
      <c r="Q9" s="30">
        <v>23.33</v>
      </c>
      <c r="R9" s="30">
        <f t="shared" si="4"/>
        <v>23.050000000000004</v>
      </c>
      <c r="S9" s="45">
        <f t="shared" si="5"/>
        <v>67.714453584018798</v>
      </c>
      <c r="T9" s="2"/>
    </row>
    <row r="10" spans="1:20" x14ac:dyDescent="0.2">
      <c r="A10" s="3"/>
      <c r="B10" s="4" t="s">
        <v>66</v>
      </c>
      <c r="C10" s="5">
        <v>3</v>
      </c>
      <c r="D10" s="6">
        <v>41596</v>
      </c>
      <c r="E10" s="7" t="s">
        <v>148</v>
      </c>
      <c r="F10" s="17"/>
      <c r="G10" s="35">
        <v>41638</v>
      </c>
      <c r="H10" s="53">
        <v>1853.74</v>
      </c>
      <c r="I10" s="29">
        <f t="shared" si="2"/>
        <v>278.41999999999996</v>
      </c>
      <c r="J10" s="29">
        <f t="shared" si="0"/>
        <v>1575.3200000000002</v>
      </c>
      <c r="K10" s="48">
        <f t="shared" si="1"/>
        <v>15.019366254167249</v>
      </c>
      <c r="L10" s="33">
        <v>277.08999999999997</v>
      </c>
      <c r="M10" s="29">
        <v>21.62</v>
      </c>
      <c r="N10" s="29">
        <f t="shared" si="3"/>
        <v>255.46999999999997</v>
      </c>
      <c r="O10" s="49">
        <v>935</v>
      </c>
      <c r="P10" s="29">
        <v>46.27</v>
      </c>
      <c r="Q10" s="29">
        <v>23.32</v>
      </c>
      <c r="R10" s="29">
        <f t="shared" si="4"/>
        <v>22.950000000000003</v>
      </c>
      <c r="S10" s="44">
        <f t="shared" si="5"/>
        <v>8.242942317362262</v>
      </c>
      <c r="T10" s="2"/>
    </row>
    <row r="11" spans="1:20" x14ac:dyDescent="0.2">
      <c r="A11" s="3"/>
      <c r="B11" s="4" t="s">
        <v>8</v>
      </c>
      <c r="C11" s="5">
        <v>3</v>
      </c>
      <c r="D11" s="6">
        <v>41596</v>
      </c>
      <c r="E11" s="7" t="s">
        <v>149</v>
      </c>
      <c r="F11" s="17"/>
      <c r="G11" s="35">
        <v>41638</v>
      </c>
      <c r="H11" s="53">
        <v>1802.51</v>
      </c>
      <c r="I11" s="29">
        <f t="shared" si="2"/>
        <v>197.13</v>
      </c>
      <c r="J11" s="29">
        <f t="shared" si="0"/>
        <v>1605.38</v>
      </c>
      <c r="K11" s="48">
        <f t="shared" si="1"/>
        <v>10.936416441517661</v>
      </c>
      <c r="L11" s="33">
        <v>191.75</v>
      </c>
      <c r="M11" s="29">
        <v>21.74</v>
      </c>
      <c r="N11" s="29">
        <f t="shared" si="3"/>
        <v>170.01</v>
      </c>
      <c r="O11" s="49">
        <v>1507</v>
      </c>
      <c r="P11" s="29">
        <v>50.92</v>
      </c>
      <c r="Q11" s="29">
        <v>23.8</v>
      </c>
      <c r="R11" s="29">
        <f t="shared" si="4"/>
        <v>27.12</v>
      </c>
      <c r="S11" s="44">
        <f t="shared" si="5"/>
        <v>13.757418962106225</v>
      </c>
      <c r="T11" s="2"/>
    </row>
    <row r="12" spans="1:20" x14ac:dyDescent="0.2">
      <c r="A12" s="3"/>
      <c r="B12" s="12" t="s">
        <v>9</v>
      </c>
      <c r="C12" s="13">
        <v>3</v>
      </c>
      <c r="D12" s="14">
        <v>41596</v>
      </c>
      <c r="E12" s="15" t="s">
        <v>150</v>
      </c>
      <c r="F12" s="18"/>
      <c r="G12" s="36">
        <v>41638</v>
      </c>
      <c r="H12" s="50">
        <v>1786</v>
      </c>
      <c r="I12" s="30">
        <f t="shared" si="2"/>
        <v>184.22</v>
      </c>
      <c r="J12" s="30">
        <f t="shared" si="0"/>
        <v>1601.78</v>
      </c>
      <c r="K12" s="51">
        <f t="shared" si="1"/>
        <v>10.314669652855542</v>
      </c>
      <c r="L12" s="30">
        <v>182.94</v>
      </c>
      <c r="M12" s="30">
        <v>21.76</v>
      </c>
      <c r="N12" s="30">
        <f t="shared" si="3"/>
        <v>161.18</v>
      </c>
      <c r="O12" s="52">
        <v>872</v>
      </c>
      <c r="P12" s="30">
        <v>46.64</v>
      </c>
      <c r="Q12" s="30">
        <v>23.6</v>
      </c>
      <c r="R12" s="30">
        <f t="shared" si="4"/>
        <v>23.04</v>
      </c>
      <c r="S12" s="45">
        <f t="shared" si="5"/>
        <v>12.506785365324069</v>
      </c>
      <c r="T12" s="2"/>
    </row>
    <row r="13" spans="1:20" x14ac:dyDescent="0.2">
      <c r="A13" s="3"/>
      <c r="B13" s="4" t="s">
        <v>10</v>
      </c>
      <c r="C13" s="5">
        <v>3</v>
      </c>
      <c r="D13" s="6">
        <v>41596</v>
      </c>
      <c r="E13" s="7" t="s">
        <v>151</v>
      </c>
      <c r="F13" s="17"/>
      <c r="G13" s="35">
        <v>41638</v>
      </c>
      <c r="H13" s="47">
        <v>1698.42</v>
      </c>
      <c r="I13" s="29">
        <f t="shared" si="2"/>
        <v>39.929999999999993</v>
      </c>
      <c r="J13" s="29">
        <f t="shared" si="0"/>
        <v>1658.49</v>
      </c>
      <c r="K13" s="48">
        <f t="shared" si="1"/>
        <v>2.3510085844490756</v>
      </c>
      <c r="L13" s="29">
        <v>42.98</v>
      </c>
      <c r="M13" s="29">
        <v>21.46</v>
      </c>
      <c r="N13" s="29">
        <f t="shared" si="3"/>
        <v>21.519999999999996</v>
      </c>
      <c r="O13" s="49">
        <v>939</v>
      </c>
      <c r="P13" s="29">
        <v>41.96</v>
      </c>
      <c r="Q13" s="29">
        <v>23.55</v>
      </c>
      <c r="R13" s="29">
        <f t="shared" si="4"/>
        <v>18.41</v>
      </c>
      <c r="S13" s="44">
        <f t="shared" si="5"/>
        <v>46.105684948660162</v>
      </c>
      <c r="T13" s="2"/>
    </row>
    <row r="14" spans="1:20" x14ac:dyDescent="0.2">
      <c r="A14" s="3"/>
      <c r="B14" s="4" t="s">
        <v>11</v>
      </c>
      <c r="C14" s="5">
        <v>3</v>
      </c>
      <c r="D14" s="6">
        <v>41596</v>
      </c>
      <c r="E14" s="7" t="s">
        <v>152</v>
      </c>
      <c r="F14" s="17"/>
      <c r="G14" s="35">
        <v>41638</v>
      </c>
      <c r="H14" s="47">
        <v>1694.76</v>
      </c>
      <c r="I14" s="29">
        <f t="shared" si="2"/>
        <v>38.539999999999992</v>
      </c>
      <c r="J14" s="29">
        <f t="shared" si="0"/>
        <v>1656.22</v>
      </c>
      <c r="K14" s="48">
        <f t="shared" si="1"/>
        <v>2.2740683046567058</v>
      </c>
      <c r="L14" s="29">
        <v>43.66</v>
      </c>
      <c r="M14" s="29">
        <v>23.45</v>
      </c>
      <c r="N14" s="29">
        <f t="shared" si="3"/>
        <v>20.209999999999997</v>
      </c>
      <c r="O14" s="49">
        <v>794</v>
      </c>
      <c r="P14" s="29">
        <v>41.76</v>
      </c>
      <c r="Q14" s="29">
        <v>23.43</v>
      </c>
      <c r="R14" s="29">
        <f t="shared" si="4"/>
        <v>18.329999999999998</v>
      </c>
      <c r="S14" s="44">
        <f t="shared" si="5"/>
        <v>47.560975609756099</v>
      </c>
      <c r="T14" s="2"/>
    </row>
    <row r="15" spans="1:20" x14ac:dyDescent="0.2">
      <c r="A15" s="3"/>
      <c r="B15" s="12" t="s">
        <v>12</v>
      </c>
      <c r="C15" s="13">
        <v>3</v>
      </c>
      <c r="D15" s="14">
        <v>41596</v>
      </c>
      <c r="E15" s="15" t="s">
        <v>153</v>
      </c>
      <c r="F15" s="18"/>
      <c r="G15" s="36">
        <v>41638</v>
      </c>
      <c r="H15" s="50">
        <v>1705.31</v>
      </c>
      <c r="I15" s="30">
        <f t="shared" si="2"/>
        <v>37.619999999999997</v>
      </c>
      <c r="J15" s="30">
        <f t="shared" si="0"/>
        <v>1667.69</v>
      </c>
      <c r="K15" s="51">
        <f t="shared" si="1"/>
        <v>2.2060505128099877</v>
      </c>
      <c r="L15" s="30">
        <v>40.72</v>
      </c>
      <c r="M15" s="30">
        <v>21.71</v>
      </c>
      <c r="N15" s="30">
        <f t="shared" si="3"/>
        <v>19.009999999999998</v>
      </c>
      <c r="O15" s="52">
        <v>874</v>
      </c>
      <c r="P15" s="30">
        <v>41.97</v>
      </c>
      <c r="Q15" s="30">
        <v>23.36</v>
      </c>
      <c r="R15" s="30">
        <f t="shared" si="4"/>
        <v>18.61</v>
      </c>
      <c r="S15" s="45">
        <f t="shared" si="5"/>
        <v>49.468367889420527</v>
      </c>
      <c r="T15" s="2"/>
    </row>
    <row r="16" spans="1:20" ht="26.25" customHeight="1" x14ac:dyDescent="0.2">
      <c r="A16" s="3"/>
      <c r="B16" s="4" t="s">
        <v>13</v>
      </c>
      <c r="C16" s="5">
        <v>3</v>
      </c>
      <c r="D16" s="6">
        <v>41596</v>
      </c>
      <c r="E16" s="7" t="s">
        <v>154</v>
      </c>
      <c r="F16" s="19" t="s">
        <v>14</v>
      </c>
      <c r="G16" s="35">
        <v>41638</v>
      </c>
      <c r="H16" s="47">
        <v>1682.82</v>
      </c>
      <c r="I16" s="29">
        <f t="shared" si="2"/>
        <v>34.97</v>
      </c>
      <c r="J16" s="29">
        <f t="shared" si="0"/>
        <v>1647.85</v>
      </c>
      <c r="K16" s="48">
        <f t="shared" si="1"/>
        <v>2.0780594478316159</v>
      </c>
      <c r="L16" s="29">
        <v>42.5</v>
      </c>
      <c r="M16" s="29">
        <v>21.74</v>
      </c>
      <c r="N16" s="29">
        <f t="shared" si="3"/>
        <v>20.76</v>
      </c>
      <c r="O16" s="49">
        <v>1292</v>
      </c>
      <c r="P16" s="29">
        <v>37.61</v>
      </c>
      <c r="Q16" s="29">
        <v>23.4</v>
      </c>
      <c r="R16" s="29">
        <f t="shared" si="4"/>
        <v>14.21</v>
      </c>
      <c r="S16" s="44">
        <f t="shared" si="5"/>
        <v>40.634829854160714</v>
      </c>
      <c r="T16" s="2"/>
    </row>
    <row r="17" spans="1:20" x14ac:dyDescent="0.2">
      <c r="A17" s="3"/>
      <c r="B17" s="4" t="s">
        <v>15</v>
      </c>
      <c r="C17" s="5">
        <v>3</v>
      </c>
      <c r="D17" s="6">
        <v>41596</v>
      </c>
      <c r="E17" s="7" t="s">
        <v>155</v>
      </c>
      <c r="F17" s="20"/>
      <c r="G17" s="35">
        <v>41641</v>
      </c>
      <c r="H17" s="47">
        <v>1705.45</v>
      </c>
      <c r="I17" s="29">
        <f t="shared" si="2"/>
        <v>49.38</v>
      </c>
      <c r="J17" s="29">
        <f t="shared" si="0"/>
        <v>1656.07</v>
      </c>
      <c r="K17" s="48">
        <f t="shared" si="1"/>
        <v>2.8954234952651792</v>
      </c>
      <c r="L17" s="29">
        <v>47.61</v>
      </c>
      <c r="M17" s="29">
        <v>21.71</v>
      </c>
      <c r="N17" s="29">
        <f t="shared" si="3"/>
        <v>25.9</v>
      </c>
      <c r="O17" s="49">
        <v>1291</v>
      </c>
      <c r="P17" s="29">
        <v>46.77</v>
      </c>
      <c r="Q17" s="29">
        <v>23.29</v>
      </c>
      <c r="R17" s="29">
        <f t="shared" si="4"/>
        <v>23.480000000000004</v>
      </c>
      <c r="S17" s="44">
        <f t="shared" si="5"/>
        <v>47.549615228837595</v>
      </c>
      <c r="T17" s="2"/>
    </row>
    <row r="18" spans="1:20" x14ac:dyDescent="0.2">
      <c r="A18" s="3"/>
      <c r="B18" s="12" t="s">
        <v>16</v>
      </c>
      <c r="C18" s="13">
        <v>3</v>
      </c>
      <c r="D18" s="14">
        <v>41596</v>
      </c>
      <c r="E18" s="15" t="s">
        <v>156</v>
      </c>
      <c r="F18" s="21"/>
      <c r="G18" s="36">
        <v>41641</v>
      </c>
      <c r="H18" s="50">
        <v>1701.68</v>
      </c>
      <c r="I18" s="30">
        <f t="shared" si="2"/>
        <v>41.86</v>
      </c>
      <c r="J18" s="30">
        <f t="shared" si="0"/>
        <v>1659.8200000000002</v>
      </c>
      <c r="K18" s="51">
        <f t="shared" si="1"/>
        <v>2.4599219594753419</v>
      </c>
      <c r="L18" s="30">
        <v>42.96</v>
      </c>
      <c r="M18" s="30">
        <v>21.64</v>
      </c>
      <c r="N18" s="30">
        <f t="shared" si="3"/>
        <v>21.32</v>
      </c>
      <c r="O18" s="52">
        <v>1440</v>
      </c>
      <c r="P18" s="30">
        <v>43.93</v>
      </c>
      <c r="Q18" s="30">
        <v>23.39</v>
      </c>
      <c r="R18" s="30">
        <f t="shared" si="4"/>
        <v>20.54</v>
      </c>
      <c r="S18" s="45">
        <f t="shared" si="5"/>
        <v>49.068322981366457</v>
      </c>
      <c r="T18" s="2"/>
    </row>
    <row r="19" spans="1:20" x14ac:dyDescent="0.2">
      <c r="A19" s="3"/>
      <c r="B19" s="4" t="s">
        <v>17</v>
      </c>
      <c r="C19" s="5">
        <v>3</v>
      </c>
      <c r="D19" s="6">
        <v>41596</v>
      </c>
      <c r="E19" s="7" t="s">
        <v>157</v>
      </c>
      <c r="F19" s="20"/>
      <c r="G19" s="35">
        <v>41646</v>
      </c>
      <c r="H19" s="47">
        <v>1729.4</v>
      </c>
      <c r="I19" s="29">
        <f t="shared" si="2"/>
        <v>98.86</v>
      </c>
      <c r="J19" s="29">
        <f t="shared" si="0"/>
        <v>1630.5400000000002</v>
      </c>
      <c r="K19" s="48">
        <f t="shared" si="1"/>
        <v>5.7164334451254764</v>
      </c>
      <c r="L19" s="29">
        <v>92.78</v>
      </c>
      <c r="M19" s="29">
        <v>23.34</v>
      </c>
      <c r="N19" s="29">
        <f t="shared" si="3"/>
        <v>69.44</v>
      </c>
      <c r="O19" s="49">
        <v>1095</v>
      </c>
      <c r="P19" s="29">
        <v>52.84</v>
      </c>
      <c r="Q19" s="29">
        <v>23.42</v>
      </c>
      <c r="R19" s="29">
        <f t="shared" si="4"/>
        <v>29.42</v>
      </c>
      <c r="S19" s="44">
        <f t="shared" si="5"/>
        <v>29.759255512846451</v>
      </c>
      <c r="T19" s="2"/>
    </row>
    <row r="20" spans="1:20" x14ac:dyDescent="0.2">
      <c r="A20" s="3"/>
      <c r="B20" s="4" t="s">
        <v>18</v>
      </c>
      <c r="C20" s="5">
        <v>3</v>
      </c>
      <c r="D20" s="6">
        <v>41596</v>
      </c>
      <c r="E20" s="7" t="s">
        <v>158</v>
      </c>
      <c r="F20" s="20"/>
      <c r="G20" s="35">
        <v>41646</v>
      </c>
      <c r="H20" s="47">
        <v>1708.62</v>
      </c>
      <c r="I20" s="29">
        <f t="shared" si="2"/>
        <v>95.669999999999987</v>
      </c>
      <c r="J20" s="29">
        <f t="shared" si="0"/>
        <v>1612.9499999999998</v>
      </c>
      <c r="K20" s="48">
        <f t="shared" si="1"/>
        <v>5.5992555395582393</v>
      </c>
      <c r="L20" s="29">
        <v>94.27</v>
      </c>
      <c r="M20" s="29">
        <v>23.32</v>
      </c>
      <c r="N20" s="29">
        <f t="shared" si="3"/>
        <v>70.949999999999989</v>
      </c>
      <c r="O20" s="49">
        <v>680</v>
      </c>
      <c r="P20" s="29">
        <v>48.24</v>
      </c>
      <c r="Q20" s="29">
        <v>23.52</v>
      </c>
      <c r="R20" s="29">
        <f t="shared" si="4"/>
        <v>24.720000000000002</v>
      </c>
      <c r="S20" s="44">
        <f t="shared" si="5"/>
        <v>25.838820947005338</v>
      </c>
      <c r="T20" s="2"/>
    </row>
    <row r="21" spans="1:20" x14ac:dyDescent="0.2">
      <c r="A21" s="3"/>
      <c r="B21" s="12" t="s">
        <v>19</v>
      </c>
      <c r="C21" s="13">
        <v>3</v>
      </c>
      <c r="D21" s="14">
        <v>41596</v>
      </c>
      <c r="E21" s="15" t="s">
        <v>159</v>
      </c>
      <c r="F21" s="21"/>
      <c r="G21" s="36">
        <v>41646</v>
      </c>
      <c r="H21" s="50">
        <v>1713.48</v>
      </c>
      <c r="I21" s="30">
        <f t="shared" si="2"/>
        <v>96.64</v>
      </c>
      <c r="J21" s="30">
        <f t="shared" si="0"/>
        <v>1616.84</v>
      </c>
      <c r="K21" s="51">
        <f t="shared" si="1"/>
        <v>5.639984125872493</v>
      </c>
      <c r="L21" s="30">
        <v>93.74</v>
      </c>
      <c r="M21" s="30">
        <v>23.49</v>
      </c>
      <c r="N21" s="30">
        <f t="shared" si="3"/>
        <v>70.25</v>
      </c>
      <c r="O21" s="52">
        <v>910</v>
      </c>
      <c r="P21" s="30">
        <v>49.98</v>
      </c>
      <c r="Q21" s="30">
        <v>23.59</v>
      </c>
      <c r="R21" s="30">
        <f t="shared" si="4"/>
        <v>26.389999999999997</v>
      </c>
      <c r="S21" s="45">
        <f t="shared" si="5"/>
        <v>27.307533112582778</v>
      </c>
      <c r="T21" s="2"/>
    </row>
    <row r="22" spans="1:20" x14ac:dyDescent="0.2">
      <c r="A22" s="3"/>
      <c r="B22" s="4" t="s">
        <v>20</v>
      </c>
      <c r="C22" s="5">
        <v>3</v>
      </c>
      <c r="D22" s="6">
        <v>41596</v>
      </c>
      <c r="E22" s="7" t="s">
        <v>160</v>
      </c>
      <c r="F22" s="20"/>
      <c r="G22" s="35">
        <v>41641</v>
      </c>
      <c r="H22" s="47">
        <v>1737.74</v>
      </c>
      <c r="I22" s="29">
        <f t="shared" si="2"/>
        <v>114.55</v>
      </c>
      <c r="J22" s="29">
        <f t="shared" si="0"/>
        <v>1623.19</v>
      </c>
      <c r="K22" s="48">
        <f t="shared" si="1"/>
        <v>6.5918952202285723</v>
      </c>
      <c r="L22" s="29">
        <v>113.96</v>
      </c>
      <c r="M22" s="29">
        <v>21.72</v>
      </c>
      <c r="N22" s="29">
        <f t="shared" si="3"/>
        <v>92.24</v>
      </c>
      <c r="O22" s="49">
        <v>1915</v>
      </c>
      <c r="P22" s="29">
        <v>45.71</v>
      </c>
      <c r="Q22" s="29">
        <v>23.4</v>
      </c>
      <c r="R22" s="29">
        <f t="shared" si="4"/>
        <v>22.310000000000002</v>
      </c>
      <c r="S22" s="44">
        <f t="shared" si="5"/>
        <v>19.47621126145788</v>
      </c>
      <c r="T22" s="2"/>
    </row>
    <row r="23" spans="1:20" x14ac:dyDescent="0.2">
      <c r="A23" s="3"/>
      <c r="B23" s="4" t="s">
        <v>21</v>
      </c>
      <c r="C23" s="5">
        <v>3</v>
      </c>
      <c r="D23" s="6">
        <v>41596</v>
      </c>
      <c r="E23" s="7" t="s">
        <v>161</v>
      </c>
      <c r="F23" s="20"/>
      <c r="G23" s="35">
        <v>41641</v>
      </c>
      <c r="H23" s="47">
        <v>1778.68</v>
      </c>
      <c r="I23" s="29">
        <f t="shared" si="2"/>
        <v>161.96</v>
      </c>
      <c r="J23" s="29">
        <f t="shared" si="0"/>
        <v>1616.72</v>
      </c>
      <c r="K23" s="48">
        <f t="shared" si="1"/>
        <v>9.1056288933366307</v>
      </c>
      <c r="L23" s="29">
        <v>160.82</v>
      </c>
      <c r="M23" s="29">
        <v>21.64</v>
      </c>
      <c r="N23" s="29">
        <f t="shared" si="3"/>
        <v>139.18</v>
      </c>
      <c r="O23" s="49">
        <v>2430</v>
      </c>
      <c r="P23" s="29">
        <v>46.02</v>
      </c>
      <c r="Q23" s="29">
        <v>23.24</v>
      </c>
      <c r="R23" s="29">
        <f t="shared" si="4"/>
        <v>22.780000000000005</v>
      </c>
      <c r="S23" s="44">
        <f t="shared" si="5"/>
        <v>14.065201284267722</v>
      </c>
      <c r="T23" s="2"/>
    </row>
    <row r="24" spans="1:20" ht="24" x14ac:dyDescent="0.2">
      <c r="A24" s="3"/>
      <c r="B24" s="12" t="s">
        <v>22</v>
      </c>
      <c r="C24" s="16" t="s">
        <v>50</v>
      </c>
      <c r="D24" s="16" t="s">
        <v>50</v>
      </c>
      <c r="E24" s="15" t="s">
        <v>162</v>
      </c>
      <c r="F24" s="22" t="s">
        <v>59</v>
      </c>
      <c r="G24" s="43" t="s">
        <v>50</v>
      </c>
      <c r="H24" s="39" t="s">
        <v>50</v>
      </c>
      <c r="I24" s="40" t="s">
        <v>50</v>
      </c>
      <c r="J24" s="16" t="s">
        <v>50</v>
      </c>
      <c r="K24" s="41" t="s">
        <v>50</v>
      </c>
      <c r="L24" s="16" t="s">
        <v>50</v>
      </c>
      <c r="M24" s="16" t="s">
        <v>50</v>
      </c>
      <c r="N24" s="16" t="s">
        <v>50</v>
      </c>
      <c r="O24" s="16" t="s">
        <v>50</v>
      </c>
      <c r="P24" s="16" t="s">
        <v>50</v>
      </c>
      <c r="Q24" s="16" t="s">
        <v>50</v>
      </c>
      <c r="R24" s="16" t="s">
        <v>50</v>
      </c>
      <c r="S24" s="42" t="s">
        <v>50</v>
      </c>
      <c r="T24" s="2"/>
    </row>
    <row r="25" spans="1:20" x14ac:dyDescent="0.2">
      <c r="A25" s="3"/>
      <c r="B25" s="4" t="s">
        <v>23</v>
      </c>
      <c r="C25" s="5">
        <v>3</v>
      </c>
      <c r="D25" s="6">
        <v>41596</v>
      </c>
      <c r="E25" s="7" t="s">
        <v>163</v>
      </c>
      <c r="F25" s="17"/>
      <c r="G25" s="35">
        <v>41641</v>
      </c>
      <c r="H25" s="47">
        <v>1700.35</v>
      </c>
      <c r="I25" s="29">
        <f t="shared" si="2"/>
        <v>33.869999999999997</v>
      </c>
      <c r="J25" s="29">
        <f t="shared" ref="J25:J45" si="6">H25-I25</f>
        <v>1666.48</v>
      </c>
      <c r="K25" s="48">
        <f t="shared" ref="K25:K45" si="7">I25*100/H25</f>
        <v>1.9919428352986148</v>
      </c>
      <c r="L25" s="29">
        <v>36.58</v>
      </c>
      <c r="M25" s="29">
        <v>23.36</v>
      </c>
      <c r="N25" s="29">
        <f t="shared" si="3"/>
        <v>13.219999999999999</v>
      </c>
      <c r="O25" s="49">
        <v>1863</v>
      </c>
      <c r="P25" s="29">
        <v>43.93</v>
      </c>
      <c r="Q25" s="29">
        <v>23.28</v>
      </c>
      <c r="R25" s="29">
        <f t="shared" si="4"/>
        <v>20.65</v>
      </c>
      <c r="S25" s="44">
        <f t="shared" si="5"/>
        <v>60.968408621198705</v>
      </c>
      <c r="T25" s="2"/>
    </row>
    <row r="26" spans="1:20" x14ac:dyDescent="0.2">
      <c r="A26" s="3"/>
      <c r="B26" s="4" t="s">
        <v>24</v>
      </c>
      <c r="C26" s="5">
        <v>3</v>
      </c>
      <c r="D26" s="6">
        <v>41596</v>
      </c>
      <c r="E26" s="7" t="s">
        <v>164</v>
      </c>
      <c r="F26" s="17"/>
      <c r="G26" s="35">
        <v>41641</v>
      </c>
      <c r="H26" s="47">
        <v>1699.97</v>
      </c>
      <c r="I26" s="29">
        <f t="shared" si="2"/>
        <v>35.53</v>
      </c>
      <c r="J26" s="29">
        <f t="shared" si="6"/>
        <v>1664.44</v>
      </c>
      <c r="K26" s="48">
        <f t="shared" si="7"/>
        <v>2.0900368830038176</v>
      </c>
      <c r="L26" s="29">
        <v>34.380000000000003</v>
      </c>
      <c r="M26" s="29">
        <v>21.55</v>
      </c>
      <c r="N26" s="29">
        <f t="shared" si="3"/>
        <v>12.830000000000002</v>
      </c>
      <c r="O26" s="49">
        <v>2530</v>
      </c>
      <c r="P26" s="29">
        <v>46.05</v>
      </c>
      <c r="Q26" s="29">
        <v>23.35</v>
      </c>
      <c r="R26" s="29">
        <f t="shared" si="4"/>
        <v>22.699999999999996</v>
      </c>
      <c r="S26" s="44">
        <f t="shared" si="5"/>
        <v>63.889670700816197</v>
      </c>
      <c r="T26" s="2"/>
    </row>
    <row r="27" spans="1:20" x14ac:dyDescent="0.2">
      <c r="A27" s="3"/>
      <c r="B27" s="12" t="s">
        <v>25</v>
      </c>
      <c r="C27" s="13">
        <v>3</v>
      </c>
      <c r="D27" s="14">
        <v>41596</v>
      </c>
      <c r="E27" s="15" t="s">
        <v>165</v>
      </c>
      <c r="F27" s="18"/>
      <c r="G27" s="36">
        <v>41641</v>
      </c>
      <c r="H27" s="50">
        <v>1690.49</v>
      </c>
      <c r="I27" s="30">
        <f t="shared" si="2"/>
        <v>31.4</v>
      </c>
      <c r="J27" s="30">
        <f t="shared" si="6"/>
        <v>1659.09</v>
      </c>
      <c r="K27" s="51">
        <f t="shared" si="7"/>
        <v>1.8574496152003266</v>
      </c>
      <c r="L27" s="30">
        <v>31.72</v>
      </c>
      <c r="M27" s="30">
        <v>21.5</v>
      </c>
      <c r="N27" s="30">
        <f t="shared" si="3"/>
        <v>10.219999999999999</v>
      </c>
      <c r="O27" s="52">
        <v>2240</v>
      </c>
      <c r="P27" s="30">
        <v>44.54</v>
      </c>
      <c r="Q27" s="30">
        <v>23.36</v>
      </c>
      <c r="R27" s="30">
        <f t="shared" si="4"/>
        <v>21.18</v>
      </c>
      <c r="S27" s="45">
        <f t="shared" si="5"/>
        <v>67.452229299363054</v>
      </c>
      <c r="T27" s="2"/>
    </row>
    <row r="28" spans="1:20" x14ac:dyDescent="0.2">
      <c r="A28" s="3"/>
      <c r="B28" s="4" t="s">
        <v>26</v>
      </c>
      <c r="C28" s="5">
        <v>3</v>
      </c>
      <c r="D28" s="6">
        <v>41596</v>
      </c>
      <c r="E28" s="7" t="s">
        <v>166</v>
      </c>
      <c r="F28" s="17"/>
      <c r="G28" s="35">
        <v>41641</v>
      </c>
      <c r="H28" s="47">
        <v>1695.02</v>
      </c>
      <c r="I28" s="29">
        <f t="shared" si="2"/>
        <v>39.870000000000005</v>
      </c>
      <c r="J28" s="29">
        <f t="shared" si="6"/>
        <v>1655.15</v>
      </c>
      <c r="K28" s="48">
        <f t="shared" si="7"/>
        <v>2.3521846349895581</v>
      </c>
      <c r="L28" s="29">
        <v>39.200000000000003</v>
      </c>
      <c r="M28" s="29">
        <v>21.77</v>
      </c>
      <c r="N28" s="29">
        <f t="shared" si="3"/>
        <v>17.430000000000003</v>
      </c>
      <c r="O28" s="49">
        <v>2210</v>
      </c>
      <c r="P28" s="29">
        <v>45.67</v>
      </c>
      <c r="Q28" s="29">
        <v>23.23</v>
      </c>
      <c r="R28" s="29">
        <f>P28-Q28</f>
        <v>22.44</v>
      </c>
      <c r="S28" s="44">
        <f t="shared" si="5"/>
        <v>56.282919488337086</v>
      </c>
      <c r="T28" s="2"/>
    </row>
    <row r="29" spans="1:20" x14ac:dyDescent="0.2">
      <c r="A29" s="3"/>
      <c r="B29" s="4" t="s">
        <v>27</v>
      </c>
      <c r="C29" s="5">
        <v>3</v>
      </c>
      <c r="D29" s="6">
        <v>41596</v>
      </c>
      <c r="E29" s="7" t="s">
        <v>167</v>
      </c>
      <c r="F29" s="17"/>
      <c r="G29" s="35">
        <v>41641</v>
      </c>
      <c r="H29" s="47">
        <v>1699.23</v>
      </c>
      <c r="I29" s="29">
        <f t="shared" si="2"/>
        <v>42.95</v>
      </c>
      <c r="J29" s="29">
        <f t="shared" si="6"/>
        <v>1656.28</v>
      </c>
      <c r="K29" s="48">
        <f t="shared" si="7"/>
        <v>2.5276154493505882</v>
      </c>
      <c r="L29" s="29">
        <v>40.159999999999997</v>
      </c>
      <c r="M29" s="29">
        <v>21.71</v>
      </c>
      <c r="N29" s="29">
        <f t="shared" si="3"/>
        <v>18.449999999999996</v>
      </c>
      <c r="O29" s="49">
        <v>2600</v>
      </c>
      <c r="P29" s="29">
        <v>48.31</v>
      </c>
      <c r="Q29" s="29">
        <v>23.81</v>
      </c>
      <c r="R29" s="29">
        <f t="shared" si="4"/>
        <v>24.500000000000004</v>
      </c>
      <c r="S29" s="44">
        <f t="shared" si="5"/>
        <v>57.043073341094299</v>
      </c>
      <c r="T29" s="2"/>
    </row>
    <row r="30" spans="1:20" x14ac:dyDescent="0.2">
      <c r="A30" s="3"/>
      <c r="B30" s="12" t="s">
        <v>28</v>
      </c>
      <c r="C30" s="13">
        <v>3</v>
      </c>
      <c r="D30" s="14">
        <v>41596</v>
      </c>
      <c r="E30" s="15" t="s">
        <v>168</v>
      </c>
      <c r="F30" s="18"/>
      <c r="G30" s="36">
        <v>41641</v>
      </c>
      <c r="H30" s="50">
        <v>1696.88</v>
      </c>
      <c r="I30" s="30">
        <f t="shared" si="2"/>
        <v>47.429999999999993</v>
      </c>
      <c r="J30" s="30">
        <f t="shared" si="6"/>
        <v>1649.45</v>
      </c>
      <c r="K30" s="51">
        <f t="shared" si="7"/>
        <v>2.795129885436801</v>
      </c>
      <c r="L30" s="30">
        <v>44.66</v>
      </c>
      <c r="M30" s="30">
        <v>21.71</v>
      </c>
      <c r="N30" s="30">
        <f t="shared" si="3"/>
        <v>22.949999999999996</v>
      </c>
      <c r="O30" s="52">
        <v>2100</v>
      </c>
      <c r="P30" s="30">
        <v>48.04</v>
      </c>
      <c r="Q30" s="30">
        <v>23.56</v>
      </c>
      <c r="R30" s="30">
        <f t="shared" si="4"/>
        <v>24.48</v>
      </c>
      <c r="S30" s="45">
        <f t="shared" si="5"/>
        <v>51.612903225806463</v>
      </c>
      <c r="T30" s="2"/>
    </row>
    <row r="31" spans="1:20" x14ac:dyDescent="0.2">
      <c r="A31" s="3"/>
      <c r="B31" s="4" t="s">
        <v>29</v>
      </c>
      <c r="C31" s="5">
        <v>3</v>
      </c>
      <c r="D31" s="6">
        <v>41596</v>
      </c>
      <c r="E31" s="7" t="s">
        <v>169</v>
      </c>
      <c r="F31" s="17"/>
      <c r="G31" s="35">
        <v>41646</v>
      </c>
      <c r="H31" s="47">
        <v>1702.33</v>
      </c>
      <c r="I31" s="29">
        <f t="shared" si="2"/>
        <v>28.49</v>
      </c>
      <c r="J31" s="29">
        <f t="shared" si="6"/>
        <v>1673.84</v>
      </c>
      <c r="K31" s="48">
        <f t="shared" si="7"/>
        <v>1.673588552160862</v>
      </c>
      <c r="L31" s="29">
        <v>32.119999999999997</v>
      </c>
      <c r="M31" s="29">
        <v>21.68</v>
      </c>
      <c r="N31" s="29">
        <f t="shared" si="3"/>
        <v>10.439999999999998</v>
      </c>
      <c r="O31" s="49">
        <v>739</v>
      </c>
      <c r="P31" s="29">
        <v>41.5</v>
      </c>
      <c r="Q31" s="29">
        <v>23.45</v>
      </c>
      <c r="R31" s="29">
        <f t="shared" si="4"/>
        <v>18.05</v>
      </c>
      <c r="S31" s="44">
        <f t="shared" si="5"/>
        <v>63.355563355563362</v>
      </c>
      <c r="T31" s="2"/>
    </row>
    <row r="32" spans="1:20" x14ac:dyDescent="0.2">
      <c r="A32" s="3"/>
      <c r="B32" s="4" t="s">
        <v>30</v>
      </c>
      <c r="C32" s="5">
        <v>3</v>
      </c>
      <c r="D32" s="6">
        <v>41596</v>
      </c>
      <c r="E32" s="7" t="s">
        <v>170</v>
      </c>
      <c r="F32" s="17"/>
      <c r="G32" s="35">
        <v>41646</v>
      </c>
      <c r="H32" s="47">
        <v>1694.2</v>
      </c>
      <c r="I32" s="29">
        <f t="shared" si="2"/>
        <v>27.919999999999995</v>
      </c>
      <c r="J32" s="29">
        <f t="shared" si="6"/>
        <v>1666.28</v>
      </c>
      <c r="K32" s="48">
        <f t="shared" si="7"/>
        <v>1.6479754456380589</v>
      </c>
      <c r="L32" s="29">
        <v>35.08</v>
      </c>
      <c r="M32" s="29">
        <v>23.53</v>
      </c>
      <c r="N32" s="29">
        <f t="shared" si="3"/>
        <v>11.549999999999997</v>
      </c>
      <c r="O32" s="49">
        <v>884</v>
      </c>
      <c r="P32" s="29">
        <v>39.869999999999997</v>
      </c>
      <c r="Q32" s="29">
        <v>23.5</v>
      </c>
      <c r="R32" s="29">
        <f t="shared" si="4"/>
        <v>16.369999999999997</v>
      </c>
      <c r="S32" s="44">
        <f t="shared" si="5"/>
        <v>58.631805157593128</v>
      </c>
      <c r="T32" s="2"/>
    </row>
    <row r="33" spans="1:20" x14ac:dyDescent="0.2">
      <c r="A33" s="3"/>
      <c r="B33" s="12" t="s">
        <v>31</v>
      </c>
      <c r="C33" s="13">
        <v>3</v>
      </c>
      <c r="D33" s="14">
        <v>41596</v>
      </c>
      <c r="E33" s="15" t="s">
        <v>171</v>
      </c>
      <c r="F33" s="18"/>
      <c r="G33" s="36">
        <v>41646</v>
      </c>
      <c r="H33" s="50">
        <v>1132.23</v>
      </c>
      <c r="I33" s="30">
        <f t="shared" si="2"/>
        <v>17.320000000000007</v>
      </c>
      <c r="J33" s="30">
        <f t="shared" si="6"/>
        <v>1114.9100000000001</v>
      </c>
      <c r="K33" s="51">
        <f t="shared" si="7"/>
        <v>1.5297245259355436</v>
      </c>
      <c r="L33" s="30">
        <v>29.76</v>
      </c>
      <c r="M33" s="30">
        <v>23.49</v>
      </c>
      <c r="N33" s="30">
        <f t="shared" si="3"/>
        <v>6.2700000000000031</v>
      </c>
      <c r="O33" s="52">
        <v>617</v>
      </c>
      <c r="P33" s="30">
        <v>34.590000000000003</v>
      </c>
      <c r="Q33" s="30">
        <v>23.54</v>
      </c>
      <c r="R33" s="30">
        <f t="shared" si="4"/>
        <v>11.050000000000004</v>
      </c>
      <c r="S33" s="45">
        <f t="shared" si="5"/>
        <v>63.799076212471128</v>
      </c>
      <c r="T33" s="2"/>
    </row>
    <row r="34" spans="1:20" x14ac:dyDescent="0.2">
      <c r="A34" s="3"/>
      <c r="B34" s="4" t="s">
        <v>32</v>
      </c>
      <c r="C34" s="5">
        <v>3</v>
      </c>
      <c r="D34" s="6">
        <v>41596</v>
      </c>
      <c r="E34" s="7" t="s">
        <v>172</v>
      </c>
      <c r="F34" s="17"/>
      <c r="G34" s="35">
        <v>41646</v>
      </c>
      <c r="H34" s="47">
        <v>1674.27</v>
      </c>
      <c r="I34" s="29">
        <f t="shared" si="2"/>
        <v>33.319999999999993</v>
      </c>
      <c r="J34" s="29">
        <f t="shared" si="6"/>
        <v>1640.95</v>
      </c>
      <c r="K34" s="48">
        <f t="shared" si="7"/>
        <v>1.9901210676892014</v>
      </c>
      <c r="L34" s="29">
        <v>43.69</v>
      </c>
      <c r="M34" s="29">
        <v>23.37</v>
      </c>
      <c r="N34" s="29">
        <f t="shared" si="3"/>
        <v>20.319999999999997</v>
      </c>
      <c r="O34" s="49">
        <v>1340</v>
      </c>
      <c r="P34" s="29">
        <v>36.36</v>
      </c>
      <c r="Q34" s="29">
        <v>23.36</v>
      </c>
      <c r="R34" s="29">
        <f t="shared" si="4"/>
        <v>13</v>
      </c>
      <c r="S34" s="44">
        <f t="shared" si="5"/>
        <v>39.015606242497007</v>
      </c>
      <c r="T34" s="2"/>
    </row>
    <row r="35" spans="1:20" x14ac:dyDescent="0.2">
      <c r="A35" s="3"/>
      <c r="B35" s="4" t="s">
        <v>33</v>
      </c>
      <c r="C35" s="5">
        <v>3</v>
      </c>
      <c r="D35" s="6">
        <v>41596</v>
      </c>
      <c r="E35" s="7" t="s">
        <v>173</v>
      </c>
      <c r="F35" s="17"/>
      <c r="G35" s="35">
        <v>41646</v>
      </c>
      <c r="H35" s="47">
        <v>1697.18</v>
      </c>
      <c r="I35" s="29">
        <f t="shared" si="2"/>
        <v>31.4</v>
      </c>
      <c r="J35" s="29">
        <f t="shared" si="6"/>
        <v>1665.78</v>
      </c>
      <c r="K35" s="48">
        <f t="shared" si="7"/>
        <v>1.8501278591545975</v>
      </c>
      <c r="L35" s="29">
        <v>42.67</v>
      </c>
      <c r="M35" s="29">
        <v>23.41</v>
      </c>
      <c r="N35" s="29">
        <f t="shared" si="3"/>
        <v>19.260000000000002</v>
      </c>
      <c r="O35" s="49">
        <v>980</v>
      </c>
      <c r="P35" s="29">
        <v>35.619999999999997</v>
      </c>
      <c r="Q35" s="29">
        <v>23.48</v>
      </c>
      <c r="R35" s="29">
        <f t="shared" si="4"/>
        <v>12.139999999999997</v>
      </c>
      <c r="S35" s="44">
        <f t="shared" si="5"/>
        <v>38.6624203821656</v>
      </c>
      <c r="T35" s="2"/>
    </row>
    <row r="36" spans="1:20" x14ac:dyDescent="0.2">
      <c r="A36" s="3"/>
      <c r="B36" s="12" t="s">
        <v>34</v>
      </c>
      <c r="C36" s="13">
        <v>3</v>
      </c>
      <c r="D36" s="14">
        <v>41596</v>
      </c>
      <c r="E36" s="15" t="s">
        <v>174</v>
      </c>
      <c r="F36" s="18"/>
      <c r="G36" s="36">
        <v>41646</v>
      </c>
      <c r="H36" s="50">
        <v>1697</v>
      </c>
      <c r="I36" s="30">
        <f t="shared" si="2"/>
        <v>29.03</v>
      </c>
      <c r="J36" s="30">
        <f t="shared" si="6"/>
        <v>1667.97</v>
      </c>
      <c r="K36" s="51">
        <f t="shared" si="7"/>
        <v>1.7106658809664113</v>
      </c>
      <c r="L36" s="30">
        <v>40.090000000000003</v>
      </c>
      <c r="M36" s="30">
        <v>23.44</v>
      </c>
      <c r="N36" s="30">
        <f t="shared" si="3"/>
        <v>16.650000000000002</v>
      </c>
      <c r="O36" s="52">
        <v>1020</v>
      </c>
      <c r="P36" s="30">
        <v>35.89</v>
      </c>
      <c r="Q36" s="30">
        <v>23.51</v>
      </c>
      <c r="R36" s="30">
        <f t="shared" si="4"/>
        <v>12.379999999999999</v>
      </c>
      <c r="S36" s="45">
        <f t="shared" si="5"/>
        <v>42.645539097485361</v>
      </c>
      <c r="T36" s="2"/>
    </row>
    <row r="37" spans="1:20" x14ac:dyDescent="0.2">
      <c r="A37" s="3"/>
      <c r="B37" s="4" t="s">
        <v>35</v>
      </c>
      <c r="C37" s="5">
        <v>3</v>
      </c>
      <c r="D37" s="6">
        <v>41596</v>
      </c>
      <c r="E37" s="7" t="s">
        <v>175</v>
      </c>
      <c r="F37" s="17"/>
      <c r="G37" s="35">
        <v>41646</v>
      </c>
      <c r="H37" s="47">
        <v>1699.37</v>
      </c>
      <c r="I37" s="29">
        <f t="shared" si="2"/>
        <v>32.44</v>
      </c>
      <c r="J37" s="29">
        <f t="shared" si="6"/>
        <v>1666.9299999999998</v>
      </c>
      <c r="K37" s="48">
        <f t="shared" si="7"/>
        <v>1.9089427258336915</v>
      </c>
      <c r="L37" s="29">
        <v>38.119999999999997</v>
      </c>
      <c r="M37" s="29">
        <v>21.66</v>
      </c>
      <c r="N37" s="29">
        <f t="shared" si="3"/>
        <v>16.459999999999997</v>
      </c>
      <c r="O37" s="49">
        <v>1512</v>
      </c>
      <c r="P37" s="29">
        <v>39.47</v>
      </c>
      <c r="Q37" s="29">
        <v>23.49</v>
      </c>
      <c r="R37" s="29">
        <f t="shared" si="4"/>
        <v>15.98</v>
      </c>
      <c r="S37" s="44">
        <f t="shared" si="5"/>
        <v>49.260172626387181</v>
      </c>
      <c r="T37" s="2"/>
    </row>
    <row r="38" spans="1:20" x14ac:dyDescent="0.2">
      <c r="A38" s="3"/>
      <c r="B38" s="4" t="s">
        <v>36</v>
      </c>
      <c r="C38" s="5">
        <v>3</v>
      </c>
      <c r="D38" s="6">
        <v>41596</v>
      </c>
      <c r="E38" s="7" t="s">
        <v>176</v>
      </c>
      <c r="F38" s="17"/>
      <c r="G38" s="35">
        <v>41646</v>
      </c>
      <c r="H38" s="47">
        <v>1697.21</v>
      </c>
      <c r="I38" s="29">
        <f t="shared" si="2"/>
        <v>30.930000000000003</v>
      </c>
      <c r="J38" s="29">
        <f t="shared" si="6"/>
        <v>1666.28</v>
      </c>
      <c r="K38" s="48">
        <f t="shared" si="7"/>
        <v>1.8224026490534468</v>
      </c>
      <c r="L38" s="29">
        <v>37.68</v>
      </c>
      <c r="M38" s="29">
        <v>21.7</v>
      </c>
      <c r="N38" s="29">
        <f t="shared" si="3"/>
        <v>15.98</v>
      </c>
      <c r="O38" s="49">
        <v>1353</v>
      </c>
      <c r="P38" s="29">
        <v>38.450000000000003</v>
      </c>
      <c r="Q38" s="29">
        <v>23.5</v>
      </c>
      <c r="R38" s="29">
        <f t="shared" si="4"/>
        <v>14.950000000000003</v>
      </c>
      <c r="S38" s="44">
        <f t="shared" si="5"/>
        <v>48.334949886841258</v>
      </c>
      <c r="T38" s="2"/>
    </row>
    <row r="39" spans="1:20" x14ac:dyDescent="0.2">
      <c r="A39" s="3"/>
      <c r="B39" s="12" t="s">
        <v>37</v>
      </c>
      <c r="C39" s="13">
        <v>3</v>
      </c>
      <c r="D39" s="14">
        <v>41596</v>
      </c>
      <c r="E39" s="15" t="s">
        <v>177</v>
      </c>
      <c r="F39" s="18"/>
      <c r="G39" s="36">
        <v>41646</v>
      </c>
      <c r="H39" s="50">
        <v>1695.28</v>
      </c>
      <c r="I39" s="30">
        <f t="shared" si="2"/>
        <v>32.369999999999997</v>
      </c>
      <c r="J39" s="30">
        <f t="shared" si="6"/>
        <v>1662.91</v>
      </c>
      <c r="K39" s="51">
        <f t="shared" si="7"/>
        <v>1.9094190930111838</v>
      </c>
      <c r="L39" s="30">
        <v>36.9</v>
      </c>
      <c r="M39" s="30">
        <v>21.51</v>
      </c>
      <c r="N39" s="30">
        <f t="shared" si="3"/>
        <v>15.389999999999997</v>
      </c>
      <c r="O39" s="52">
        <v>1494</v>
      </c>
      <c r="P39" s="30">
        <v>40.49</v>
      </c>
      <c r="Q39" s="30">
        <v>23.51</v>
      </c>
      <c r="R39" s="30">
        <f t="shared" si="4"/>
        <v>16.98</v>
      </c>
      <c r="S39" s="45">
        <f t="shared" si="5"/>
        <v>52.45597775718258</v>
      </c>
      <c r="T39" s="2"/>
    </row>
    <row r="40" spans="1:20" x14ac:dyDescent="0.2">
      <c r="A40" s="3"/>
      <c r="B40" s="4" t="s">
        <v>38</v>
      </c>
      <c r="C40" s="5">
        <v>3</v>
      </c>
      <c r="D40" s="6">
        <v>41596</v>
      </c>
      <c r="E40" s="7" t="s">
        <v>178</v>
      </c>
      <c r="F40" s="17"/>
      <c r="G40" s="35">
        <v>41646</v>
      </c>
      <c r="H40" s="47">
        <v>1151.57</v>
      </c>
      <c r="I40" s="29">
        <f t="shared" si="2"/>
        <v>50.81</v>
      </c>
      <c r="J40" s="29">
        <f t="shared" si="6"/>
        <v>1100.76</v>
      </c>
      <c r="K40" s="48">
        <f t="shared" si="7"/>
        <v>4.4122372065962123</v>
      </c>
      <c r="L40" s="29">
        <v>59.48</v>
      </c>
      <c r="M40" s="29">
        <v>21.75</v>
      </c>
      <c r="N40" s="29">
        <f t="shared" si="3"/>
        <v>37.729999999999997</v>
      </c>
      <c r="O40" s="49">
        <v>771</v>
      </c>
      <c r="P40" s="29">
        <v>36.6</v>
      </c>
      <c r="Q40" s="29">
        <v>23.52</v>
      </c>
      <c r="R40" s="29">
        <f t="shared" si="4"/>
        <v>13.080000000000002</v>
      </c>
      <c r="S40" s="44">
        <f t="shared" si="5"/>
        <v>25.742963983467824</v>
      </c>
      <c r="T40" s="2"/>
    </row>
    <row r="41" spans="1:20" x14ac:dyDescent="0.2">
      <c r="A41" s="3"/>
      <c r="B41" s="4" t="s">
        <v>39</v>
      </c>
      <c r="C41" s="5">
        <v>3</v>
      </c>
      <c r="D41" s="6">
        <v>41596</v>
      </c>
      <c r="E41" s="7" t="s">
        <v>179</v>
      </c>
      <c r="F41" s="17"/>
      <c r="G41" s="35">
        <v>41646</v>
      </c>
      <c r="H41" s="47">
        <v>1732.2</v>
      </c>
      <c r="I41" s="29">
        <f t="shared" si="2"/>
        <v>85.33</v>
      </c>
      <c r="J41" s="29">
        <f t="shared" si="6"/>
        <v>1646.8700000000001</v>
      </c>
      <c r="K41" s="48">
        <f t="shared" si="7"/>
        <v>4.926105530539199</v>
      </c>
      <c r="L41" s="29">
        <v>87.97</v>
      </c>
      <c r="M41" s="29">
        <v>21.7</v>
      </c>
      <c r="N41" s="29">
        <f t="shared" si="3"/>
        <v>66.27</v>
      </c>
      <c r="O41" s="49">
        <v>2480</v>
      </c>
      <c r="P41" s="29">
        <v>42.64</v>
      </c>
      <c r="Q41" s="29">
        <v>23.58</v>
      </c>
      <c r="R41" s="29">
        <f t="shared" si="4"/>
        <v>19.060000000000002</v>
      </c>
      <c r="S41" s="44">
        <f t="shared" si="5"/>
        <v>22.336810031641864</v>
      </c>
      <c r="T41" s="2"/>
    </row>
    <row r="42" spans="1:20" x14ac:dyDescent="0.2">
      <c r="A42" s="3"/>
      <c r="B42" s="12" t="s">
        <v>40</v>
      </c>
      <c r="C42" s="13">
        <v>3</v>
      </c>
      <c r="D42" s="14">
        <v>41596</v>
      </c>
      <c r="E42" s="15" t="s">
        <v>180</v>
      </c>
      <c r="F42" s="18"/>
      <c r="G42" s="36">
        <v>41646</v>
      </c>
      <c r="H42" s="50">
        <v>1149.6099999999999</v>
      </c>
      <c r="I42" s="30">
        <f t="shared" si="2"/>
        <v>50.39</v>
      </c>
      <c r="J42" s="30">
        <f t="shared" si="6"/>
        <v>1099.2199999999998</v>
      </c>
      <c r="K42" s="51">
        <f t="shared" si="7"/>
        <v>4.3832256156435667</v>
      </c>
      <c r="L42" s="30">
        <v>58.92</v>
      </c>
      <c r="M42" s="30">
        <v>21.7</v>
      </c>
      <c r="N42" s="30">
        <f t="shared" si="3"/>
        <v>37.22</v>
      </c>
      <c r="O42" s="52">
        <v>786</v>
      </c>
      <c r="P42" s="30">
        <v>36.590000000000003</v>
      </c>
      <c r="Q42" s="30">
        <v>23.42</v>
      </c>
      <c r="R42" s="30">
        <f t="shared" si="4"/>
        <v>13.170000000000002</v>
      </c>
      <c r="S42" s="45">
        <f t="shared" si="5"/>
        <v>26.136138122643384</v>
      </c>
      <c r="T42" s="2"/>
    </row>
    <row r="43" spans="1:20" ht="15" customHeight="1" x14ac:dyDescent="0.2">
      <c r="A43" s="3"/>
      <c r="B43" s="4" t="s">
        <v>41</v>
      </c>
      <c r="C43" s="5">
        <v>3</v>
      </c>
      <c r="D43" s="6">
        <v>41602</v>
      </c>
      <c r="E43" s="7" t="s">
        <v>41</v>
      </c>
      <c r="F43" s="23"/>
      <c r="G43" s="37">
        <v>41646</v>
      </c>
      <c r="H43" s="54">
        <v>1726.85</v>
      </c>
      <c r="I43" s="29">
        <f t="shared" si="2"/>
        <v>69.860000000000014</v>
      </c>
      <c r="J43" s="29">
        <f t="shared" si="6"/>
        <v>1656.9899999999998</v>
      </c>
      <c r="K43" s="48">
        <f t="shared" si="7"/>
        <v>4.0455164026985564</v>
      </c>
      <c r="L43" s="31">
        <v>68.62</v>
      </c>
      <c r="M43" s="31">
        <v>21.72</v>
      </c>
      <c r="N43" s="29">
        <f t="shared" si="3"/>
        <v>46.900000000000006</v>
      </c>
      <c r="O43" s="49">
        <v>1799</v>
      </c>
      <c r="P43" s="29">
        <v>46.53</v>
      </c>
      <c r="Q43" s="29">
        <v>23.57</v>
      </c>
      <c r="R43" s="29">
        <f t="shared" si="4"/>
        <v>22.96</v>
      </c>
      <c r="S43" s="44">
        <f t="shared" si="5"/>
        <v>32.865731462925844</v>
      </c>
      <c r="T43" s="2"/>
    </row>
    <row r="44" spans="1:20" ht="15" customHeight="1" x14ac:dyDescent="0.2">
      <c r="A44" s="3"/>
      <c r="B44" s="4" t="s">
        <v>42</v>
      </c>
      <c r="C44" s="5">
        <v>2</v>
      </c>
      <c r="D44" s="6">
        <v>41602</v>
      </c>
      <c r="E44" s="7" t="s">
        <v>42</v>
      </c>
      <c r="F44" s="23"/>
      <c r="G44" s="37">
        <v>41646</v>
      </c>
      <c r="H44" s="54">
        <v>1139.8800000000001</v>
      </c>
      <c r="I44" s="29">
        <f t="shared" si="2"/>
        <v>32.650000000000006</v>
      </c>
      <c r="J44" s="29">
        <f t="shared" si="6"/>
        <v>1107.23</v>
      </c>
      <c r="K44" s="48">
        <f t="shared" si="7"/>
        <v>2.8643365968347547</v>
      </c>
      <c r="L44" s="31">
        <v>40.950000000000003</v>
      </c>
      <c r="M44" s="31">
        <v>21.43</v>
      </c>
      <c r="N44" s="29">
        <f t="shared" si="3"/>
        <v>19.520000000000003</v>
      </c>
      <c r="O44" s="49">
        <v>1418</v>
      </c>
      <c r="P44" s="29">
        <v>36.42</v>
      </c>
      <c r="Q44" s="29">
        <v>23.29</v>
      </c>
      <c r="R44" s="29">
        <f t="shared" si="4"/>
        <v>13.130000000000003</v>
      </c>
      <c r="S44" s="44">
        <f t="shared" si="5"/>
        <v>40.214395099540582</v>
      </c>
      <c r="T44" s="2"/>
    </row>
    <row r="45" spans="1:20" ht="29.25" customHeight="1" thickBot="1" x14ac:dyDescent="0.25">
      <c r="A45" s="3"/>
      <c r="B45" s="8" t="s">
        <v>43</v>
      </c>
      <c r="C45" s="9">
        <v>2</v>
      </c>
      <c r="D45" s="10">
        <v>41602</v>
      </c>
      <c r="E45" s="11" t="s">
        <v>43</v>
      </c>
      <c r="F45" s="58" t="s">
        <v>69</v>
      </c>
      <c r="G45" s="38">
        <v>41646</v>
      </c>
      <c r="H45" s="55">
        <v>1690.62</v>
      </c>
      <c r="I45" s="34">
        <f t="shared" si="2"/>
        <v>176.95999999999998</v>
      </c>
      <c r="J45" s="34">
        <f t="shared" si="6"/>
        <v>1513.6599999999999</v>
      </c>
      <c r="K45" s="56">
        <f t="shared" si="7"/>
        <v>10.467165891803006</v>
      </c>
      <c r="L45" s="32">
        <v>185.22</v>
      </c>
      <c r="M45" s="32">
        <v>21.65</v>
      </c>
      <c r="N45" s="34">
        <f t="shared" si="3"/>
        <v>163.57</v>
      </c>
      <c r="O45" s="57">
        <v>1293</v>
      </c>
      <c r="P45" s="34">
        <v>36.799999999999997</v>
      </c>
      <c r="Q45" s="34">
        <v>23.41</v>
      </c>
      <c r="R45" s="34">
        <f t="shared" si="4"/>
        <v>13.389999999999997</v>
      </c>
      <c r="S45" s="46">
        <f t="shared" si="5"/>
        <v>7.566681735985533</v>
      </c>
      <c r="T45" s="2"/>
    </row>
    <row r="46" spans="1:20" ht="6.75" customHeight="1" thickTop="1" x14ac:dyDescent="0.2">
      <c r="B46" s="1"/>
      <c r="C46" s="1"/>
      <c r="D46" s="1"/>
      <c r="E46" s="1"/>
      <c r="F46" s="1"/>
      <c r="G46" s="1"/>
      <c r="P46" s="24"/>
      <c r="T46" s="2"/>
    </row>
    <row r="47" spans="1:20" x14ac:dyDescent="0.2">
      <c r="B47" s="145" t="s">
        <v>64</v>
      </c>
      <c r="C47" s="146"/>
      <c r="D47" s="1"/>
      <c r="E47" s="1"/>
      <c r="F47" s="1"/>
      <c r="G47" s="1"/>
      <c r="P47" s="24"/>
      <c r="T47" s="2"/>
    </row>
    <row r="48" spans="1:20" x14ac:dyDescent="0.2">
      <c r="B48" s="145" t="s">
        <v>65</v>
      </c>
      <c r="C48" s="146"/>
      <c r="D48" s="1"/>
      <c r="E48" s="1"/>
      <c r="F48" s="1"/>
      <c r="G48" s="1"/>
      <c r="P48" s="24"/>
      <c r="T48" s="2"/>
    </row>
    <row r="49" spans="2:20" x14ac:dyDescent="0.2">
      <c r="B49" s="145" t="s">
        <v>70</v>
      </c>
      <c r="C49" s="146"/>
      <c r="D49" s="1"/>
      <c r="E49" s="1"/>
      <c r="F49" s="1"/>
      <c r="G49" s="1"/>
      <c r="T49" s="2"/>
    </row>
    <row r="50" spans="2:20" x14ac:dyDescent="0.2">
      <c r="B50" s="1"/>
      <c r="C50" s="1"/>
      <c r="D50" s="1"/>
      <c r="E50" s="1"/>
      <c r="F50" s="1"/>
      <c r="G50" s="1"/>
      <c r="T50" s="2"/>
    </row>
    <row r="51" spans="2:20" x14ac:dyDescent="0.2">
      <c r="B51" s="1"/>
      <c r="C51" s="1"/>
      <c r="D51" s="1"/>
      <c r="E51" s="1"/>
      <c r="F51" s="1"/>
      <c r="G51" s="1"/>
      <c r="T51" s="2"/>
    </row>
    <row r="52" spans="2:20" x14ac:dyDescent="0.2">
      <c r="B52" s="1"/>
      <c r="C52" s="1"/>
      <c r="D52" s="1"/>
      <c r="E52" s="1"/>
      <c r="F52" s="1"/>
      <c r="G52" s="1"/>
      <c r="T52" s="2"/>
    </row>
    <row r="53" spans="2:20" x14ac:dyDescent="0.2">
      <c r="B53" s="1"/>
      <c r="C53" s="1"/>
      <c r="D53" s="1"/>
      <c r="E53" s="1"/>
      <c r="F53" s="1"/>
      <c r="G53" s="1"/>
      <c r="T53" s="2"/>
    </row>
  </sheetData>
  <mergeCells count="18">
    <mergeCell ref="B47:C47"/>
    <mergeCell ref="B48:C48"/>
    <mergeCell ref="B49:C49"/>
    <mergeCell ref="G5:G6"/>
    <mergeCell ref="B4:F4"/>
    <mergeCell ref="G4:S4"/>
    <mergeCell ref="B2:S2"/>
    <mergeCell ref="B5:B6"/>
    <mergeCell ref="F5:F6"/>
    <mergeCell ref="D5:D6"/>
    <mergeCell ref="C5:C6"/>
    <mergeCell ref="E5:E6"/>
    <mergeCell ref="H5:H6"/>
    <mergeCell ref="I5:I6"/>
    <mergeCell ref="J5:J6"/>
    <mergeCell ref="K5:K6"/>
    <mergeCell ref="L5:N5"/>
    <mergeCell ref="O5:S5"/>
  </mergeCells>
  <pageMargins left="0.45" right="0.45" top="0.75" bottom="0.75" header="0.3" footer="0.3"/>
  <pageSetup scale="56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3"/>
  <sheetViews>
    <sheetView topLeftCell="C1" workbookViewId="0">
      <selection activeCell="T14" sqref="T14"/>
    </sheetView>
  </sheetViews>
  <sheetFormatPr baseColWidth="10" defaultColWidth="8.83203125" defaultRowHeight="15" x14ac:dyDescent="0.2"/>
  <cols>
    <col min="3" max="3" width="10.1640625" customWidth="1"/>
    <col min="5" max="5" width="36.1640625" customWidth="1"/>
    <col min="6" max="6" width="10.83203125" customWidth="1"/>
    <col min="7" max="7" width="9.83203125" customWidth="1"/>
    <col min="8" max="8" width="9.6640625" customWidth="1"/>
    <col min="9" max="10" width="10.5" customWidth="1"/>
    <col min="11" max="11" width="13" customWidth="1"/>
    <col min="13" max="13" width="14.5" customWidth="1"/>
    <col min="14" max="14" width="12.1640625" customWidth="1"/>
    <col min="15" max="15" width="10.1640625" customWidth="1"/>
    <col min="17" max="17" width="11.6640625" customWidth="1"/>
    <col min="18" max="18" width="15.5" customWidth="1"/>
  </cols>
  <sheetData>
    <row r="1" spans="1:18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0" x14ac:dyDescent="0.2">
      <c r="A2" s="2"/>
      <c r="B2" s="130" t="s">
        <v>94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</row>
    <row r="3" spans="1:18" ht="16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8" thickTop="1" thickBot="1" x14ac:dyDescent="0.25">
      <c r="A4" s="3"/>
      <c r="B4" s="149" t="s">
        <v>52</v>
      </c>
      <c r="C4" s="152"/>
      <c r="D4" s="152"/>
      <c r="E4" s="154" t="s">
        <v>53</v>
      </c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3"/>
    </row>
    <row r="5" spans="1:18" x14ac:dyDescent="0.2">
      <c r="A5" s="3"/>
      <c r="B5" s="132" t="s">
        <v>0</v>
      </c>
      <c r="C5" s="136" t="s">
        <v>1</v>
      </c>
      <c r="D5" s="136" t="s">
        <v>89</v>
      </c>
      <c r="E5" s="134" t="s">
        <v>95</v>
      </c>
      <c r="F5" s="147" t="s">
        <v>92</v>
      </c>
      <c r="G5" s="138" t="s">
        <v>55</v>
      </c>
      <c r="H5" s="139" t="s">
        <v>54</v>
      </c>
      <c r="I5" s="139" t="s">
        <v>49</v>
      </c>
      <c r="J5" s="139" t="s">
        <v>51</v>
      </c>
      <c r="K5" s="140" t="s">
        <v>60</v>
      </c>
      <c r="L5" s="141"/>
      <c r="M5" s="142"/>
      <c r="N5" s="140" t="s">
        <v>61</v>
      </c>
      <c r="O5" s="143"/>
      <c r="P5" s="143"/>
      <c r="Q5" s="143"/>
      <c r="R5" s="144"/>
    </row>
    <row r="6" spans="1:18" ht="85" thickBot="1" x14ac:dyDescent="0.25">
      <c r="A6" s="3"/>
      <c r="B6" s="133"/>
      <c r="C6" s="137"/>
      <c r="D6" s="137"/>
      <c r="E6" s="135"/>
      <c r="F6" s="148"/>
      <c r="G6" s="135"/>
      <c r="H6" s="137"/>
      <c r="I6" s="137"/>
      <c r="J6" s="137"/>
      <c r="K6" s="25" t="s">
        <v>56</v>
      </c>
      <c r="L6" s="26" t="s">
        <v>91</v>
      </c>
      <c r="M6" s="27" t="s">
        <v>57</v>
      </c>
      <c r="N6" s="27" t="s">
        <v>68</v>
      </c>
      <c r="O6" s="26" t="s">
        <v>58</v>
      </c>
      <c r="P6" s="26" t="s">
        <v>46</v>
      </c>
      <c r="Q6" s="27" t="s">
        <v>90</v>
      </c>
      <c r="R6" s="28" t="s">
        <v>48</v>
      </c>
    </row>
    <row r="7" spans="1:18" x14ac:dyDescent="0.2">
      <c r="A7" s="3"/>
      <c r="B7" s="4" t="s">
        <v>71</v>
      </c>
      <c r="C7" s="5">
        <v>3</v>
      </c>
      <c r="D7" s="63">
        <v>41625</v>
      </c>
      <c r="E7" s="17"/>
      <c r="F7" s="35">
        <v>41653</v>
      </c>
      <c r="G7" s="47">
        <v>1679.82</v>
      </c>
      <c r="H7" s="29">
        <f>M7+Q7</f>
        <v>4.120000000000001</v>
      </c>
      <c r="I7" s="29">
        <f t="shared" ref="I7:I49" si="0">G7-H7</f>
        <v>1675.7</v>
      </c>
      <c r="J7" s="48">
        <f t="shared" ref="J7:J49" si="1">H7*100/G7</f>
        <v>0.24526437356383429</v>
      </c>
      <c r="K7" s="29">
        <v>24.39</v>
      </c>
      <c r="L7" s="29">
        <v>23.68</v>
      </c>
      <c r="M7" s="29">
        <f>K7-L7</f>
        <v>0.71000000000000085</v>
      </c>
      <c r="N7" s="49">
        <v>705</v>
      </c>
      <c r="O7" s="33">
        <v>27.07</v>
      </c>
      <c r="P7" s="33">
        <v>23.66</v>
      </c>
      <c r="Q7" s="29">
        <f>O7-P7</f>
        <v>3.41</v>
      </c>
      <c r="R7" s="44">
        <f>Q7*100/H7</f>
        <v>82.766990291262118</v>
      </c>
    </row>
    <row r="8" spans="1:18" x14ac:dyDescent="0.2">
      <c r="A8" s="3"/>
      <c r="B8" s="4" t="s">
        <v>72</v>
      </c>
      <c r="C8" s="5">
        <v>3</v>
      </c>
      <c r="D8" s="63">
        <v>41625</v>
      </c>
      <c r="E8" s="17"/>
      <c r="F8" s="35">
        <v>41653</v>
      </c>
      <c r="G8" s="47">
        <v>1675.8</v>
      </c>
      <c r="H8" s="29">
        <f t="shared" ref="H8:H49" si="2">M8+Q8</f>
        <v>2.75</v>
      </c>
      <c r="I8" s="29">
        <f t="shared" si="0"/>
        <v>1673.05</v>
      </c>
      <c r="J8" s="48">
        <f t="shared" si="1"/>
        <v>0.16410072801050246</v>
      </c>
      <c r="K8" s="29">
        <v>23.72</v>
      </c>
      <c r="L8" s="29">
        <v>23.7</v>
      </c>
      <c r="M8" s="29">
        <f>K8-L8</f>
        <v>1.9999999999999574E-2</v>
      </c>
      <c r="N8" s="49">
        <v>523</v>
      </c>
      <c r="O8" s="33">
        <v>26.28</v>
      </c>
      <c r="P8" s="29">
        <v>23.55</v>
      </c>
      <c r="Q8" s="29">
        <f t="shared" ref="Q8:Q49" si="3">O8-P8</f>
        <v>2.7300000000000004</v>
      </c>
      <c r="R8" s="44">
        <f t="shared" ref="R8:R49" si="4">Q8*100/H8</f>
        <v>99.272727272727295</v>
      </c>
    </row>
    <row r="9" spans="1:18" x14ac:dyDescent="0.2">
      <c r="A9" s="3"/>
      <c r="B9" s="12" t="s">
        <v>73</v>
      </c>
      <c r="C9" s="13">
        <v>3</v>
      </c>
      <c r="D9" s="64">
        <v>41625</v>
      </c>
      <c r="E9" s="18" t="s">
        <v>66</v>
      </c>
      <c r="F9" s="36">
        <v>41653</v>
      </c>
      <c r="G9" s="50">
        <v>1678.23</v>
      </c>
      <c r="H9" s="30">
        <f t="shared" si="2"/>
        <v>1.7300000000000004</v>
      </c>
      <c r="I9" s="30">
        <f t="shared" si="0"/>
        <v>1676.5</v>
      </c>
      <c r="J9" s="51">
        <f t="shared" si="1"/>
        <v>0.10308479767373963</v>
      </c>
      <c r="K9" s="30">
        <v>23.65</v>
      </c>
      <c r="L9" s="30">
        <v>23.63</v>
      </c>
      <c r="M9" s="30">
        <f t="shared" ref="M9:M49" si="5">K9-L9</f>
        <v>1.9999999999999574E-2</v>
      </c>
      <c r="N9" s="52">
        <v>443</v>
      </c>
      <c r="O9" s="30">
        <v>25.3</v>
      </c>
      <c r="P9" s="30">
        <v>23.59</v>
      </c>
      <c r="Q9" s="30">
        <f t="shared" si="3"/>
        <v>1.7100000000000009</v>
      </c>
      <c r="R9" s="45">
        <f t="shared" si="4"/>
        <v>98.843930635838177</v>
      </c>
    </row>
    <row r="10" spans="1:18" x14ac:dyDescent="0.2">
      <c r="A10" s="3"/>
      <c r="B10" s="4" t="s">
        <v>74</v>
      </c>
      <c r="C10" s="5">
        <v>3</v>
      </c>
      <c r="D10" s="63">
        <v>41625</v>
      </c>
      <c r="E10" s="17"/>
      <c r="F10" s="35">
        <v>41653</v>
      </c>
      <c r="G10" s="53">
        <v>1674.03</v>
      </c>
      <c r="H10" s="29">
        <f t="shared" si="2"/>
        <v>1.1099999999999994</v>
      </c>
      <c r="I10" s="29">
        <f t="shared" si="0"/>
        <v>1672.92</v>
      </c>
      <c r="J10" s="48">
        <f t="shared" si="1"/>
        <v>6.6307055429114137E-2</v>
      </c>
      <c r="K10" s="33">
        <v>23.58</v>
      </c>
      <c r="L10" s="29">
        <v>23.57</v>
      </c>
      <c r="M10" s="29">
        <f t="shared" si="5"/>
        <v>9.9999999999980105E-3</v>
      </c>
      <c r="N10" s="49">
        <v>478</v>
      </c>
      <c r="O10" s="29">
        <v>24.6</v>
      </c>
      <c r="P10" s="29">
        <v>23.5</v>
      </c>
      <c r="Q10" s="29">
        <f t="shared" si="3"/>
        <v>1.1000000000000014</v>
      </c>
      <c r="R10" s="44">
        <f t="shared" si="4"/>
        <v>99.099099099099277</v>
      </c>
    </row>
    <row r="11" spans="1:18" x14ac:dyDescent="0.2">
      <c r="A11" s="3"/>
      <c r="B11" s="4" t="s">
        <v>75</v>
      </c>
      <c r="C11" s="5">
        <v>3</v>
      </c>
      <c r="D11" s="63">
        <v>41625</v>
      </c>
      <c r="E11" s="17"/>
      <c r="F11" s="35">
        <v>41653</v>
      </c>
      <c r="G11" s="53">
        <v>1680.08</v>
      </c>
      <c r="H11" s="29">
        <f t="shared" si="2"/>
        <v>1.7199999999999989</v>
      </c>
      <c r="I11" s="29">
        <f t="shared" si="0"/>
        <v>1678.36</v>
      </c>
      <c r="J11" s="48">
        <f t="shared" si="1"/>
        <v>0.1023760773296509</v>
      </c>
      <c r="K11" s="33">
        <v>23.77</v>
      </c>
      <c r="L11" s="29">
        <v>23.75</v>
      </c>
      <c r="M11" s="29">
        <f t="shared" si="5"/>
        <v>1.9999999999999574E-2</v>
      </c>
      <c r="N11" s="49">
        <v>473</v>
      </c>
      <c r="O11" s="29">
        <v>25.16</v>
      </c>
      <c r="P11" s="29">
        <v>23.46</v>
      </c>
      <c r="Q11" s="29">
        <f t="shared" si="3"/>
        <v>1.6999999999999993</v>
      </c>
      <c r="R11" s="44">
        <f t="shared" si="4"/>
        <v>98.837209302325618</v>
      </c>
    </row>
    <row r="12" spans="1:18" x14ac:dyDescent="0.2">
      <c r="A12" s="3"/>
      <c r="B12" s="12" t="s">
        <v>76</v>
      </c>
      <c r="C12" s="13">
        <v>3</v>
      </c>
      <c r="D12" s="64">
        <v>41625</v>
      </c>
      <c r="E12" s="18"/>
      <c r="F12" s="36">
        <v>41653</v>
      </c>
      <c r="G12" s="50">
        <v>1673.23</v>
      </c>
      <c r="H12" s="30">
        <f t="shared" si="2"/>
        <v>1.3000000000000007</v>
      </c>
      <c r="I12" s="30">
        <f t="shared" si="0"/>
        <v>1671.93</v>
      </c>
      <c r="J12" s="51">
        <f t="shared" si="1"/>
        <v>7.7694040867065522E-2</v>
      </c>
      <c r="K12" s="30">
        <v>23.65</v>
      </c>
      <c r="L12" s="30">
        <v>23.65</v>
      </c>
      <c r="M12" s="30">
        <f t="shared" si="5"/>
        <v>0</v>
      </c>
      <c r="N12" s="52">
        <v>376</v>
      </c>
      <c r="O12" s="30">
        <v>24.93</v>
      </c>
      <c r="P12" s="30">
        <v>23.63</v>
      </c>
      <c r="Q12" s="30">
        <f t="shared" si="3"/>
        <v>1.3000000000000007</v>
      </c>
      <c r="R12" s="45">
        <f t="shared" si="4"/>
        <v>99.999999999999986</v>
      </c>
    </row>
    <row r="13" spans="1:18" x14ac:dyDescent="0.2">
      <c r="A13" s="3"/>
      <c r="B13" s="4" t="s">
        <v>77</v>
      </c>
      <c r="C13" s="5">
        <v>3</v>
      </c>
      <c r="D13" s="63">
        <v>41625</v>
      </c>
      <c r="E13" s="17"/>
      <c r="F13" s="35">
        <v>41653</v>
      </c>
      <c r="G13" s="47">
        <v>1673.17</v>
      </c>
      <c r="H13" s="29">
        <f t="shared" si="2"/>
        <v>1.0899999999999999</v>
      </c>
      <c r="I13" s="29">
        <f t="shared" si="0"/>
        <v>1672.0800000000002</v>
      </c>
      <c r="J13" s="48">
        <f t="shared" si="1"/>
        <v>6.5145801084169563E-2</v>
      </c>
      <c r="K13" s="29">
        <v>23.56</v>
      </c>
      <c r="L13" s="29">
        <v>23.56</v>
      </c>
      <c r="M13" s="29">
        <f t="shared" si="5"/>
        <v>0</v>
      </c>
      <c r="N13" s="49">
        <v>460</v>
      </c>
      <c r="O13" s="29">
        <v>24.69</v>
      </c>
      <c r="P13" s="29">
        <v>23.6</v>
      </c>
      <c r="Q13" s="29">
        <f t="shared" si="3"/>
        <v>1.0899999999999999</v>
      </c>
      <c r="R13" s="44">
        <f t="shared" si="4"/>
        <v>100</v>
      </c>
    </row>
    <row r="14" spans="1:18" x14ac:dyDescent="0.2">
      <c r="A14" s="3"/>
      <c r="B14" s="4" t="s">
        <v>78</v>
      </c>
      <c r="C14" s="5">
        <v>3</v>
      </c>
      <c r="D14" s="63">
        <v>41625</v>
      </c>
      <c r="E14" s="17"/>
      <c r="F14" s="35">
        <v>41653</v>
      </c>
      <c r="G14" s="47">
        <v>1670.74</v>
      </c>
      <c r="H14" s="29">
        <f t="shared" si="2"/>
        <v>1.0999999999999979</v>
      </c>
      <c r="I14" s="29">
        <f t="shared" si="0"/>
        <v>1669.64</v>
      </c>
      <c r="J14" s="48">
        <f t="shared" si="1"/>
        <v>6.5839089265834178E-2</v>
      </c>
      <c r="K14" s="29">
        <v>23.47</v>
      </c>
      <c r="L14" s="29">
        <v>23.47</v>
      </c>
      <c r="M14" s="29">
        <f t="shared" si="5"/>
        <v>0</v>
      </c>
      <c r="N14" s="49">
        <v>508</v>
      </c>
      <c r="O14" s="29">
        <v>24.7</v>
      </c>
      <c r="P14" s="29">
        <v>23.6</v>
      </c>
      <c r="Q14" s="29">
        <f t="shared" si="3"/>
        <v>1.0999999999999979</v>
      </c>
      <c r="R14" s="44">
        <f t="shared" si="4"/>
        <v>100</v>
      </c>
    </row>
    <row r="15" spans="1:18" x14ac:dyDescent="0.2">
      <c r="A15" s="3"/>
      <c r="B15" s="12" t="s">
        <v>79</v>
      </c>
      <c r="C15" s="13">
        <v>3</v>
      </c>
      <c r="D15" s="64">
        <v>41625</v>
      </c>
      <c r="E15" s="18"/>
      <c r="F15" s="36">
        <v>41653</v>
      </c>
      <c r="G15" s="50">
        <v>1677.71</v>
      </c>
      <c r="H15" s="30">
        <f t="shared" si="2"/>
        <v>0.96000000000000085</v>
      </c>
      <c r="I15" s="30">
        <f t="shared" si="0"/>
        <v>1676.75</v>
      </c>
      <c r="J15" s="51">
        <f t="shared" si="1"/>
        <v>5.7220854617305784E-2</v>
      </c>
      <c r="K15" s="30">
        <v>23.78</v>
      </c>
      <c r="L15" s="30">
        <v>23.76</v>
      </c>
      <c r="M15" s="30">
        <f t="shared" si="5"/>
        <v>1.9999999999999574E-2</v>
      </c>
      <c r="N15" s="52">
        <v>410</v>
      </c>
      <c r="O15" s="30">
        <v>24.55</v>
      </c>
      <c r="P15" s="30">
        <v>23.61</v>
      </c>
      <c r="Q15" s="30">
        <f t="shared" si="3"/>
        <v>0.94000000000000128</v>
      </c>
      <c r="R15" s="45">
        <f t="shared" si="4"/>
        <v>97.916666666666714</v>
      </c>
    </row>
    <row r="16" spans="1:18" x14ac:dyDescent="0.2">
      <c r="A16" s="3"/>
      <c r="B16" s="4" t="s">
        <v>80</v>
      </c>
      <c r="C16" s="5">
        <v>3</v>
      </c>
      <c r="D16" s="63">
        <v>41625</v>
      </c>
      <c r="E16" s="19"/>
      <c r="F16" s="35">
        <v>41653</v>
      </c>
      <c r="G16" s="47">
        <v>1665.32</v>
      </c>
      <c r="H16" s="29">
        <f t="shared" si="2"/>
        <v>2.16</v>
      </c>
      <c r="I16" s="29">
        <f t="shared" si="0"/>
        <v>1663.1599999999999</v>
      </c>
      <c r="J16" s="48">
        <f t="shared" si="1"/>
        <v>0.12970480147959551</v>
      </c>
      <c r="K16" s="29">
        <v>23.72</v>
      </c>
      <c r="L16" s="29">
        <v>23.72</v>
      </c>
      <c r="M16" s="29">
        <f t="shared" si="5"/>
        <v>0</v>
      </c>
      <c r="N16" s="49">
        <v>735</v>
      </c>
      <c r="O16" s="29">
        <v>25.63</v>
      </c>
      <c r="P16" s="29">
        <v>23.47</v>
      </c>
      <c r="Q16" s="29">
        <f t="shared" si="3"/>
        <v>2.16</v>
      </c>
      <c r="R16" s="44">
        <f t="shared" si="4"/>
        <v>100</v>
      </c>
    </row>
    <row r="17" spans="1:18" x14ac:dyDescent="0.2">
      <c r="A17" s="3"/>
      <c r="B17" s="4" t="s">
        <v>81</v>
      </c>
      <c r="C17" s="5">
        <v>3</v>
      </c>
      <c r="D17" s="63">
        <v>41625</v>
      </c>
      <c r="E17" s="20"/>
      <c r="F17" s="35">
        <v>41653</v>
      </c>
      <c r="G17" s="47">
        <v>1677.02</v>
      </c>
      <c r="H17" s="29">
        <f t="shared" si="2"/>
        <v>1.870000000000001</v>
      </c>
      <c r="I17" s="29">
        <f t="shared" si="0"/>
        <v>1675.15</v>
      </c>
      <c r="J17" s="48">
        <f t="shared" si="1"/>
        <v>0.11150731654959399</v>
      </c>
      <c r="K17" s="29">
        <v>23.66</v>
      </c>
      <c r="L17" s="29">
        <v>23.65</v>
      </c>
      <c r="M17" s="29">
        <f t="shared" si="5"/>
        <v>1.0000000000001563E-2</v>
      </c>
      <c r="N17" s="49">
        <v>575</v>
      </c>
      <c r="O17" s="29">
        <v>25.45</v>
      </c>
      <c r="P17" s="29">
        <v>23.59</v>
      </c>
      <c r="Q17" s="29">
        <f t="shared" si="3"/>
        <v>1.8599999999999994</v>
      </c>
      <c r="R17" s="44">
        <f t="shared" si="4"/>
        <v>99.465240641711148</v>
      </c>
    </row>
    <row r="18" spans="1:18" x14ac:dyDescent="0.2">
      <c r="A18" s="3"/>
      <c r="B18" s="12" t="s">
        <v>82</v>
      </c>
      <c r="C18" s="13">
        <v>3</v>
      </c>
      <c r="D18" s="64">
        <v>41625</v>
      </c>
      <c r="E18" s="21"/>
      <c r="F18" s="36">
        <v>41653</v>
      </c>
      <c r="G18" s="50">
        <v>1676.25</v>
      </c>
      <c r="H18" s="30">
        <f t="shared" si="2"/>
        <v>1.4599999999999973</v>
      </c>
      <c r="I18" s="30">
        <f t="shared" si="0"/>
        <v>1674.79</v>
      </c>
      <c r="J18" s="51">
        <f t="shared" si="1"/>
        <v>8.7099179716629213E-2</v>
      </c>
      <c r="K18" s="30">
        <v>23.72</v>
      </c>
      <c r="L18" s="30">
        <v>23.72</v>
      </c>
      <c r="M18" s="30">
        <f t="shared" si="5"/>
        <v>0</v>
      </c>
      <c r="N18" s="52">
        <v>475</v>
      </c>
      <c r="O18" s="30">
        <v>24.97</v>
      </c>
      <c r="P18" s="30">
        <v>23.51</v>
      </c>
      <c r="Q18" s="30">
        <f t="shared" si="3"/>
        <v>1.4599999999999973</v>
      </c>
      <c r="R18" s="45">
        <f t="shared" si="4"/>
        <v>99.999999999999986</v>
      </c>
    </row>
    <row r="19" spans="1:18" ht="15.75" customHeight="1" x14ac:dyDescent="0.2">
      <c r="A19" s="3"/>
      <c r="B19" s="4" t="s">
        <v>83</v>
      </c>
      <c r="C19" s="5">
        <v>3</v>
      </c>
      <c r="D19" s="63">
        <v>41625</v>
      </c>
      <c r="E19" s="19" t="s">
        <v>87</v>
      </c>
      <c r="F19" s="35">
        <v>41653</v>
      </c>
      <c r="G19" s="47">
        <v>1673.2</v>
      </c>
      <c r="H19" s="29">
        <f t="shared" si="2"/>
        <v>2.9999999999997584E-2</v>
      </c>
      <c r="I19" s="29">
        <f t="shared" si="0"/>
        <v>1673.17</v>
      </c>
      <c r="J19" s="48">
        <f t="shared" si="1"/>
        <v>1.7929715515179049E-3</v>
      </c>
      <c r="K19" s="29">
        <v>23.66</v>
      </c>
      <c r="L19" s="29">
        <v>23.66</v>
      </c>
      <c r="M19" s="29">
        <f t="shared" si="5"/>
        <v>0</v>
      </c>
      <c r="N19" s="49">
        <v>200</v>
      </c>
      <c r="O19" s="29">
        <v>23.56</v>
      </c>
      <c r="P19" s="29">
        <v>23.53</v>
      </c>
      <c r="Q19" s="29">
        <f t="shared" si="3"/>
        <v>2.9999999999997584E-2</v>
      </c>
      <c r="R19" s="88">
        <f t="shared" si="4"/>
        <v>100</v>
      </c>
    </row>
    <row r="20" spans="1:18" ht="18" customHeight="1" x14ac:dyDescent="0.2">
      <c r="A20" s="3"/>
      <c r="B20" s="4" t="s">
        <v>84</v>
      </c>
      <c r="C20" s="5">
        <v>3</v>
      </c>
      <c r="D20" s="63">
        <v>41625</v>
      </c>
      <c r="E20" s="19" t="s">
        <v>93</v>
      </c>
      <c r="F20" s="35">
        <v>41653</v>
      </c>
      <c r="G20" s="47">
        <v>1661.67</v>
      </c>
      <c r="H20" s="29">
        <f>M20+Q20</f>
        <v>8.0000000000001847E-2</v>
      </c>
      <c r="I20" s="29">
        <f t="shared" si="0"/>
        <v>1661.5900000000001</v>
      </c>
      <c r="J20" s="48">
        <f t="shared" si="1"/>
        <v>4.8144336721492138E-3</v>
      </c>
      <c r="K20" s="29">
        <v>23.71</v>
      </c>
      <c r="L20" s="29">
        <v>23.68</v>
      </c>
      <c r="M20" s="29">
        <f t="shared" si="5"/>
        <v>3.0000000000001137E-2</v>
      </c>
      <c r="N20" s="49">
        <v>227</v>
      </c>
      <c r="O20" s="29">
        <v>23.53</v>
      </c>
      <c r="P20" s="29">
        <v>23.48</v>
      </c>
      <c r="Q20" s="29">
        <f t="shared" si="3"/>
        <v>5.0000000000000711E-2</v>
      </c>
      <c r="R20" s="88">
        <f t="shared" si="4"/>
        <v>62.499999999999446</v>
      </c>
    </row>
    <row r="21" spans="1:18" ht="15.75" customHeight="1" x14ac:dyDescent="0.2">
      <c r="A21" s="3"/>
      <c r="B21" s="12" t="s">
        <v>85</v>
      </c>
      <c r="C21" s="13">
        <v>3</v>
      </c>
      <c r="D21" s="64">
        <v>41625</v>
      </c>
      <c r="E21" s="66" t="s">
        <v>93</v>
      </c>
      <c r="F21" s="36">
        <v>41653</v>
      </c>
      <c r="G21" s="50">
        <v>1659.2</v>
      </c>
      <c r="H21" s="30">
        <f t="shared" si="2"/>
        <v>5.0000000000000711E-2</v>
      </c>
      <c r="I21" s="30">
        <f t="shared" si="0"/>
        <v>1659.15</v>
      </c>
      <c r="J21" s="51">
        <f t="shared" si="1"/>
        <v>3.0135004821601197E-3</v>
      </c>
      <c r="K21" s="30">
        <v>23.63</v>
      </c>
      <c r="L21" s="30">
        <v>23.63</v>
      </c>
      <c r="M21" s="30">
        <f t="shared" si="5"/>
        <v>0</v>
      </c>
      <c r="N21" s="52">
        <v>294</v>
      </c>
      <c r="O21" s="30">
        <v>23.64</v>
      </c>
      <c r="P21" s="30">
        <v>23.59</v>
      </c>
      <c r="Q21" s="30">
        <f t="shared" si="3"/>
        <v>5.0000000000000711E-2</v>
      </c>
      <c r="R21" s="89">
        <f t="shared" si="4"/>
        <v>100</v>
      </c>
    </row>
    <row r="22" spans="1:18" x14ac:dyDescent="0.2">
      <c r="A22" s="3"/>
      <c r="B22" s="4">
        <v>1</v>
      </c>
      <c r="C22" s="5">
        <v>3</v>
      </c>
      <c r="D22" s="63">
        <v>41623</v>
      </c>
      <c r="E22" s="20"/>
      <c r="F22" s="35">
        <v>41647</v>
      </c>
      <c r="G22" s="47">
        <v>1711.08</v>
      </c>
      <c r="H22" s="29">
        <f t="shared" si="2"/>
        <v>58.39</v>
      </c>
      <c r="I22" s="29">
        <f t="shared" si="0"/>
        <v>1652.6899999999998</v>
      </c>
      <c r="J22" s="48">
        <f t="shared" si="1"/>
        <v>3.4124646422142741</v>
      </c>
      <c r="K22" s="29">
        <v>63.81</v>
      </c>
      <c r="L22" s="29">
        <v>23.26</v>
      </c>
      <c r="M22" s="29">
        <f t="shared" si="5"/>
        <v>40.549999999999997</v>
      </c>
      <c r="N22" s="49">
        <v>1210</v>
      </c>
      <c r="O22" s="29">
        <v>41.4</v>
      </c>
      <c r="P22" s="29">
        <v>23.56</v>
      </c>
      <c r="Q22" s="29">
        <f t="shared" si="3"/>
        <v>17.84</v>
      </c>
      <c r="R22" s="44">
        <f t="shared" si="4"/>
        <v>30.553176913855111</v>
      </c>
    </row>
    <row r="23" spans="1:18" x14ac:dyDescent="0.2">
      <c r="A23" s="3"/>
      <c r="B23" s="4">
        <v>2</v>
      </c>
      <c r="C23" s="5">
        <v>3</v>
      </c>
      <c r="D23" s="63">
        <v>41623</v>
      </c>
      <c r="E23" s="20"/>
      <c r="F23" s="35">
        <v>41647</v>
      </c>
      <c r="G23" s="47">
        <v>1714.12</v>
      </c>
      <c r="H23" s="29">
        <f t="shared" si="2"/>
        <v>55.389999999999993</v>
      </c>
      <c r="I23" s="29">
        <f t="shared" si="0"/>
        <v>1658.7299999999998</v>
      </c>
      <c r="J23" s="48">
        <f t="shared" si="1"/>
        <v>3.2313957015844861</v>
      </c>
      <c r="K23" s="29">
        <v>61.62</v>
      </c>
      <c r="L23" s="29">
        <v>23.38</v>
      </c>
      <c r="M23" s="29">
        <f t="shared" si="5"/>
        <v>38.239999999999995</v>
      </c>
      <c r="N23" s="49">
        <v>1431</v>
      </c>
      <c r="O23" s="29">
        <v>40.83</v>
      </c>
      <c r="P23" s="29">
        <v>23.68</v>
      </c>
      <c r="Q23" s="29">
        <f t="shared" si="3"/>
        <v>17.149999999999999</v>
      </c>
      <c r="R23" s="44">
        <f t="shared" si="4"/>
        <v>30.962267557320814</v>
      </c>
    </row>
    <row r="24" spans="1:18" x14ac:dyDescent="0.2">
      <c r="A24" s="3"/>
      <c r="B24" s="12">
        <v>3</v>
      </c>
      <c r="C24" s="59">
        <v>3</v>
      </c>
      <c r="D24" s="64">
        <v>41623</v>
      </c>
      <c r="E24" s="22"/>
      <c r="F24" s="36">
        <v>41647</v>
      </c>
      <c r="G24" s="39">
        <v>1731.96</v>
      </c>
      <c r="H24" s="30">
        <f t="shared" si="2"/>
        <v>72.259999999999991</v>
      </c>
      <c r="I24" s="16">
        <f t="shared" si="0"/>
        <v>1659.7</v>
      </c>
      <c r="J24" s="60">
        <f t="shared" si="1"/>
        <v>4.1721517817963454</v>
      </c>
      <c r="K24" s="16">
        <v>77.239999999999995</v>
      </c>
      <c r="L24" s="16">
        <v>23.33</v>
      </c>
      <c r="M24" s="30">
        <f t="shared" si="5"/>
        <v>53.91</v>
      </c>
      <c r="N24" s="59">
        <v>895</v>
      </c>
      <c r="O24" s="16">
        <v>41.9</v>
      </c>
      <c r="P24" s="16">
        <v>23.55</v>
      </c>
      <c r="Q24" s="30">
        <f t="shared" si="3"/>
        <v>18.349999999999998</v>
      </c>
      <c r="R24" s="45">
        <f t="shared" si="4"/>
        <v>25.394409078328259</v>
      </c>
    </row>
    <row r="25" spans="1:18" x14ac:dyDescent="0.2">
      <c r="A25" s="3"/>
      <c r="B25" s="4">
        <v>4</v>
      </c>
      <c r="C25" s="5">
        <v>3</v>
      </c>
      <c r="D25" s="63">
        <v>41623</v>
      </c>
      <c r="E25" s="17"/>
      <c r="F25" s="35">
        <v>41647</v>
      </c>
      <c r="G25" s="47">
        <v>1695.04</v>
      </c>
      <c r="H25" s="29">
        <f t="shared" si="2"/>
        <v>20.570000000000007</v>
      </c>
      <c r="I25" s="29">
        <f t="shared" si="0"/>
        <v>1674.47</v>
      </c>
      <c r="J25" s="48">
        <f t="shared" si="1"/>
        <v>1.2135406834057019</v>
      </c>
      <c r="K25" s="29">
        <v>33.380000000000003</v>
      </c>
      <c r="L25" s="29">
        <v>23.79</v>
      </c>
      <c r="M25" s="29">
        <f t="shared" si="5"/>
        <v>9.5900000000000034</v>
      </c>
      <c r="N25" s="49">
        <v>930</v>
      </c>
      <c r="O25" s="29">
        <v>34.590000000000003</v>
      </c>
      <c r="P25" s="29">
        <v>23.61</v>
      </c>
      <c r="Q25" s="29">
        <f t="shared" si="3"/>
        <v>10.980000000000004</v>
      </c>
      <c r="R25" s="44">
        <f t="shared" si="4"/>
        <v>53.378706854642687</v>
      </c>
    </row>
    <row r="26" spans="1:18" x14ac:dyDescent="0.2">
      <c r="A26" s="3"/>
      <c r="B26" s="4">
        <v>5</v>
      </c>
      <c r="C26" s="5">
        <v>3</v>
      </c>
      <c r="D26" s="63">
        <v>41623</v>
      </c>
      <c r="E26" s="17"/>
      <c r="F26" s="35">
        <v>41647</v>
      </c>
      <c r="G26" s="47">
        <v>1694.97</v>
      </c>
      <c r="H26" s="29">
        <f t="shared" si="2"/>
        <v>25.44</v>
      </c>
      <c r="I26" s="29">
        <f t="shared" si="0"/>
        <v>1669.53</v>
      </c>
      <c r="J26" s="48">
        <f t="shared" si="1"/>
        <v>1.500911520557886</v>
      </c>
      <c r="K26" s="29">
        <v>36.86</v>
      </c>
      <c r="L26" s="29">
        <v>23.83</v>
      </c>
      <c r="M26" s="29">
        <f t="shared" si="5"/>
        <v>13.030000000000001</v>
      </c>
      <c r="N26" s="49">
        <v>735</v>
      </c>
      <c r="O26" s="29">
        <v>35.71</v>
      </c>
      <c r="P26" s="29">
        <v>23.3</v>
      </c>
      <c r="Q26" s="29">
        <f t="shared" si="3"/>
        <v>12.41</v>
      </c>
      <c r="R26" s="44">
        <f t="shared" si="4"/>
        <v>48.781446540880502</v>
      </c>
    </row>
    <row r="27" spans="1:18" x14ac:dyDescent="0.2">
      <c r="A27" s="3"/>
      <c r="B27" s="12">
        <v>6</v>
      </c>
      <c r="C27" s="13">
        <v>3</v>
      </c>
      <c r="D27" s="64">
        <v>41623</v>
      </c>
      <c r="E27" s="18"/>
      <c r="F27" s="36">
        <v>41647</v>
      </c>
      <c r="G27" s="50">
        <v>1695.85</v>
      </c>
      <c r="H27" s="30">
        <f t="shared" si="2"/>
        <v>24.75</v>
      </c>
      <c r="I27" s="30">
        <f t="shared" si="0"/>
        <v>1671.1</v>
      </c>
      <c r="J27" s="51">
        <f t="shared" si="1"/>
        <v>1.4594451160185158</v>
      </c>
      <c r="K27" s="30">
        <v>36.49</v>
      </c>
      <c r="L27" s="30">
        <v>23.85</v>
      </c>
      <c r="M27" s="30">
        <f>K27-L27</f>
        <v>12.64</v>
      </c>
      <c r="N27" s="52">
        <v>895</v>
      </c>
      <c r="O27" s="30">
        <v>35.61</v>
      </c>
      <c r="P27" s="30">
        <v>23.5</v>
      </c>
      <c r="Q27" s="30">
        <f t="shared" si="3"/>
        <v>12.11</v>
      </c>
      <c r="R27" s="45">
        <f t="shared" si="4"/>
        <v>48.929292929292927</v>
      </c>
    </row>
    <row r="28" spans="1:18" x14ac:dyDescent="0.2">
      <c r="A28" s="3"/>
      <c r="B28" s="4">
        <v>7</v>
      </c>
      <c r="C28" s="5">
        <v>3</v>
      </c>
      <c r="D28" s="63">
        <v>41623</v>
      </c>
      <c r="E28" s="17"/>
      <c r="F28" s="35">
        <v>41647</v>
      </c>
      <c r="G28" s="47">
        <v>1710.25</v>
      </c>
      <c r="H28" s="29">
        <f t="shared" si="2"/>
        <v>47.510000000000005</v>
      </c>
      <c r="I28" s="29">
        <f t="shared" si="0"/>
        <v>1662.74</v>
      </c>
      <c r="J28" s="48">
        <f t="shared" si="1"/>
        <v>2.7779564391170886</v>
      </c>
      <c r="K28" s="29">
        <v>50.96</v>
      </c>
      <c r="L28" s="29">
        <v>23.94</v>
      </c>
      <c r="M28" s="29">
        <f t="shared" si="5"/>
        <v>27.02</v>
      </c>
      <c r="N28" s="49">
        <v>1403</v>
      </c>
      <c r="O28" s="29">
        <v>43.85</v>
      </c>
      <c r="P28" s="29">
        <v>23.36</v>
      </c>
      <c r="Q28" s="29">
        <f>O28-P28</f>
        <v>20.490000000000002</v>
      </c>
      <c r="R28" s="44">
        <f t="shared" si="4"/>
        <v>43.127762576299723</v>
      </c>
    </row>
    <row r="29" spans="1:18" x14ac:dyDescent="0.2">
      <c r="A29" s="3"/>
      <c r="B29" s="4">
        <v>8</v>
      </c>
      <c r="C29" s="5">
        <v>3</v>
      </c>
      <c r="D29" s="63">
        <v>41623</v>
      </c>
      <c r="E29" s="17"/>
      <c r="F29" s="35">
        <v>41647</v>
      </c>
      <c r="G29" s="47">
        <v>1698.16</v>
      </c>
      <c r="H29" s="29">
        <f t="shared" si="2"/>
        <v>26</v>
      </c>
      <c r="I29" s="29">
        <f t="shared" si="0"/>
        <v>1672.16</v>
      </c>
      <c r="J29" s="48">
        <f t="shared" si="1"/>
        <v>1.5310689216563809</v>
      </c>
      <c r="K29" s="29">
        <v>38.65</v>
      </c>
      <c r="L29" s="29">
        <v>23.84</v>
      </c>
      <c r="M29" s="29">
        <f t="shared" si="5"/>
        <v>14.809999999999999</v>
      </c>
      <c r="N29" s="49">
        <v>675</v>
      </c>
      <c r="O29" s="29">
        <v>34.64</v>
      </c>
      <c r="P29" s="29">
        <v>23.45</v>
      </c>
      <c r="Q29" s="29">
        <f t="shared" si="3"/>
        <v>11.190000000000001</v>
      </c>
      <c r="R29" s="44">
        <f t="shared" si="4"/>
        <v>43.038461538461547</v>
      </c>
    </row>
    <row r="30" spans="1:18" x14ac:dyDescent="0.2">
      <c r="A30" s="3"/>
      <c r="B30" s="12">
        <v>9</v>
      </c>
      <c r="C30" s="13">
        <v>3</v>
      </c>
      <c r="D30" s="64">
        <v>41623</v>
      </c>
      <c r="E30" s="18"/>
      <c r="F30" s="36">
        <v>41647</v>
      </c>
      <c r="G30" s="50">
        <v>1695.01</v>
      </c>
      <c r="H30" s="30">
        <f t="shared" si="2"/>
        <v>27.840000000000003</v>
      </c>
      <c r="I30" s="30">
        <f t="shared" si="0"/>
        <v>1667.17</v>
      </c>
      <c r="J30" s="51">
        <f t="shared" si="1"/>
        <v>1.6424681860284014</v>
      </c>
      <c r="K30" s="30">
        <v>39.53</v>
      </c>
      <c r="L30" s="30">
        <v>23.9</v>
      </c>
      <c r="M30" s="30">
        <f t="shared" si="5"/>
        <v>15.630000000000003</v>
      </c>
      <c r="N30" s="52">
        <v>787</v>
      </c>
      <c r="O30" s="30">
        <v>35.630000000000003</v>
      </c>
      <c r="P30" s="30">
        <v>23.42</v>
      </c>
      <c r="Q30" s="30">
        <f t="shared" si="3"/>
        <v>12.21</v>
      </c>
      <c r="R30" s="45">
        <f t="shared" si="4"/>
        <v>43.857758620689651</v>
      </c>
    </row>
    <row r="31" spans="1:18" x14ac:dyDescent="0.2">
      <c r="A31" s="3"/>
      <c r="B31" s="4">
        <v>10</v>
      </c>
      <c r="C31" s="5">
        <v>3</v>
      </c>
      <c r="D31" s="63">
        <v>41625</v>
      </c>
      <c r="E31" s="17"/>
      <c r="F31" s="35">
        <v>41647</v>
      </c>
      <c r="G31" s="47">
        <v>1757.3</v>
      </c>
      <c r="H31" s="29">
        <f t="shared" si="2"/>
        <v>117.88</v>
      </c>
      <c r="I31" s="61">
        <f t="shared" si="0"/>
        <v>1639.42</v>
      </c>
      <c r="J31" s="48">
        <f t="shared" si="1"/>
        <v>6.7080179821316799</v>
      </c>
      <c r="K31" s="29">
        <v>109.65</v>
      </c>
      <c r="L31" s="29">
        <v>23.98</v>
      </c>
      <c r="M31" s="29">
        <f t="shared" si="5"/>
        <v>85.67</v>
      </c>
      <c r="N31" s="49">
        <v>1324</v>
      </c>
      <c r="O31" s="29">
        <v>55.61</v>
      </c>
      <c r="P31" s="29">
        <v>23.4</v>
      </c>
      <c r="Q31" s="29">
        <f t="shared" si="3"/>
        <v>32.21</v>
      </c>
      <c r="R31" s="44">
        <f t="shared" si="4"/>
        <v>27.324397692568716</v>
      </c>
    </row>
    <row r="32" spans="1:18" x14ac:dyDescent="0.2">
      <c r="A32" s="3"/>
      <c r="B32" s="4">
        <v>11</v>
      </c>
      <c r="C32" s="5">
        <v>3</v>
      </c>
      <c r="D32" s="63">
        <v>41625</v>
      </c>
      <c r="E32" s="17"/>
      <c r="F32" s="35">
        <v>41647</v>
      </c>
      <c r="G32" s="47">
        <v>1780.13</v>
      </c>
      <c r="H32" s="29">
        <f t="shared" si="2"/>
        <v>152.46</v>
      </c>
      <c r="I32" s="29">
        <f t="shared" si="0"/>
        <v>1627.67</v>
      </c>
      <c r="J32" s="48">
        <f t="shared" si="1"/>
        <v>8.564543038991534</v>
      </c>
      <c r="K32" s="29">
        <v>140.81</v>
      </c>
      <c r="L32" s="29">
        <v>23.85</v>
      </c>
      <c r="M32" s="29">
        <f t="shared" si="5"/>
        <v>116.96000000000001</v>
      </c>
      <c r="N32" s="49">
        <v>1707</v>
      </c>
      <c r="O32" s="29">
        <v>59.23</v>
      </c>
      <c r="P32" s="29">
        <v>23.73</v>
      </c>
      <c r="Q32" s="29">
        <f t="shared" si="3"/>
        <v>35.5</v>
      </c>
      <c r="R32" s="44">
        <f t="shared" si="4"/>
        <v>23.284796012068739</v>
      </c>
    </row>
    <row r="33" spans="1:18" x14ac:dyDescent="0.2">
      <c r="A33" s="3"/>
      <c r="B33" s="12">
        <v>13</v>
      </c>
      <c r="C33" s="13">
        <v>3</v>
      </c>
      <c r="D33" s="64">
        <v>41625</v>
      </c>
      <c r="E33" s="18"/>
      <c r="F33" s="36">
        <v>41647</v>
      </c>
      <c r="G33" s="50">
        <v>1771.12</v>
      </c>
      <c r="H33" s="30">
        <f t="shared" si="2"/>
        <v>132.47999999999999</v>
      </c>
      <c r="I33" s="30">
        <f t="shared" si="0"/>
        <v>1638.6399999999999</v>
      </c>
      <c r="J33" s="51">
        <f t="shared" si="1"/>
        <v>7.4800126473643793</v>
      </c>
      <c r="K33" s="30">
        <v>126.77</v>
      </c>
      <c r="L33" s="30">
        <v>23.7</v>
      </c>
      <c r="M33" s="30">
        <f t="shared" si="5"/>
        <v>103.07</v>
      </c>
      <c r="N33" s="52">
        <v>1841</v>
      </c>
      <c r="O33" s="30">
        <v>53.19</v>
      </c>
      <c r="P33" s="30">
        <v>23.78</v>
      </c>
      <c r="Q33" s="30">
        <f t="shared" si="3"/>
        <v>29.409999999999997</v>
      </c>
      <c r="R33" s="45">
        <f t="shared" si="4"/>
        <v>22.199577294685987</v>
      </c>
    </row>
    <row r="34" spans="1:18" x14ac:dyDescent="0.2">
      <c r="A34" s="3"/>
      <c r="B34" s="4">
        <v>14</v>
      </c>
      <c r="C34" s="5">
        <v>3</v>
      </c>
      <c r="D34" s="63">
        <v>41625</v>
      </c>
      <c r="E34" s="17"/>
      <c r="F34" s="35">
        <v>41647</v>
      </c>
      <c r="G34" s="47">
        <v>1781.56</v>
      </c>
      <c r="H34" s="29">
        <f t="shared" si="2"/>
        <v>150.97999999999999</v>
      </c>
      <c r="I34" s="61">
        <f t="shared" si="0"/>
        <v>1630.58</v>
      </c>
      <c r="J34" s="48">
        <f t="shared" si="1"/>
        <v>8.474595298502436</v>
      </c>
      <c r="K34" s="29">
        <v>143.88999999999999</v>
      </c>
      <c r="L34" s="29">
        <v>23.43</v>
      </c>
      <c r="M34" s="29">
        <f t="shared" si="5"/>
        <v>120.45999999999998</v>
      </c>
      <c r="N34" s="49">
        <v>2660</v>
      </c>
      <c r="O34" s="29">
        <v>54.14</v>
      </c>
      <c r="P34" s="29">
        <v>23.62</v>
      </c>
      <c r="Q34" s="29">
        <f t="shared" si="3"/>
        <v>30.52</v>
      </c>
      <c r="R34" s="44">
        <f t="shared" si="4"/>
        <v>20.214597959994702</v>
      </c>
    </row>
    <row r="35" spans="1:18" x14ac:dyDescent="0.2">
      <c r="A35" s="3"/>
      <c r="B35" s="4">
        <v>15</v>
      </c>
      <c r="C35" s="5">
        <v>3</v>
      </c>
      <c r="D35" s="63">
        <v>41625</v>
      </c>
      <c r="E35" s="17"/>
      <c r="F35" s="35">
        <v>41647</v>
      </c>
      <c r="G35" s="47">
        <v>1761.88</v>
      </c>
      <c r="H35" s="29">
        <f t="shared" si="2"/>
        <v>131.93</v>
      </c>
      <c r="I35" s="29">
        <f t="shared" si="0"/>
        <v>1629.95</v>
      </c>
      <c r="J35" s="48">
        <f t="shared" si="1"/>
        <v>7.4880241560151655</v>
      </c>
      <c r="K35" s="29">
        <v>128.61000000000001</v>
      </c>
      <c r="L35" s="29">
        <v>23.45</v>
      </c>
      <c r="M35" s="29">
        <f t="shared" si="5"/>
        <v>105.16000000000001</v>
      </c>
      <c r="N35" s="49">
        <v>2090</v>
      </c>
      <c r="O35" s="29">
        <v>50.46</v>
      </c>
      <c r="P35" s="29">
        <v>23.69</v>
      </c>
      <c r="Q35" s="29">
        <f t="shared" si="3"/>
        <v>26.77</v>
      </c>
      <c r="R35" s="44">
        <f t="shared" si="4"/>
        <v>20.291063442734782</v>
      </c>
    </row>
    <row r="36" spans="1:18" x14ac:dyDescent="0.2">
      <c r="A36" s="3"/>
      <c r="B36" s="12">
        <v>17</v>
      </c>
      <c r="C36" s="13">
        <v>3</v>
      </c>
      <c r="D36" s="64">
        <v>41625</v>
      </c>
      <c r="E36" s="18"/>
      <c r="F36" s="36">
        <v>41647</v>
      </c>
      <c r="G36" s="50">
        <v>1774.89</v>
      </c>
      <c r="H36" s="30">
        <f t="shared" si="2"/>
        <v>149.66999999999999</v>
      </c>
      <c r="I36" s="30">
        <f t="shared" si="0"/>
        <v>1625.22</v>
      </c>
      <c r="J36" s="51">
        <f t="shared" si="1"/>
        <v>8.4326352619035525</v>
      </c>
      <c r="K36" s="30">
        <v>130.16999999999999</v>
      </c>
      <c r="L36" s="30">
        <v>23.43</v>
      </c>
      <c r="M36" s="30">
        <f t="shared" si="5"/>
        <v>106.73999999999998</v>
      </c>
      <c r="N36" s="52">
        <v>2640</v>
      </c>
      <c r="O36" s="30">
        <v>66.650000000000006</v>
      </c>
      <c r="P36" s="30">
        <v>23.72</v>
      </c>
      <c r="Q36" s="30">
        <f t="shared" si="3"/>
        <v>42.930000000000007</v>
      </c>
      <c r="R36" s="45">
        <f t="shared" si="4"/>
        <v>28.683102826217688</v>
      </c>
    </row>
    <row r="37" spans="1:18" x14ac:dyDescent="0.2">
      <c r="A37" s="3"/>
      <c r="B37" s="4">
        <v>18</v>
      </c>
      <c r="C37" s="5">
        <v>3</v>
      </c>
      <c r="D37" s="63">
        <v>41625</v>
      </c>
      <c r="E37" s="17"/>
      <c r="F37" s="35">
        <v>41652</v>
      </c>
      <c r="G37" s="47">
        <v>1753.27</v>
      </c>
      <c r="H37" s="29">
        <f t="shared" si="2"/>
        <v>122.22999999999999</v>
      </c>
      <c r="I37" s="61">
        <f t="shared" si="0"/>
        <v>1631.04</v>
      </c>
      <c r="J37" s="48">
        <f t="shared" si="1"/>
        <v>6.9715445995197536</v>
      </c>
      <c r="K37" s="29">
        <v>107.69</v>
      </c>
      <c r="L37" s="29">
        <v>23.64</v>
      </c>
      <c r="M37" s="29">
        <f t="shared" si="5"/>
        <v>84.05</v>
      </c>
      <c r="N37" s="49">
        <v>1561</v>
      </c>
      <c r="O37" s="29">
        <v>61.6</v>
      </c>
      <c r="P37" s="29">
        <v>23.42</v>
      </c>
      <c r="Q37" s="29">
        <f t="shared" si="3"/>
        <v>38.18</v>
      </c>
      <c r="R37" s="44">
        <f t="shared" si="4"/>
        <v>31.236194060377979</v>
      </c>
    </row>
    <row r="38" spans="1:18" x14ac:dyDescent="0.2">
      <c r="A38" s="3"/>
      <c r="B38" s="4">
        <v>19</v>
      </c>
      <c r="C38" s="5">
        <v>3</v>
      </c>
      <c r="D38" s="63">
        <v>41625</v>
      </c>
      <c r="E38" s="17"/>
      <c r="F38" s="35">
        <v>41652</v>
      </c>
      <c r="G38" s="47">
        <v>1738.26</v>
      </c>
      <c r="H38" s="29">
        <f t="shared" si="2"/>
        <v>104.41</v>
      </c>
      <c r="I38" s="29">
        <f t="shared" si="0"/>
        <v>1633.85</v>
      </c>
      <c r="J38" s="48">
        <f t="shared" si="1"/>
        <v>6.0065812939376162</v>
      </c>
      <c r="K38" s="29">
        <v>101.01</v>
      </c>
      <c r="L38" s="29">
        <v>23.81</v>
      </c>
      <c r="M38" s="29">
        <f t="shared" si="5"/>
        <v>77.2</v>
      </c>
      <c r="N38" s="49">
        <v>1869</v>
      </c>
      <c r="O38" s="29">
        <v>50.71</v>
      </c>
      <c r="P38" s="29">
        <v>23.5</v>
      </c>
      <c r="Q38" s="29">
        <f t="shared" si="3"/>
        <v>27.21</v>
      </c>
      <c r="R38" s="44">
        <f t="shared" si="4"/>
        <v>26.060722153050474</v>
      </c>
    </row>
    <row r="39" spans="1:18" x14ac:dyDescent="0.2">
      <c r="A39" s="3"/>
      <c r="B39" s="12">
        <v>20</v>
      </c>
      <c r="C39" s="13">
        <v>3</v>
      </c>
      <c r="D39" s="64">
        <v>41625</v>
      </c>
      <c r="E39" s="18"/>
      <c r="F39" s="36">
        <v>41652</v>
      </c>
      <c r="G39" s="50">
        <v>1791.67</v>
      </c>
      <c r="H39" s="30">
        <f t="shared" si="2"/>
        <v>99.76</v>
      </c>
      <c r="I39" s="30">
        <f t="shared" si="0"/>
        <v>1691.91</v>
      </c>
      <c r="J39" s="51">
        <f t="shared" si="1"/>
        <v>5.5679896409495049</v>
      </c>
      <c r="K39" s="30">
        <v>97.81</v>
      </c>
      <c r="L39" s="30">
        <v>23.58</v>
      </c>
      <c r="M39" s="30">
        <f t="shared" si="5"/>
        <v>74.23</v>
      </c>
      <c r="N39" s="52">
        <v>1463</v>
      </c>
      <c r="O39" s="30">
        <v>48.94</v>
      </c>
      <c r="P39" s="30">
        <v>23.41</v>
      </c>
      <c r="Q39" s="30">
        <f t="shared" si="3"/>
        <v>25.529999999999998</v>
      </c>
      <c r="R39" s="45">
        <f t="shared" si="4"/>
        <v>25.591419406575778</v>
      </c>
    </row>
    <row r="40" spans="1:18" x14ac:dyDescent="0.2">
      <c r="A40" s="3"/>
      <c r="B40" s="4">
        <v>21</v>
      </c>
      <c r="C40" s="5">
        <v>3</v>
      </c>
      <c r="D40" s="63">
        <v>41625</v>
      </c>
      <c r="E40" s="17"/>
      <c r="F40" s="35">
        <v>41652</v>
      </c>
      <c r="G40" s="47">
        <v>1742</v>
      </c>
      <c r="H40" s="29">
        <f t="shared" si="2"/>
        <v>94.57</v>
      </c>
      <c r="I40" s="61">
        <f t="shared" si="0"/>
        <v>1647.43</v>
      </c>
      <c r="J40" s="48">
        <f t="shared" si="1"/>
        <v>5.4288174512055107</v>
      </c>
      <c r="K40" s="29">
        <v>89.96</v>
      </c>
      <c r="L40" s="29">
        <v>23.67</v>
      </c>
      <c r="M40" s="29">
        <f t="shared" si="5"/>
        <v>66.289999999999992</v>
      </c>
      <c r="N40" s="49">
        <v>1881</v>
      </c>
      <c r="O40" s="29">
        <v>51.73</v>
      </c>
      <c r="P40" s="29">
        <v>23.45</v>
      </c>
      <c r="Q40" s="29">
        <f t="shared" si="3"/>
        <v>28.279999999999998</v>
      </c>
      <c r="R40" s="44">
        <f t="shared" si="4"/>
        <v>29.903774981495186</v>
      </c>
    </row>
    <row r="41" spans="1:18" x14ac:dyDescent="0.2">
      <c r="A41" s="3"/>
      <c r="B41" s="4">
        <v>22</v>
      </c>
      <c r="C41" s="5">
        <v>3</v>
      </c>
      <c r="D41" s="63">
        <v>41625</v>
      </c>
      <c r="E41" s="17"/>
      <c r="F41" s="35">
        <v>41652</v>
      </c>
      <c r="G41" s="47">
        <v>1756.58</v>
      </c>
      <c r="H41" s="29">
        <f t="shared" si="2"/>
        <v>116.78</v>
      </c>
      <c r="I41" s="29">
        <f t="shared" si="0"/>
        <v>1639.8</v>
      </c>
      <c r="J41" s="48">
        <f t="shared" si="1"/>
        <v>6.6481458288264701</v>
      </c>
      <c r="K41" s="29">
        <v>92.74</v>
      </c>
      <c r="L41" s="29">
        <v>23.66</v>
      </c>
      <c r="M41" s="29">
        <f t="shared" si="5"/>
        <v>69.08</v>
      </c>
      <c r="N41" s="49">
        <v>1197</v>
      </c>
      <c r="O41" s="29">
        <v>71.14</v>
      </c>
      <c r="P41" s="29">
        <v>23.44</v>
      </c>
      <c r="Q41" s="29">
        <f t="shared" si="3"/>
        <v>47.7</v>
      </c>
      <c r="R41" s="44">
        <f t="shared" si="4"/>
        <v>40.846035280013702</v>
      </c>
    </row>
    <row r="42" spans="1:18" x14ac:dyDescent="0.2">
      <c r="A42" s="3"/>
      <c r="B42" s="12">
        <v>23</v>
      </c>
      <c r="C42" s="13">
        <v>3</v>
      </c>
      <c r="D42" s="64">
        <v>41625</v>
      </c>
      <c r="E42" s="18"/>
      <c r="F42" s="36">
        <v>41652</v>
      </c>
      <c r="G42" s="50">
        <v>1759.28</v>
      </c>
      <c r="H42" s="30">
        <f t="shared" si="2"/>
        <v>111.45000000000002</v>
      </c>
      <c r="I42" s="30">
        <f t="shared" si="0"/>
        <v>1647.83</v>
      </c>
      <c r="J42" s="51">
        <f t="shared" si="1"/>
        <v>6.3349779455231694</v>
      </c>
      <c r="K42" s="30">
        <v>88.79</v>
      </c>
      <c r="L42" s="30">
        <v>23.8</v>
      </c>
      <c r="M42" s="30">
        <f t="shared" si="5"/>
        <v>64.990000000000009</v>
      </c>
      <c r="N42" s="52">
        <v>1279</v>
      </c>
      <c r="O42" s="30">
        <v>70.010000000000005</v>
      </c>
      <c r="P42" s="30">
        <v>23.55</v>
      </c>
      <c r="Q42" s="30">
        <f t="shared" si="3"/>
        <v>46.460000000000008</v>
      </c>
      <c r="R42" s="45">
        <f t="shared" si="4"/>
        <v>41.686855091969498</v>
      </c>
    </row>
    <row r="43" spans="1:18" x14ac:dyDescent="0.2">
      <c r="A43" s="3"/>
      <c r="B43" s="4">
        <v>24</v>
      </c>
      <c r="C43" s="5">
        <v>3</v>
      </c>
      <c r="D43" s="63">
        <v>41625</v>
      </c>
      <c r="E43" s="17"/>
      <c r="F43" s="35">
        <v>41652</v>
      </c>
      <c r="G43" s="47">
        <v>1782.45</v>
      </c>
      <c r="H43" s="29">
        <f t="shared" si="2"/>
        <v>150.80000000000001</v>
      </c>
      <c r="I43" s="61">
        <f t="shared" si="0"/>
        <v>1631.65</v>
      </c>
      <c r="J43" s="62">
        <f t="shared" si="1"/>
        <v>8.4602653650873805</v>
      </c>
      <c r="K43" s="61">
        <v>114.96</v>
      </c>
      <c r="L43" s="61">
        <v>23.64</v>
      </c>
      <c r="M43" s="61">
        <f t="shared" si="5"/>
        <v>91.32</v>
      </c>
      <c r="N43" s="49">
        <v>1091</v>
      </c>
      <c r="O43" s="29">
        <v>83.04</v>
      </c>
      <c r="P43" s="29">
        <v>23.56</v>
      </c>
      <c r="Q43" s="61">
        <f t="shared" si="3"/>
        <v>59.480000000000004</v>
      </c>
      <c r="R43" s="90">
        <f t="shared" si="4"/>
        <v>39.442970822281161</v>
      </c>
    </row>
    <row r="44" spans="1:18" x14ac:dyDescent="0.2">
      <c r="A44" s="3"/>
      <c r="B44" s="4">
        <v>25</v>
      </c>
      <c r="C44" s="5">
        <v>3</v>
      </c>
      <c r="D44" s="63">
        <v>41625</v>
      </c>
      <c r="E44" s="17"/>
      <c r="F44" s="35">
        <v>41652</v>
      </c>
      <c r="G44" s="47">
        <v>1751.93</v>
      </c>
      <c r="H44" s="29">
        <f>M44+Q44</f>
        <v>106.21000000000001</v>
      </c>
      <c r="I44" s="29">
        <f t="shared" si="0"/>
        <v>1645.72</v>
      </c>
      <c r="J44" s="48">
        <f t="shared" si="1"/>
        <v>6.0624568333209661</v>
      </c>
      <c r="K44" s="29">
        <v>85.06</v>
      </c>
      <c r="L44" s="29">
        <v>23.65</v>
      </c>
      <c r="M44" s="29">
        <f t="shared" si="5"/>
        <v>61.410000000000004</v>
      </c>
      <c r="N44" s="49">
        <v>1762</v>
      </c>
      <c r="O44" s="29">
        <v>68.27</v>
      </c>
      <c r="P44" s="29">
        <v>23.47</v>
      </c>
      <c r="Q44" s="29">
        <f t="shared" si="3"/>
        <v>44.8</v>
      </c>
      <c r="R44" s="44">
        <f t="shared" si="4"/>
        <v>42.180585632238014</v>
      </c>
    </row>
    <row r="45" spans="1:18" x14ac:dyDescent="0.2">
      <c r="A45" s="3"/>
      <c r="B45" s="12">
        <v>26</v>
      </c>
      <c r="C45" s="13">
        <v>3</v>
      </c>
      <c r="D45" s="64">
        <v>41625</v>
      </c>
      <c r="E45" s="18"/>
      <c r="F45" s="36">
        <v>41652</v>
      </c>
      <c r="G45" s="50">
        <v>1755.3</v>
      </c>
      <c r="H45" s="30">
        <f t="shared" si="2"/>
        <v>109.45</v>
      </c>
      <c r="I45" s="30">
        <f t="shared" si="0"/>
        <v>1645.85</v>
      </c>
      <c r="J45" s="51">
        <f t="shared" si="1"/>
        <v>6.2354013558935799</v>
      </c>
      <c r="K45" s="30">
        <v>85.79</v>
      </c>
      <c r="L45" s="30">
        <v>23.53</v>
      </c>
      <c r="M45" s="30">
        <f t="shared" si="5"/>
        <v>62.260000000000005</v>
      </c>
      <c r="N45" s="52">
        <v>989</v>
      </c>
      <c r="O45" s="30">
        <v>70.7</v>
      </c>
      <c r="P45" s="30">
        <v>23.51</v>
      </c>
      <c r="Q45" s="30">
        <f t="shared" si="3"/>
        <v>47.19</v>
      </c>
      <c r="R45" s="45">
        <f t="shared" si="4"/>
        <v>43.115577889447238</v>
      </c>
    </row>
    <row r="46" spans="1:18" x14ac:dyDescent="0.2">
      <c r="A46" s="3"/>
      <c r="B46" s="4">
        <v>27</v>
      </c>
      <c r="C46" s="5">
        <v>3</v>
      </c>
      <c r="D46" s="63">
        <v>41625</v>
      </c>
      <c r="E46" s="17"/>
      <c r="F46" s="35">
        <v>41652</v>
      </c>
      <c r="G46" s="47">
        <v>1737.29</v>
      </c>
      <c r="H46" s="29">
        <f t="shared" si="2"/>
        <v>97.7</v>
      </c>
      <c r="I46" s="61">
        <f t="shared" si="0"/>
        <v>1639.59</v>
      </c>
      <c r="J46" s="62">
        <f t="shared" si="1"/>
        <v>5.6237012818815515</v>
      </c>
      <c r="K46" s="61">
        <v>78.19</v>
      </c>
      <c r="L46" s="61">
        <v>23.66</v>
      </c>
      <c r="M46" s="61">
        <f t="shared" si="5"/>
        <v>54.53</v>
      </c>
      <c r="N46" s="91">
        <v>1403</v>
      </c>
      <c r="O46" s="61">
        <v>66.59</v>
      </c>
      <c r="P46" s="61">
        <v>23.42</v>
      </c>
      <c r="Q46" s="61">
        <f t="shared" si="3"/>
        <v>43.17</v>
      </c>
      <c r="R46" s="90">
        <f t="shared" si="4"/>
        <v>44.18628454452405</v>
      </c>
    </row>
    <row r="47" spans="1:18" x14ac:dyDescent="0.2">
      <c r="A47" s="3"/>
      <c r="B47" s="4">
        <v>28</v>
      </c>
      <c r="C47" s="5">
        <v>3</v>
      </c>
      <c r="D47" s="63">
        <v>41623</v>
      </c>
      <c r="E47" s="17"/>
      <c r="F47" s="35">
        <v>41647</v>
      </c>
      <c r="G47" s="47">
        <v>1717.25</v>
      </c>
      <c r="H47" s="29">
        <f t="shared" si="2"/>
        <v>52.860000000000007</v>
      </c>
      <c r="I47" s="29">
        <f t="shared" si="0"/>
        <v>1664.39</v>
      </c>
      <c r="J47" s="48">
        <f t="shared" si="1"/>
        <v>3.0781773183869565</v>
      </c>
      <c r="K47" s="29">
        <v>46.45</v>
      </c>
      <c r="L47" s="29">
        <v>23.97</v>
      </c>
      <c r="M47" s="29">
        <f t="shared" si="5"/>
        <v>22.480000000000004</v>
      </c>
      <c r="N47" s="49">
        <v>1169</v>
      </c>
      <c r="O47" s="29">
        <v>53.78</v>
      </c>
      <c r="P47" s="29">
        <v>23.4</v>
      </c>
      <c r="Q47" s="29">
        <f t="shared" si="3"/>
        <v>30.380000000000003</v>
      </c>
      <c r="R47" s="44">
        <f t="shared" si="4"/>
        <v>57.472569050321603</v>
      </c>
    </row>
    <row r="48" spans="1:18" x14ac:dyDescent="0.2">
      <c r="A48" s="3"/>
      <c r="B48" s="12">
        <v>29</v>
      </c>
      <c r="C48" s="13">
        <v>3</v>
      </c>
      <c r="D48" s="64">
        <v>41623</v>
      </c>
      <c r="E48" s="18"/>
      <c r="F48" s="36">
        <v>41647</v>
      </c>
      <c r="G48" s="50">
        <v>1710.78</v>
      </c>
      <c r="H48" s="30">
        <f t="shared" si="2"/>
        <v>41.789999999999992</v>
      </c>
      <c r="I48" s="30">
        <f t="shared" si="0"/>
        <v>1668.99</v>
      </c>
      <c r="J48" s="51">
        <f t="shared" si="1"/>
        <v>2.442745414372391</v>
      </c>
      <c r="K48" s="30">
        <v>39.659999999999997</v>
      </c>
      <c r="L48" s="30">
        <v>23.94</v>
      </c>
      <c r="M48" s="30">
        <f t="shared" si="5"/>
        <v>15.719999999999995</v>
      </c>
      <c r="N48" s="52">
        <v>1317</v>
      </c>
      <c r="O48" s="30">
        <v>49.51</v>
      </c>
      <c r="P48" s="30">
        <v>23.44</v>
      </c>
      <c r="Q48" s="30">
        <f t="shared" si="3"/>
        <v>26.069999999999997</v>
      </c>
      <c r="R48" s="45">
        <f t="shared" si="4"/>
        <v>62.383345297918162</v>
      </c>
    </row>
    <row r="49" spans="1:18" ht="16" thickBot="1" x14ac:dyDescent="0.25">
      <c r="A49" s="3"/>
      <c r="B49" s="8">
        <v>30</v>
      </c>
      <c r="C49" s="9">
        <v>3</v>
      </c>
      <c r="D49" s="65">
        <v>41623</v>
      </c>
      <c r="E49" s="58"/>
      <c r="F49" s="38">
        <v>41647</v>
      </c>
      <c r="G49" s="55">
        <v>1710.32</v>
      </c>
      <c r="H49" s="55">
        <f t="shared" si="2"/>
        <v>41.82</v>
      </c>
      <c r="I49" s="55">
        <f t="shared" si="0"/>
        <v>1668.5</v>
      </c>
      <c r="J49" s="56">
        <f t="shared" si="1"/>
        <v>2.4451564619486414</v>
      </c>
      <c r="K49" s="32">
        <v>39.020000000000003</v>
      </c>
      <c r="L49" s="32">
        <v>23.94</v>
      </c>
      <c r="M49" s="34">
        <f t="shared" si="5"/>
        <v>15.080000000000002</v>
      </c>
      <c r="N49" s="57">
        <v>1376</v>
      </c>
      <c r="O49" s="34">
        <v>50.12</v>
      </c>
      <c r="P49" s="34">
        <v>23.38</v>
      </c>
      <c r="Q49" s="34">
        <f t="shared" si="3"/>
        <v>26.74</v>
      </c>
      <c r="R49" s="46">
        <f t="shared" si="4"/>
        <v>63.940698230511714</v>
      </c>
    </row>
    <row r="50" spans="1:18" ht="16" thickTop="1" x14ac:dyDescent="0.2">
      <c r="A50" s="2"/>
      <c r="B50" s="155" t="s">
        <v>64</v>
      </c>
      <c r="C50" s="156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4"/>
      <c r="P50" s="2"/>
      <c r="Q50" s="2"/>
      <c r="R50" s="2"/>
    </row>
    <row r="51" spans="1:18" x14ac:dyDescent="0.2">
      <c r="A51" s="2"/>
      <c r="B51" s="155" t="s">
        <v>88</v>
      </c>
      <c r="C51" s="156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4"/>
      <c r="P51" s="2"/>
      <c r="Q51" s="2"/>
      <c r="R51" s="2"/>
    </row>
    <row r="52" spans="1:18" x14ac:dyDescent="0.2">
      <c r="A52" s="2"/>
      <c r="B52" s="155" t="s">
        <v>86</v>
      </c>
      <c r="C52" s="156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">
      <c r="A53" s="2"/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</sheetData>
  <mergeCells count="17">
    <mergeCell ref="B52:C52"/>
    <mergeCell ref="I5:I6"/>
    <mergeCell ref="J5:J6"/>
    <mergeCell ref="K5:M5"/>
    <mergeCell ref="N5:R5"/>
    <mergeCell ref="B50:C50"/>
    <mergeCell ref="B51:C51"/>
    <mergeCell ref="B2:R2"/>
    <mergeCell ref="B4:D4"/>
    <mergeCell ref="E4:R4"/>
    <mergeCell ref="B5:B6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62"/>
  <sheetViews>
    <sheetView workbookViewId="0">
      <selection activeCell="AC9" sqref="AC9"/>
    </sheetView>
  </sheetViews>
  <sheetFormatPr baseColWidth="10" defaultColWidth="8.83203125" defaultRowHeight="15" x14ac:dyDescent="0.2"/>
  <cols>
    <col min="1" max="1" width="7.5" customWidth="1"/>
    <col min="2" max="2" width="16.83203125" customWidth="1"/>
    <col min="3" max="3" width="10.5" customWidth="1"/>
    <col min="4" max="5" width="11.1640625" customWidth="1"/>
    <col min="6" max="6" width="12.83203125" customWidth="1"/>
    <col min="7" max="7" width="11.1640625" customWidth="1"/>
    <col min="8" max="8" width="10.6640625" customWidth="1"/>
    <col min="9" max="9" width="9.6640625" customWidth="1"/>
    <col min="10" max="10" width="13.1640625" customWidth="1"/>
    <col min="11" max="11" width="9.6640625" customWidth="1"/>
    <col min="12" max="16" width="13.1640625" customWidth="1"/>
    <col min="17" max="17" width="12.5" customWidth="1"/>
    <col min="18" max="18" width="15.1640625" customWidth="1"/>
    <col min="19" max="19" width="9.33203125" customWidth="1"/>
    <col min="20" max="20" width="14.33203125" customWidth="1"/>
    <col min="21" max="25" width="14.83203125" customWidth="1"/>
  </cols>
  <sheetData>
    <row r="1" spans="1:25" ht="6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8" customHeight="1" x14ac:dyDescent="0.2">
      <c r="A2" s="2"/>
      <c r="B2" s="130" t="s">
        <v>99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04"/>
      <c r="W2" s="104"/>
      <c r="X2" s="104"/>
      <c r="Y2" s="104"/>
    </row>
    <row r="3" spans="1:25" ht="18" customHeight="1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1" customHeight="1" thickTop="1" thickBot="1" x14ac:dyDescent="0.25">
      <c r="A4" s="3"/>
      <c r="B4" s="149" t="s">
        <v>52</v>
      </c>
      <c r="C4" s="152"/>
      <c r="D4" s="159"/>
      <c r="E4" s="160" t="s">
        <v>53</v>
      </c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2"/>
    </row>
    <row r="5" spans="1:25" ht="19.5" customHeight="1" x14ac:dyDescent="0.2">
      <c r="A5" s="3"/>
      <c r="B5" s="157" t="s">
        <v>0</v>
      </c>
      <c r="C5" s="136" t="s">
        <v>1</v>
      </c>
      <c r="D5" s="136" t="s">
        <v>89</v>
      </c>
      <c r="E5" s="147" t="s">
        <v>92</v>
      </c>
      <c r="F5" s="138" t="s">
        <v>55</v>
      </c>
      <c r="G5" s="139" t="s">
        <v>54</v>
      </c>
      <c r="H5" s="139" t="s">
        <v>49</v>
      </c>
      <c r="I5" s="139" t="s">
        <v>51</v>
      </c>
      <c r="J5" s="140" t="s">
        <v>60</v>
      </c>
      <c r="K5" s="141"/>
      <c r="L5" s="142"/>
      <c r="M5" s="105"/>
      <c r="N5" s="105"/>
      <c r="O5" s="105"/>
      <c r="P5" s="105"/>
      <c r="Q5" s="140" t="s">
        <v>61</v>
      </c>
      <c r="R5" s="143"/>
      <c r="S5" s="143"/>
      <c r="T5" s="143"/>
      <c r="U5" s="144"/>
      <c r="V5" s="117"/>
      <c r="W5" s="106"/>
      <c r="X5" s="106"/>
      <c r="Y5" s="118"/>
    </row>
    <row r="6" spans="1:25" ht="69.75" customHeight="1" thickBot="1" x14ac:dyDescent="0.25">
      <c r="A6" s="3"/>
      <c r="B6" s="158"/>
      <c r="C6" s="137"/>
      <c r="D6" s="137"/>
      <c r="E6" s="148"/>
      <c r="F6" s="135"/>
      <c r="G6" s="137"/>
      <c r="H6" s="137"/>
      <c r="I6" s="137"/>
      <c r="J6" s="25" t="s">
        <v>56</v>
      </c>
      <c r="K6" s="26" t="s">
        <v>91</v>
      </c>
      <c r="L6" s="27" t="s">
        <v>57</v>
      </c>
      <c r="M6" s="27" t="s">
        <v>144</v>
      </c>
      <c r="N6" s="27" t="s">
        <v>136</v>
      </c>
      <c r="O6" s="27" t="s">
        <v>137</v>
      </c>
      <c r="P6" s="27" t="s">
        <v>138</v>
      </c>
      <c r="Q6" s="27" t="s">
        <v>68</v>
      </c>
      <c r="R6" s="26" t="s">
        <v>58</v>
      </c>
      <c r="S6" s="26" t="s">
        <v>46</v>
      </c>
      <c r="T6" s="27" t="s">
        <v>90</v>
      </c>
      <c r="U6" s="28" t="s">
        <v>48</v>
      </c>
      <c r="V6" s="115" t="s">
        <v>143</v>
      </c>
      <c r="W6" s="116" t="s">
        <v>136</v>
      </c>
      <c r="X6" s="116" t="s">
        <v>137</v>
      </c>
      <c r="Y6" s="116" t="s">
        <v>138</v>
      </c>
    </row>
    <row r="7" spans="1:25" x14ac:dyDescent="0.2">
      <c r="A7" s="3"/>
      <c r="B7" s="92" t="s">
        <v>96</v>
      </c>
      <c r="C7" s="5">
        <v>3</v>
      </c>
      <c r="D7" s="96">
        <v>41638</v>
      </c>
      <c r="E7" s="35">
        <v>41691</v>
      </c>
      <c r="F7" s="47">
        <v>1652.26</v>
      </c>
      <c r="G7" s="75">
        <f>L7+T7</f>
        <v>4.3999999999999986</v>
      </c>
      <c r="H7" s="29">
        <f t="shared" ref="H7:H44" si="0">F7-G7</f>
        <v>1647.86</v>
      </c>
      <c r="I7" s="100">
        <f t="shared" ref="I7:I23" si="1">G7*100/F7</f>
        <v>0.26630191374238915</v>
      </c>
      <c r="J7" s="78">
        <v>26.2</v>
      </c>
      <c r="K7" s="29">
        <v>23.95</v>
      </c>
      <c r="L7" s="78">
        <f t="shared" ref="L7:L44" si="2">J7-K7</f>
        <v>2.25</v>
      </c>
      <c r="M7" s="78">
        <f>L7/26</f>
        <v>8.6538461538461536E-2</v>
      </c>
      <c r="N7" s="78"/>
      <c r="O7" s="78"/>
      <c r="P7" s="78"/>
      <c r="Q7" s="71">
        <v>405</v>
      </c>
      <c r="R7" s="33">
        <v>25.79</v>
      </c>
      <c r="S7" s="33">
        <v>23.64</v>
      </c>
      <c r="T7" s="78">
        <f t="shared" ref="T7:T44" si="3">R7-S7</f>
        <v>2.1499999999999986</v>
      </c>
      <c r="U7" s="67">
        <f t="shared" ref="U7:U44" si="4">T7*100/G7</f>
        <v>48.863636363636346</v>
      </c>
      <c r="V7" s="122">
        <f>U7/26</f>
        <v>1.8793706293706287</v>
      </c>
      <c r="W7" s="126"/>
      <c r="X7" s="126"/>
      <c r="Y7" s="119"/>
    </row>
    <row r="8" spans="1:25" x14ac:dyDescent="0.2">
      <c r="A8" s="3"/>
      <c r="B8" s="92" t="s">
        <v>97</v>
      </c>
      <c r="C8" s="5">
        <v>3</v>
      </c>
      <c r="D8" s="96">
        <v>41638</v>
      </c>
      <c r="E8" s="35">
        <v>41691</v>
      </c>
      <c r="F8" s="47">
        <v>1657.08</v>
      </c>
      <c r="G8" s="75">
        <f t="shared" ref="G8:G44" si="5">L8+T8</f>
        <v>4.3099999999999987</v>
      </c>
      <c r="H8" s="29">
        <f t="shared" si="0"/>
        <v>1652.77</v>
      </c>
      <c r="I8" s="100">
        <f t="shared" si="1"/>
        <v>0.26009607260965067</v>
      </c>
      <c r="J8" s="78">
        <v>25.92</v>
      </c>
      <c r="K8" s="29">
        <v>23.85</v>
      </c>
      <c r="L8" s="78">
        <f t="shared" si="2"/>
        <v>2.0700000000000003</v>
      </c>
      <c r="M8" s="78">
        <f t="shared" ref="M8:M9" si="6">L8/26</f>
        <v>7.961538461538463E-2</v>
      </c>
      <c r="N8" s="78">
        <f>AVERAGE(M7:M9)</f>
        <v>8.5384615384615392E-2</v>
      </c>
      <c r="O8" s="78">
        <f>STDEV(M7:M9)</f>
        <v>5.2875873403336526E-3</v>
      </c>
      <c r="P8" s="78">
        <f>O8/SQRT((3))</f>
        <v>3.052789974305292E-3</v>
      </c>
      <c r="Q8" s="71">
        <v>447</v>
      </c>
      <c r="R8" s="33">
        <v>23.75</v>
      </c>
      <c r="S8" s="29">
        <v>21.51</v>
      </c>
      <c r="T8" s="78">
        <f t="shared" si="3"/>
        <v>2.2399999999999984</v>
      </c>
      <c r="U8" s="67">
        <f t="shared" si="4"/>
        <v>51.972157772621784</v>
      </c>
      <c r="V8" s="123">
        <f t="shared" ref="V8:V9" si="7">U8/26</f>
        <v>1.998929145100838</v>
      </c>
      <c r="W8" s="127">
        <f>AVERAGE(V7:V9)</f>
        <v>1.8945457646982335</v>
      </c>
      <c r="X8" s="127">
        <f>STDEV(V7:V9)</f>
        <v>9.7683892801851135E-2</v>
      </c>
      <c r="Y8" s="119">
        <f>X8/SQRT(3)</f>
        <v>5.63978218046393E-2</v>
      </c>
    </row>
    <row r="9" spans="1:25" x14ac:dyDescent="0.2">
      <c r="A9" s="3"/>
      <c r="B9" s="93" t="s">
        <v>98</v>
      </c>
      <c r="C9" s="13">
        <v>3</v>
      </c>
      <c r="D9" s="97">
        <v>41638</v>
      </c>
      <c r="E9" s="36">
        <v>41692</v>
      </c>
      <c r="F9" s="50">
        <v>1656.08</v>
      </c>
      <c r="G9" s="76">
        <f t="shared" si="5"/>
        <v>4.41</v>
      </c>
      <c r="H9" s="30">
        <f t="shared" si="0"/>
        <v>1651.6699999999998</v>
      </c>
      <c r="I9" s="101">
        <f t="shared" si="1"/>
        <v>0.26629148350321241</v>
      </c>
      <c r="J9" s="79">
        <v>26.09</v>
      </c>
      <c r="K9" s="30">
        <v>23.75</v>
      </c>
      <c r="L9" s="79">
        <f t="shared" si="2"/>
        <v>2.34</v>
      </c>
      <c r="M9" s="79">
        <f t="shared" si="6"/>
        <v>0.09</v>
      </c>
      <c r="N9" s="79"/>
      <c r="O9" s="79"/>
      <c r="P9" s="79"/>
      <c r="Q9" s="72">
        <v>544</v>
      </c>
      <c r="R9" s="30">
        <v>25.6</v>
      </c>
      <c r="S9" s="30">
        <v>23.53</v>
      </c>
      <c r="T9" s="79">
        <f t="shared" si="3"/>
        <v>2.0700000000000003</v>
      </c>
      <c r="U9" s="68">
        <f t="shared" si="4"/>
        <v>46.938775510204088</v>
      </c>
      <c r="V9" s="123">
        <f t="shared" si="7"/>
        <v>1.8053375196232342</v>
      </c>
      <c r="W9" s="127"/>
      <c r="X9" s="127"/>
      <c r="Y9" s="119"/>
    </row>
    <row r="10" spans="1:25" x14ac:dyDescent="0.2">
      <c r="A10" s="3"/>
      <c r="B10" s="92" t="s">
        <v>100</v>
      </c>
      <c r="C10" s="5">
        <v>3</v>
      </c>
      <c r="D10" s="96">
        <v>41638</v>
      </c>
      <c r="E10" s="35">
        <v>41692</v>
      </c>
      <c r="F10" s="53">
        <v>1663.03</v>
      </c>
      <c r="G10" s="75">
        <f t="shared" si="5"/>
        <v>5.2799999999999976</v>
      </c>
      <c r="H10" s="29">
        <f t="shared" si="0"/>
        <v>1657.75</v>
      </c>
      <c r="I10" s="100">
        <f t="shared" si="1"/>
        <v>0.31749276922244324</v>
      </c>
      <c r="J10" s="80">
        <v>26.25</v>
      </c>
      <c r="K10" s="29">
        <v>23.96</v>
      </c>
      <c r="L10" s="78">
        <f t="shared" si="2"/>
        <v>2.2899999999999991</v>
      </c>
      <c r="M10" s="78">
        <f>L10/27</f>
        <v>8.4814814814814787E-2</v>
      </c>
      <c r="N10" s="78"/>
      <c r="O10" s="78"/>
      <c r="P10" s="78"/>
      <c r="Q10" s="71">
        <v>803</v>
      </c>
      <c r="R10" s="29">
        <v>26.56</v>
      </c>
      <c r="S10" s="29">
        <v>23.57</v>
      </c>
      <c r="T10" s="78">
        <f t="shared" si="3"/>
        <v>2.9899999999999984</v>
      </c>
      <c r="U10" s="67">
        <f t="shared" si="4"/>
        <v>56.628787878787875</v>
      </c>
      <c r="V10" s="124">
        <f>U10/27</f>
        <v>2.0973625140291805</v>
      </c>
      <c r="W10" s="128"/>
      <c r="X10" s="128"/>
      <c r="Y10" s="120"/>
    </row>
    <row r="11" spans="1:25" x14ac:dyDescent="0.2">
      <c r="A11" s="3"/>
      <c r="B11" s="92" t="s">
        <v>101</v>
      </c>
      <c r="C11" s="5">
        <v>3</v>
      </c>
      <c r="D11" s="96">
        <v>41638</v>
      </c>
      <c r="E11" s="35">
        <v>41694</v>
      </c>
      <c r="F11" s="53">
        <v>1657.14</v>
      </c>
      <c r="G11" s="75">
        <f t="shared" si="5"/>
        <v>4.490000000000002</v>
      </c>
      <c r="H11" s="29">
        <f t="shared" si="0"/>
        <v>1652.65</v>
      </c>
      <c r="I11" s="100">
        <f t="shared" si="1"/>
        <v>0.27094874301507427</v>
      </c>
      <c r="J11" s="80">
        <v>25.61</v>
      </c>
      <c r="K11" s="29">
        <v>23.97</v>
      </c>
      <c r="L11" s="78">
        <f t="shared" si="2"/>
        <v>1.6400000000000006</v>
      </c>
      <c r="M11" s="78">
        <f t="shared" ref="M11:M18" si="8">L11/27</f>
        <v>6.0740740740740762E-2</v>
      </c>
      <c r="N11" s="78">
        <f>AVERAGE(M10:M12)</f>
        <v>6.3827160493827181E-2</v>
      </c>
      <c r="O11" s="78">
        <f>STDEV(M10:M12)</f>
        <v>1.9627300118005672E-2</v>
      </c>
      <c r="P11" s="78">
        <f>O11/SQRT((3))</f>
        <v>1.1331827006596148E-2</v>
      </c>
      <c r="Q11" s="71">
        <v>481</v>
      </c>
      <c r="R11" s="29">
        <v>26.39</v>
      </c>
      <c r="S11" s="29">
        <v>23.54</v>
      </c>
      <c r="T11" s="78">
        <f t="shared" si="3"/>
        <v>2.8500000000000014</v>
      </c>
      <c r="U11" s="67">
        <f t="shared" si="4"/>
        <v>63.474387527839639</v>
      </c>
      <c r="V11" s="123">
        <f t="shared" ref="V11:V18" si="9">U11/27</f>
        <v>2.3509032417718383</v>
      </c>
      <c r="W11" s="127">
        <f>AVERAGE(V10:V12)</f>
        <v>2.3247938717500705</v>
      </c>
      <c r="X11" s="127">
        <f>STDEV(V10:V12)</f>
        <v>0.21556584192402323</v>
      </c>
      <c r="Y11" s="119">
        <f>X11/SQRT(3)</f>
        <v>0.12445699686292314</v>
      </c>
    </row>
    <row r="12" spans="1:25" x14ac:dyDescent="0.2">
      <c r="A12" s="3"/>
      <c r="B12" s="93" t="s">
        <v>102</v>
      </c>
      <c r="C12" s="13">
        <v>3</v>
      </c>
      <c r="D12" s="97">
        <v>41638</v>
      </c>
      <c r="E12" s="36">
        <v>41694</v>
      </c>
      <c r="F12" s="50">
        <v>1658.91</v>
      </c>
      <c r="G12" s="76">
        <f t="shared" si="5"/>
        <v>3.9000000000000021</v>
      </c>
      <c r="H12" s="30">
        <f t="shared" si="0"/>
        <v>1655.01</v>
      </c>
      <c r="I12" s="101">
        <f t="shared" si="1"/>
        <v>0.23509412807204744</v>
      </c>
      <c r="J12" s="79">
        <v>22.89</v>
      </c>
      <c r="K12" s="30">
        <v>21.65</v>
      </c>
      <c r="L12" s="79">
        <f t="shared" si="2"/>
        <v>1.240000000000002</v>
      </c>
      <c r="M12" s="79">
        <f t="shared" si="8"/>
        <v>4.5925925925926002E-2</v>
      </c>
      <c r="N12" s="79"/>
      <c r="O12" s="79"/>
      <c r="P12" s="79"/>
      <c r="Q12" s="72">
        <v>735</v>
      </c>
      <c r="R12" s="30">
        <v>26.15</v>
      </c>
      <c r="S12" s="30">
        <v>23.49</v>
      </c>
      <c r="T12" s="79">
        <f t="shared" si="3"/>
        <v>2.66</v>
      </c>
      <c r="U12" s="68">
        <f t="shared" si="4"/>
        <v>68.205128205128162</v>
      </c>
      <c r="V12" s="123">
        <f t="shared" si="9"/>
        <v>2.5261158594491913</v>
      </c>
      <c r="W12" s="127"/>
      <c r="X12" s="127"/>
      <c r="Y12" s="119"/>
    </row>
    <row r="13" spans="1:25" x14ac:dyDescent="0.2">
      <c r="A13" s="3"/>
      <c r="B13" s="92" t="s">
        <v>105</v>
      </c>
      <c r="C13" s="5">
        <v>3</v>
      </c>
      <c r="D13" s="96">
        <v>41638</v>
      </c>
      <c r="E13" s="35">
        <v>41694</v>
      </c>
      <c r="F13" s="47">
        <v>1652.35</v>
      </c>
      <c r="G13" s="75">
        <f t="shared" si="5"/>
        <v>3.7299999999999969</v>
      </c>
      <c r="H13" s="29">
        <f t="shared" si="0"/>
        <v>1648.62</v>
      </c>
      <c r="I13" s="100">
        <f t="shared" si="1"/>
        <v>0.22573909885920035</v>
      </c>
      <c r="J13" s="78">
        <v>24.74</v>
      </c>
      <c r="K13" s="29">
        <v>23.44</v>
      </c>
      <c r="L13" s="78">
        <f t="shared" si="2"/>
        <v>1.2999999999999972</v>
      </c>
      <c r="M13" s="78">
        <f t="shared" si="8"/>
        <v>4.8148148148148044E-2</v>
      </c>
      <c r="N13" s="78"/>
      <c r="O13" s="78"/>
      <c r="P13" s="78"/>
      <c r="Q13" s="71">
        <v>483</v>
      </c>
      <c r="R13" s="29">
        <v>25.91</v>
      </c>
      <c r="S13" s="29">
        <v>23.48</v>
      </c>
      <c r="T13" s="78">
        <f t="shared" si="3"/>
        <v>2.4299999999999997</v>
      </c>
      <c r="U13" s="67">
        <f t="shared" si="4"/>
        <v>65.147453083109966</v>
      </c>
      <c r="V13" s="124">
        <f t="shared" si="9"/>
        <v>2.4128686327077764</v>
      </c>
      <c r="W13" s="128"/>
      <c r="X13" s="128"/>
      <c r="Y13" s="120"/>
    </row>
    <row r="14" spans="1:25" x14ac:dyDescent="0.2">
      <c r="A14" s="3"/>
      <c r="B14" s="92" t="s">
        <v>103</v>
      </c>
      <c r="C14" s="5">
        <v>3</v>
      </c>
      <c r="D14" s="96">
        <v>41638</v>
      </c>
      <c r="E14" s="35">
        <v>41694</v>
      </c>
      <c r="F14" s="47">
        <v>1647.06</v>
      </c>
      <c r="G14" s="75">
        <f t="shared" si="5"/>
        <v>3.4199999999999982</v>
      </c>
      <c r="H14" s="29">
        <f t="shared" si="0"/>
        <v>1643.6399999999999</v>
      </c>
      <c r="I14" s="100">
        <f t="shared" si="1"/>
        <v>0.20764270882663646</v>
      </c>
      <c r="J14" s="78">
        <v>24.45</v>
      </c>
      <c r="K14" s="29">
        <v>23.43</v>
      </c>
      <c r="L14" s="78">
        <f t="shared" si="2"/>
        <v>1.0199999999999996</v>
      </c>
      <c r="M14" s="78">
        <f t="shared" si="8"/>
        <v>3.7777777777777764E-2</v>
      </c>
      <c r="N14" s="78">
        <f>AVERAGE(M13:M15)</f>
        <v>4.2839506172839492E-2</v>
      </c>
      <c r="O14" s="78">
        <f>STDEV(M13:M15)</f>
        <v>5.1895924832058033E-3</v>
      </c>
      <c r="P14" s="78">
        <f>O14/SQRT((3))</f>
        <v>2.996212617163329E-3</v>
      </c>
      <c r="Q14" s="71">
        <v>664</v>
      </c>
      <c r="R14" s="29">
        <v>25.97</v>
      </c>
      <c r="S14" s="29">
        <v>23.57</v>
      </c>
      <c r="T14" s="78">
        <f t="shared" si="3"/>
        <v>2.3999999999999986</v>
      </c>
      <c r="U14" s="67">
        <f t="shared" si="4"/>
        <v>70.175438596491219</v>
      </c>
      <c r="V14" s="123">
        <f t="shared" si="9"/>
        <v>2.5990903183885639</v>
      </c>
      <c r="W14" s="127">
        <f>AVERAGE(V13:V15)</f>
        <v>2.4984148429792636</v>
      </c>
      <c r="X14" s="127">
        <f>STDEV(V13:V15)</f>
        <v>9.4028187540525221E-2</v>
      </c>
      <c r="Y14" s="119">
        <f>X14/SQRT(3)</f>
        <v>5.4287199387934852E-2</v>
      </c>
    </row>
    <row r="15" spans="1:25" x14ac:dyDescent="0.2">
      <c r="A15" s="3"/>
      <c r="B15" s="93" t="s">
        <v>104</v>
      </c>
      <c r="C15" s="13">
        <v>3</v>
      </c>
      <c r="D15" s="97">
        <v>41638</v>
      </c>
      <c r="E15" s="36">
        <v>41694</v>
      </c>
      <c r="F15" s="50">
        <v>1653.29</v>
      </c>
      <c r="G15" s="76">
        <f t="shared" si="5"/>
        <v>3.490000000000002</v>
      </c>
      <c r="H15" s="30">
        <f t="shared" si="0"/>
        <v>1649.8</v>
      </c>
      <c r="I15" s="101">
        <f t="shared" si="1"/>
        <v>0.2110942423894176</v>
      </c>
      <c r="J15" s="79">
        <v>25.03</v>
      </c>
      <c r="K15" s="30">
        <v>23.88</v>
      </c>
      <c r="L15" s="79">
        <f t="shared" si="2"/>
        <v>1.1500000000000021</v>
      </c>
      <c r="M15" s="79">
        <f t="shared" si="8"/>
        <v>4.2592592592592675E-2</v>
      </c>
      <c r="N15" s="79"/>
      <c r="O15" s="79"/>
      <c r="P15" s="79"/>
      <c r="Q15" s="72">
        <v>530</v>
      </c>
      <c r="R15" s="30">
        <v>25.63</v>
      </c>
      <c r="S15" s="30">
        <v>23.29</v>
      </c>
      <c r="T15" s="79">
        <f t="shared" si="3"/>
        <v>2.34</v>
      </c>
      <c r="U15" s="68">
        <f t="shared" si="4"/>
        <v>67.048710601719165</v>
      </c>
      <c r="V15" s="123">
        <f t="shared" si="9"/>
        <v>2.4832855778414507</v>
      </c>
      <c r="W15" s="127"/>
      <c r="X15" s="127"/>
      <c r="Y15" s="119"/>
    </row>
    <row r="16" spans="1:25" x14ac:dyDescent="0.2">
      <c r="A16" s="3"/>
      <c r="B16" s="92" t="s">
        <v>106</v>
      </c>
      <c r="C16" s="5">
        <v>3</v>
      </c>
      <c r="D16" s="96">
        <v>41638</v>
      </c>
      <c r="E16" s="35">
        <v>41694</v>
      </c>
      <c r="F16" s="47">
        <v>1645.94</v>
      </c>
      <c r="G16" s="75">
        <f t="shared" si="5"/>
        <v>2.8599999999999959</v>
      </c>
      <c r="H16" s="29">
        <f t="shared" si="0"/>
        <v>1643.0800000000002</v>
      </c>
      <c r="I16" s="100">
        <f t="shared" si="1"/>
        <v>0.17376089043342988</v>
      </c>
      <c r="J16" s="78">
        <v>24.49</v>
      </c>
      <c r="K16" s="29">
        <v>23.57</v>
      </c>
      <c r="L16" s="78">
        <f t="shared" si="2"/>
        <v>0.91999999999999815</v>
      </c>
      <c r="M16" s="78">
        <f t="shared" si="8"/>
        <v>3.4074074074074007E-2</v>
      </c>
      <c r="N16" s="78"/>
      <c r="O16" s="78"/>
      <c r="P16" s="78"/>
      <c r="Q16" s="71">
        <v>498</v>
      </c>
      <c r="R16" s="29">
        <v>25.33</v>
      </c>
      <c r="S16" s="29">
        <v>23.39</v>
      </c>
      <c r="T16" s="78">
        <f t="shared" si="3"/>
        <v>1.9399999999999977</v>
      </c>
      <c r="U16" s="67">
        <f t="shared" si="4"/>
        <v>67.832167832167855</v>
      </c>
      <c r="V16" s="124">
        <f t="shared" si="9"/>
        <v>2.5123025123025133</v>
      </c>
      <c r="W16" s="128"/>
      <c r="X16" s="128"/>
      <c r="Y16" s="120"/>
    </row>
    <row r="17" spans="1:30" x14ac:dyDescent="0.2">
      <c r="A17" s="3"/>
      <c r="B17" s="92" t="s">
        <v>108</v>
      </c>
      <c r="C17" s="5">
        <v>3</v>
      </c>
      <c r="D17" s="96">
        <v>41638</v>
      </c>
      <c r="E17" s="35">
        <v>41694</v>
      </c>
      <c r="F17" s="47">
        <v>1647.99</v>
      </c>
      <c r="G17" s="75">
        <f t="shared" si="5"/>
        <v>2.9299999999999997</v>
      </c>
      <c r="H17" s="29">
        <f t="shared" si="0"/>
        <v>1645.06</v>
      </c>
      <c r="I17" s="100">
        <f t="shared" si="1"/>
        <v>0.1777923409729428</v>
      </c>
      <c r="J17" s="78">
        <v>24.79</v>
      </c>
      <c r="K17" s="29">
        <v>23.92</v>
      </c>
      <c r="L17" s="78">
        <f t="shared" si="2"/>
        <v>0.86999999999999744</v>
      </c>
      <c r="M17" s="78">
        <f t="shared" si="8"/>
        <v>3.2222222222222124E-2</v>
      </c>
      <c r="N17" s="78">
        <f>AVERAGE(M16:M18)</f>
        <v>3.55555555555555E-2</v>
      </c>
      <c r="O17" s="78">
        <f>STDEV(M16:M18)</f>
        <v>4.2713194795077477E-3</v>
      </c>
      <c r="P17" s="78">
        <f>O17/SQRT((3))</f>
        <v>2.4660474512886903E-3</v>
      </c>
      <c r="Q17" s="71">
        <v>446</v>
      </c>
      <c r="R17" s="29">
        <v>25.55</v>
      </c>
      <c r="S17" s="29">
        <v>23.49</v>
      </c>
      <c r="T17" s="78">
        <f t="shared" si="3"/>
        <v>2.0600000000000023</v>
      </c>
      <c r="U17" s="67">
        <f t="shared" si="4"/>
        <v>70.307167235494958</v>
      </c>
      <c r="V17" s="123">
        <f t="shared" si="9"/>
        <v>2.6039691568701837</v>
      </c>
      <c r="W17" s="127">
        <f>AVERAGE(V16:V18)</f>
        <v>2.5141440022418133</v>
      </c>
      <c r="X17" s="127">
        <f>STDEV(V16:V18)</f>
        <v>8.8918712151397128E-2</v>
      </c>
      <c r="Y17" s="119">
        <f>X17/SQRT(3)</f>
        <v>5.1337242396603984E-2</v>
      </c>
    </row>
    <row r="18" spans="1:30" x14ac:dyDescent="0.2">
      <c r="A18" s="3"/>
      <c r="B18" s="93" t="s">
        <v>107</v>
      </c>
      <c r="C18" s="13">
        <v>3</v>
      </c>
      <c r="D18" s="97">
        <v>41638</v>
      </c>
      <c r="E18" s="36">
        <v>41694</v>
      </c>
      <c r="F18" s="50">
        <v>1644.49</v>
      </c>
      <c r="G18" s="76">
        <f t="shared" si="5"/>
        <v>3.16</v>
      </c>
      <c r="H18" s="30">
        <f t="shared" si="0"/>
        <v>1641.33</v>
      </c>
      <c r="I18" s="101">
        <f t="shared" si="1"/>
        <v>0.19215683889838187</v>
      </c>
      <c r="J18" s="79">
        <v>24.61</v>
      </c>
      <c r="K18" s="30">
        <v>23.52</v>
      </c>
      <c r="L18" s="79">
        <f t="shared" si="2"/>
        <v>1.0899999999999999</v>
      </c>
      <c r="M18" s="79">
        <f t="shared" si="8"/>
        <v>4.0370370370370362E-2</v>
      </c>
      <c r="N18" s="79"/>
      <c r="O18" s="79"/>
      <c r="P18" s="79"/>
      <c r="Q18" s="72">
        <v>422</v>
      </c>
      <c r="R18" s="30">
        <v>25.46</v>
      </c>
      <c r="S18" s="30">
        <v>23.39</v>
      </c>
      <c r="T18" s="79">
        <f t="shared" si="3"/>
        <v>2.0700000000000003</v>
      </c>
      <c r="U18" s="68">
        <f t="shared" si="4"/>
        <v>65.506329113924053</v>
      </c>
      <c r="V18" s="125">
        <f t="shared" si="9"/>
        <v>2.4261603375527425</v>
      </c>
      <c r="W18" s="129"/>
      <c r="X18" s="129"/>
      <c r="Y18" s="121"/>
    </row>
    <row r="19" spans="1:30" hidden="1" x14ac:dyDescent="0.2">
      <c r="A19" s="3"/>
      <c r="B19" s="92" t="s">
        <v>109</v>
      </c>
      <c r="C19" s="5">
        <v>3</v>
      </c>
      <c r="D19" s="96">
        <v>41652</v>
      </c>
      <c r="E19" s="35">
        <v>41694</v>
      </c>
      <c r="F19" s="47">
        <v>1680.36</v>
      </c>
      <c r="G19" s="75">
        <f t="shared" si="5"/>
        <v>39.04</v>
      </c>
      <c r="H19" s="29">
        <f t="shared" si="0"/>
        <v>1641.32</v>
      </c>
      <c r="I19" s="100">
        <f t="shared" si="1"/>
        <v>2.3233116713085291</v>
      </c>
      <c r="J19" s="78">
        <v>30.75</v>
      </c>
      <c r="K19" s="29">
        <v>23.43</v>
      </c>
      <c r="L19" s="78">
        <f t="shared" si="2"/>
        <v>7.32</v>
      </c>
      <c r="M19" s="78"/>
      <c r="N19" s="78"/>
      <c r="O19" s="78"/>
      <c r="P19" s="78"/>
      <c r="Q19" s="71">
        <v>2270</v>
      </c>
      <c r="R19" s="29">
        <v>55.15</v>
      </c>
      <c r="S19" s="29">
        <v>23.43</v>
      </c>
      <c r="T19" s="78">
        <f t="shared" si="3"/>
        <v>31.72</v>
      </c>
      <c r="U19" s="67">
        <f t="shared" si="4"/>
        <v>81.25</v>
      </c>
      <c r="V19" s="107"/>
      <c r="W19" s="107"/>
      <c r="X19" s="107"/>
      <c r="Y19" s="107"/>
    </row>
    <row r="20" spans="1:30" ht="15" hidden="1" customHeight="1" x14ac:dyDescent="0.2">
      <c r="A20" s="3"/>
      <c r="B20" s="92" t="s">
        <v>110</v>
      </c>
      <c r="C20" s="5">
        <v>3</v>
      </c>
      <c r="D20" s="96">
        <v>41652</v>
      </c>
      <c r="E20" s="35">
        <v>41694</v>
      </c>
      <c r="F20" s="47">
        <v>1674.27</v>
      </c>
      <c r="G20" s="75">
        <f>L20+T20</f>
        <v>30.759999999999998</v>
      </c>
      <c r="H20" s="29">
        <f t="shared" si="0"/>
        <v>1643.51</v>
      </c>
      <c r="I20" s="100">
        <f t="shared" si="1"/>
        <v>1.8372186087070783</v>
      </c>
      <c r="J20" s="78">
        <v>31.01</v>
      </c>
      <c r="K20" s="29">
        <v>23.61</v>
      </c>
      <c r="L20" s="78">
        <f t="shared" si="2"/>
        <v>7.4000000000000021</v>
      </c>
      <c r="M20" s="78"/>
      <c r="N20" s="78"/>
      <c r="O20" s="78"/>
      <c r="P20" s="78"/>
      <c r="Q20" s="71">
        <v>1517</v>
      </c>
      <c r="R20" s="29">
        <v>46.8</v>
      </c>
      <c r="S20" s="29">
        <v>23.44</v>
      </c>
      <c r="T20" s="78">
        <f t="shared" si="3"/>
        <v>23.359999999999996</v>
      </c>
      <c r="U20" s="67">
        <f t="shared" si="4"/>
        <v>75.942782834850448</v>
      </c>
      <c r="V20" s="107"/>
      <c r="W20" s="107"/>
      <c r="X20" s="107"/>
      <c r="Y20" s="107"/>
    </row>
    <row r="21" spans="1:30" ht="15" hidden="1" customHeight="1" x14ac:dyDescent="0.2">
      <c r="A21" s="3"/>
      <c r="B21" s="93" t="s">
        <v>111</v>
      </c>
      <c r="C21" s="13">
        <v>3</v>
      </c>
      <c r="D21" s="97">
        <v>41652</v>
      </c>
      <c r="E21" s="36">
        <v>41694</v>
      </c>
      <c r="F21" s="50">
        <v>1684.5</v>
      </c>
      <c r="G21" s="76">
        <f t="shared" si="5"/>
        <v>36.160000000000011</v>
      </c>
      <c r="H21" s="30">
        <f t="shared" si="0"/>
        <v>1648.34</v>
      </c>
      <c r="I21" s="101">
        <f t="shared" si="1"/>
        <v>2.1466310477886617</v>
      </c>
      <c r="J21" s="79">
        <v>32.130000000000003</v>
      </c>
      <c r="K21" s="30">
        <v>23.59</v>
      </c>
      <c r="L21" s="79">
        <f t="shared" si="2"/>
        <v>8.5400000000000027</v>
      </c>
      <c r="M21" s="79"/>
      <c r="N21" s="79"/>
      <c r="O21" s="79"/>
      <c r="P21" s="79"/>
      <c r="Q21" s="72">
        <v>1745</v>
      </c>
      <c r="R21" s="30">
        <v>51.02</v>
      </c>
      <c r="S21" s="30">
        <v>23.4</v>
      </c>
      <c r="T21" s="79">
        <f t="shared" si="3"/>
        <v>27.620000000000005</v>
      </c>
      <c r="U21" s="68">
        <f t="shared" si="4"/>
        <v>76.382743362831846</v>
      </c>
      <c r="V21" s="107"/>
      <c r="W21" s="107"/>
      <c r="X21" s="107"/>
      <c r="Y21" s="107"/>
    </row>
    <row r="22" spans="1:30" hidden="1" x14ac:dyDescent="0.2">
      <c r="A22" s="3"/>
      <c r="B22" s="92" t="s">
        <v>112</v>
      </c>
      <c r="C22" s="5">
        <v>3</v>
      </c>
      <c r="D22" s="96">
        <v>41652</v>
      </c>
      <c r="E22" s="35">
        <v>41694</v>
      </c>
      <c r="F22" s="47">
        <v>1726.4</v>
      </c>
      <c r="G22" s="75">
        <f t="shared" si="5"/>
        <v>91.91</v>
      </c>
      <c r="H22" s="29">
        <f t="shared" si="0"/>
        <v>1634.49</v>
      </c>
      <c r="I22" s="100">
        <f t="shared" si="1"/>
        <v>5.3237951807228914</v>
      </c>
      <c r="J22" s="78">
        <v>49.32</v>
      </c>
      <c r="K22" s="29">
        <v>23.86</v>
      </c>
      <c r="L22" s="78">
        <f t="shared" si="2"/>
        <v>25.46</v>
      </c>
      <c r="M22" s="78"/>
      <c r="N22" s="78"/>
      <c r="O22" s="78"/>
      <c r="P22" s="78"/>
      <c r="Q22" s="71">
        <v>3660</v>
      </c>
      <c r="R22" s="29">
        <v>90.01</v>
      </c>
      <c r="S22" s="29">
        <v>23.56</v>
      </c>
      <c r="T22" s="78">
        <f t="shared" si="3"/>
        <v>66.45</v>
      </c>
      <c r="U22" s="67">
        <f t="shared" si="4"/>
        <v>72.298988140572305</v>
      </c>
      <c r="V22" s="107"/>
      <c r="W22" s="107"/>
      <c r="X22" s="107"/>
      <c r="Y22" s="107"/>
      <c r="AD22" s="108">
        <v>42003</v>
      </c>
    </row>
    <row r="23" spans="1:30" hidden="1" x14ac:dyDescent="0.2">
      <c r="A23" s="3"/>
      <c r="B23" s="93" t="s">
        <v>113</v>
      </c>
      <c r="C23" s="13">
        <v>3</v>
      </c>
      <c r="D23" s="97">
        <v>41652</v>
      </c>
      <c r="E23" s="36">
        <v>41694</v>
      </c>
      <c r="F23" s="50">
        <v>1723.21</v>
      </c>
      <c r="G23" s="76">
        <f t="shared" si="5"/>
        <v>80.289999999999992</v>
      </c>
      <c r="H23" s="30">
        <f t="shared" si="0"/>
        <v>1642.92</v>
      </c>
      <c r="I23" s="101">
        <f t="shared" si="1"/>
        <v>4.6593276501413055</v>
      </c>
      <c r="J23" s="79">
        <v>47.87</v>
      </c>
      <c r="K23" s="30">
        <v>23.86</v>
      </c>
      <c r="L23" s="79">
        <f t="shared" si="2"/>
        <v>24.009999999999998</v>
      </c>
      <c r="M23" s="79"/>
      <c r="N23" s="79"/>
      <c r="O23" s="79"/>
      <c r="P23" s="79"/>
      <c r="Q23" s="72">
        <v>3240</v>
      </c>
      <c r="R23" s="30">
        <v>80.239999999999995</v>
      </c>
      <c r="S23" s="30">
        <v>23.96</v>
      </c>
      <c r="T23" s="79">
        <f t="shared" si="3"/>
        <v>56.279999999999994</v>
      </c>
      <c r="U23" s="68">
        <f t="shared" si="4"/>
        <v>70.095902353966864</v>
      </c>
      <c r="V23" s="107"/>
      <c r="W23" s="107"/>
      <c r="X23" s="107"/>
      <c r="Y23" s="107"/>
    </row>
    <row r="24" spans="1:30" hidden="1" x14ac:dyDescent="0.2">
      <c r="A24" s="3"/>
      <c r="B24" s="92" t="s">
        <v>114</v>
      </c>
      <c r="C24" s="5">
        <v>3</v>
      </c>
      <c r="D24" s="96">
        <v>41652</v>
      </c>
      <c r="E24" s="35">
        <v>41694</v>
      </c>
      <c r="F24" s="47">
        <v>1725.21</v>
      </c>
      <c r="G24" s="75">
        <f t="shared" si="5"/>
        <v>92.69</v>
      </c>
      <c r="H24" s="29">
        <f t="shared" si="0"/>
        <v>1632.52</v>
      </c>
      <c r="I24" s="100">
        <f t="shared" ref="I24:I44" si="10">G24*100/F24</f>
        <v>5.3726792680311384</v>
      </c>
      <c r="J24" s="78">
        <v>86.31</v>
      </c>
      <c r="K24" s="29">
        <v>23.78</v>
      </c>
      <c r="L24" s="78">
        <f t="shared" si="2"/>
        <v>62.53</v>
      </c>
      <c r="M24" s="78"/>
      <c r="N24" s="78"/>
      <c r="O24" s="78"/>
      <c r="P24" s="78"/>
      <c r="Q24" s="71">
        <v>2590</v>
      </c>
      <c r="R24" s="29">
        <v>53.59</v>
      </c>
      <c r="S24" s="29">
        <v>23.43</v>
      </c>
      <c r="T24" s="78">
        <f t="shared" si="3"/>
        <v>30.160000000000004</v>
      </c>
      <c r="U24" s="67">
        <f t="shared" si="4"/>
        <v>32.53856942496494</v>
      </c>
      <c r="V24" s="107"/>
      <c r="W24" s="107"/>
      <c r="X24" s="107"/>
      <c r="Y24" s="107"/>
    </row>
    <row r="25" spans="1:30" hidden="1" x14ac:dyDescent="0.2">
      <c r="A25" s="3"/>
      <c r="B25" s="93" t="s">
        <v>115</v>
      </c>
      <c r="C25" s="13">
        <v>3</v>
      </c>
      <c r="D25" s="97">
        <v>41652</v>
      </c>
      <c r="E25" s="36">
        <v>41694</v>
      </c>
      <c r="F25" s="50">
        <v>1701.84</v>
      </c>
      <c r="G25" s="76">
        <f t="shared" si="5"/>
        <v>67.649999999999991</v>
      </c>
      <c r="H25" s="30">
        <f t="shared" si="0"/>
        <v>1634.1899999999998</v>
      </c>
      <c r="I25" s="101">
        <f t="shared" si="10"/>
        <v>3.9751092934705961</v>
      </c>
      <c r="J25" s="79">
        <v>67.55</v>
      </c>
      <c r="K25" s="30">
        <v>23.37</v>
      </c>
      <c r="L25" s="79">
        <f t="shared" si="2"/>
        <v>44.179999999999993</v>
      </c>
      <c r="M25" s="79"/>
      <c r="N25" s="79"/>
      <c r="O25" s="79"/>
      <c r="P25" s="79"/>
      <c r="Q25" s="72">
        <v>1692</v>
      </c>
      <c r="R25" s="30">
        <v>47.27</v>
      </c>
      <c r="S25" s="30">
        <v>23.8</v>
      </c>
      <c r="T25" s="79">
        <f t="shared" si="3"/>
        <v>23.470000000000002</v>
      </c>
      <c r="U25" s="68">
        <f t="shared" si="4"/>
        <v>34.693274205469336</v>
      </c>
      <c r="V25" s="107"/>
      <c r="W25" s="107"/>
      <c r="X25" s="107"/>
      <c r="Y25" s="107"/>
    </row>
    <row r="26" spans="1:30" hidden="1" x14ac:dyDescent="0.2">
      <c r="A26" s="3"/>
      <c r="B26" s="94" t="s">
        <v>116</v>
      </c>
      <c r="C26" s="84">
        <v>3</v>
      </c>
      <c r="D26" s="98">
        <v>41653</v>
      </c>
      <c r="E26" s="85">
        <v>41687</v>
      </c>
      <c r="F26" s="86">
        <v>1714.21</v>
      </c>
      <c r="G26" s="87">
        <f t="shared" si="5"/>
        <v>107.59</v>
      </c>
      <c r="H26" s="61">
        <f t="shared" si="0"/>
        <v>1606.6200000000001</v>
      </c>
      <c r="I26" s="102">
        <f t="shared" si="10"/>
        <v>6.2763605392571504</v>
      </c>
      <c r="J26" s="81">
        <v>104.12</v>
      </c>
      <c r="K26" s="61">
        <v>23.87</v>
      </c>
      <c r="L26" s="81">
        <f t="shared" si="2"/>
        <v>80.25</v>
      </c>
      <c r="M26" s="81"/>
      <c r="N26" s="81"/>
      <c r="O26" s="81"/>
      <c r="P26" s="81"/>
      <c r="Q26" s="73">
        <v>1950</v>
      </c>
      <c r="R26" s="61">
        <v>50.77</v>
      </c>
      <c r="S26" s="61">
        <v>23.43</v>
      </c>
      <c r="T26" s="81">
        <f t="shared" si="3"/>
        <v>27.340000000000003</v>
      </c>
      <c r="U26" s="69">
        <f t="shared" si="4"/>
        <v>25.411283576540573</v>
      </c>
      <c r="V26" s="107"/>
      <c r="W26" s="107"/>
      <c r="X26" s="107"/>
      <c r="Y26" s="107"/>
    </row>
    <row r="27" spans="1:30" hidden="1" x14ac:dyDescent="0.2">
      <c r="A27" s="3"/>
      <c r="B27" s="93" t="s">
        <v>117</v>
      </c>
      <c r="C27" s="13">
        <v>3</v>
      </c>
      <c r="D27" s="97">
        <v>41653</v>
      </c>
      <c r="E27" s="36">
        <v>41687</v>
      </c>
      <c r="F27" s="50">
        <v>1723.38</v>
      </c>
      <c r="G27" s="76">
        <f t="shared" si="5"/>
        <v>118.97</v>
      </c>
      <c r="H27" s="30">
        <f t="shared" si="0"/>
        <v>1604.41</v>
      </c>
      <c r="I27" s="101">
        <f t="shared" si="10"/>
        <v>6.9032946883449959</v>
      </c>
      <c r="J27" s="79">
        <v>117.8</v>
      </c>
      <c r="K27" s="30">
        <v>23.77</v>
      </c>
      <c r="L27" s="79">
        <f t="shared" si="2"/>
        <v>94.03</v>
      </c>
      <c r="M27" s="79"/>
      <c r="N27" s="79"/>
      <c r="O27" s="79"/>
      <c r="P27" s="79"/>
      <c r="Q27" s="72">
        <v>2030</v>
      </c>
      <c r="R27" s="30">
        <v>48.51</v>
      </c>
      <c r="S27" s="30">
        <v>23.57</v>
      </c>
      <c r="T27" s="79">
        <f t="shared" si="3"/>
        <v>24.939999999999998</v>
      </c>
      <c r="U27" s="68">
        <f t="shared" si="4"/>
        <v>20.963268050769102</v>
      </c>
      <c r="V27" s="107"/>
      <c r="W27" s="107"/>
      <c r="X27" s="107"/>
      <c r="Y27" s="107"/>
    </row>
    <row r="28" spans="1:30" hidden="1" x14ac:dyDescent="0.2">
      <c r="A28" s="3"/>
      <c r="B28" s="92" t="s">
        <v>118</v>
      </c>
      <c r="C28" s="5">
        <v>3</v>
      </c>
      <c r="D28" s="98">
        <v>41653</v>
      </c>
      <c r="E28" s="35">
        <v>41687</v>
      </c>
      <c r="F28" s="47">
        <v>1673.5</v>
      </c>
      <c r="G28" s="75">
        <f t="shared" si="5"/>
        <v>39.03</v>
      </c>
      <c r="H28" s="61">
        <f t="shared" si="0"/>
        <v>1634.47</v>
      </c>
      <c r="I28" s="100">
        <f t="shared" si="10"/>
        <v>2.3322378249178368</v>
      </c>
      <c r="J28" s="78">
        <v>50.4</v>
      </c>
      <c r="K28" s="29">
        <v>23.83</v>
      </c>
      <c r="L28" s="78">
        <f t="shared" si="2"/>
        <v>26.57</v>
      </c>
      <c r="M28" s="78"/>
      <c r="N28" s="78"/>
      <c r="O28" s="78"/>
      <c r="P28" s="78"/>
      <c r="Q28" s="71">
        <v>1332</v>
      </c>
      <c r="R28" s="29">
        <v>36.229999999999997</v>
      </c>
      <c r="S28" s="29">
        <v>23.77</v>
      </c>
      <c r="T28" s="78">
        <f t="shared" si="3"/>
        <v>12.459999999999997</v>
      </c>
      <c r="U28" s="67">
        <f t="shared" si="4"/>
        <v>31.924160901870348</v>
      </c>
      <c r="V28" s="107"/>
      <c r="W28" s="107"/>
      <c r="X28" s="107"/>
      <c r="Y28" s="107"/>
    </row>
    <row r="29" spans="1:30" hidden="1" x14ac:dyDescent="0.2">
      <c r="A29" s="3"/>
      <c r="B29" s="92" t="s">
        <v>119</v>
      </c>
      <c r="C29" s="5">
        <v>3</v>
      </c>
      <c r="D29" s="96">
        <v>41653</v>
      </c>
      <c r="E29" s="35">
        <v>41687</v>
      </c>
      <c r="F29" s="47">
        <v>1680.64</v>
      </c>
      <c r="G29" s="75">
        <f t="shared" si="5"/>
        <v>44.760000000000005</v>
      </c>
      <c r="H29" s="29">
        <f t="shared" si="0"/>
        <v>1635.88</v>
      </c>
      <c r="I29" s="100">
        <f t="shared" si="10"/>
        <v>2.6632711348057887</v>
      </c>
      <c r="J29" s="78">
        <v>54.62</v>
      </c>
      <c r="K29" s="29">
        <v>23.81</v>
      </c>
      <c r="L29" s="78">
        <f t="shared" si="2"/>
        <v>30.81</v>
      </c>
      <c r="M29" s="78"/>
      <c r="N29" s="78"/>
      <c r="O29" s="78"/>
      <c r="P29" s="78"/>
      <c r="Q29" s="71">
        <v>1133</v>
      </c>
      <c r="R29" s="29">
        <v>37.53</v>
      </c>
      <c r="S29" s="29">
        <v>23.58</v>
      </c>
      <c r="T29" s="78">
        <f t="shared" si="3"/>
        <v>13.950000000000003</v>
      </c>
      <c r="U29" s="67">
        <f t="shared" si="4"/>
        <v>31.166219839142094</v>
      </c>
      <c r="V29" s="107"/>
      <c r="W29" s="107"/>
      <c r="X29" s="107"/>
      <c r="Y29" s="107"/>
    </row>
    <row r="30" spans="1:30" hidden="1" x14ac:dyDescent="0.2">
      <c r="A30" s="3"/>
      <c r="B30" s="93" t="s">
        <v>120</v>
      </c>
      <c r="C30" s="13">
        <v>3</v>
      </c>
      <c r="D30" s="97">
        <v>41653</v>
      </c>
      <c r="E30" s="36">
        <v>41688</v>
      </c>
      <c r="F30" s="50">
        <v>1700.63</v>
      </c>
      <c r="G30" s="76">
        <f t="shared" si="5"/>
        <v>73.53</v>
      </c>
      <c r="H30" s="30">
        <f t="shared" si="0"/>
        <v>1627.1000000000001</v>
      </c>
      <c r="I30" s="101">
        <f t="shared" si="10"/>
        <v>4.3236918083298539</v>
      </c>
      <c r="J30" s="79">
        <v>64.37</v>
      </c>
      <c r="K30" s="30">
        <v>23.69</v>
      </c>
      <c r="L30" s="79">
        <f t="shared" si="2"/>
        <v>40.680000000000007</v>
      </c>
      <c r="M30" s="79"/>
      <c r="N30" s="79"/>
      <c r="O30" s="79"/>
      <c r="P30" s="79"/>
      <c r="Q30" s="72">
        <v>2380</v>
      </c>
      <c r="R30" s="30">
        <v>56.26</v>
      </c>
      <c r="S30" s="30">
        <v>23.41</v>
      </c>
      <c r="T30" s="79">
        <f t="shared" si="3"/>
        <v>32.849999999999994</v>
      </c>
      <c r="U30" s="68">
        <f t="shared" si="4"/>
        <v>44.675642594859234</v>
      </c>
      <c r="V30" s="107"/>
      <c r="W30" s="107"/>
      <c r="X30" s="107"/>
      <c r="Y30" s="107"/>
    </row>
    <row r="31" spans="1:30" hidden="1" x14ac:dyDescent="0.2">
      <c r="A31" s="3"/>
      <c r="B31" s="92" t="s">
        <v>121</v>
      </c>
      <c r="C31" s="5">
        <v>3</v>
      </c>
      <c r="D31" s="96">
        <v>41654</v>
      </c>
      <c r="E31" s="35">
        <v>41688</v>
      </c>
      <c r="F31" s="47">
        <v>1710.22</v>
      </c>
      <c r="G31" s="75">
        <f t="shared" si="5"/>
        <v>85.210000000000008</v>
      </c>
      <c r="H31" s="61">
        <f t="shared" si="0"/>
        <v>1625.01</v>
      </c>
      <c r="I31" s="100">
        <f t="shared" si="10"/>
        <v>4.9823999251558275</v>
      </c>
      <c r="J31" s="78">
        <v>86.65</v>
      </c>
      <c r="K31" s="29">
        <v>23.87</v>
      </c>
      <c r="L31" s="78">
        <f t="shared" si="2"/>
        <v>62.78</v>
      </c>
      <c r="M31" s="78"/>
      <c r="N31" s="78"/>
      <c r="O31" s="78"/>
      <c r="P31" s="78"/>
      <c r="Q31" s="71">
        <v>1790</v>
      </c>
      <c r="R31" s="29">
        <v>46.35</v>
      </c>
      <c r="S31" s="29">
        <v>23.92</v>
      </c>
      <c r="T31" s="78">
        <f t="shared" si="3"/>
        <v>22.43</v>
      </c>
      <c r="U31" s="67">
        <f t="shared" si="4"/>
        <v>26.323201502171106</v>
      </c>
      <c r="V31" s="107"/>
      <c r="W31" s="107"/>
      <c r="X31" s="107"/>
      <c r="Y31" s="107"/>
    </row>
    <row r="32" spans="1:30" hidden="1" x14ac:dyDescent="0.2">
      <c r="A32" s="3"/>
      <c r="B32" s="92" t="s">
        <v>122</v>
      </c>
      <c r="C32" s="5">
        <v>3</v>
      </c>
      <c r="D32" s="96">
        <v>41654</v>
      </c>
      <c r="E32" s="35">
        <v>41688</v>
      </c>
      <c r="F32" s="47">
        <v>1704.6</v>
      </c>
      <c r="G32" s="75">
        <f t="shared" si="5"/>
        <v>70.710000000000008</v>
      </c>
      <c r="H32" s="29">
        <f t="shared" si="0"/>
        <v>1633.8899999999999</v>
      </c>
      <c r="I32" s="100">
        <f t="shared" si="10"/>
        <v>4.1481872580077441</v>
      </c>
      <c r="J32" s="78">
        <v>75.08</v>
      </c>
      <c r="K32" s="29">
        <v>23.94</v>
      </c>
      <c r="L32" s="78">
        <f t="shared" si="2"/>
        <v>51.14</v>
      </c>
      <c r="M32" s="78"/>
      <c r="N32" s="78"/>
      <c r="O32" s="78"/>
      <c r="P32" s="78"/>
      <c r="Q32" s="71">
        <v>2360</v>
      </c>
      <c r="R32" s="29">
        <v>43.46</v>
      </c>
      <c r="S32" s="29">
        <v>23.89</v>
      </c>
      <c r="T32" s="78">
        <f t="shared" si="3"/>
        <v>19.57</v>
      </c>
      <c r="U32" s="67">
        <f t="shared" si="4"/>
        <v>27.67642483382831</v>
      </c>
      <c r="V32" s="107"/>
      <c r="W32" s="107"/>
      <c r="X32" s="107"/>
      <c r="Y32" s="107"/>
    </row>
    <row r="33" spans="1:25" hidden="1" x14ac:dyDescent="0.2">
      <c r="A33" s="3"/>
      <c r="B33" s="93" t="s">
        <v>123</v>
      </c>
      <c r="C33" s="13">
        <v>2</v>
      </c>
      <c r="D33" s="97">
        <v>41654</v>
      </c>
      <c r="E33" s="36">
        <v>41688</v>
      </c>
      <c r="F33" s="50">
        <v>1143.43</v>
      </c>
      <c r="G33" s="76">
        <f t="shared" si="5"/>
        <v>68.670000000000016</v>
      </c>
      <c r="H33" s="30">
        <f t="shared" si="0"/>
        <v>1074.76</v>
      </c>
      <c r="I33" s="101">
        <f t="shared" si="10"/>
        <v>6.0056146856388244</v>
      </c>
      <c r="J33" s="79">
        <v>67.260000000000005</v>
      </c>
      <c r="K33" s="30">
        <v>23.91</v>
      </c>
      <c r="L33" s="79">
        <f t="shared" si="2"/>
        <v>43.350000000000009</v>
      </c>
      <c r="M33" s="79"/>
      <c r="N33" s="79"/>
      <c r="O33" s="79"/>
      <c r="P33" s="79"/>
      <c r="Q33" s="72">
        <v>1155</v>
      </c>
      <c r="R33" s="30">
        <v>49.18</v>
      </c>
      <c r="S33" s="30">
        <v>23.86</v>
      </c>
      <c r="T33" s="79">
        <f t="shared" si="3"/>
        <v>25.32</v>
      </c>
      <c r="U33" s="68">
        <f t="shared" si="4"/>
        <v>36.871996505024022</v>
      </c>
      <c r="V33" s="107"/>
      <c r="W33" s="107"/>
      <c r="X33" s="107"/>
      <c r="Y33" s="107"/>
    </row>
    <row r="34" spans="1:25" hidden="1" x14ac:dyDescent="0.2">
      <c r="A34" s="3"/>
      <c r="B34" s="92" t="s">
        <v>124</v>
      </c>
      <c r="C34" s="5">
        <v>3</v>
      </c>
      <c r="D34" s="96">
        <v>41654</v>
      </c>
      <c r="E34" s="35">
        <v>41688</v>
      </c>
      <c r="F34" s="47">
        <v>1713.92</v>
      </c>
      <c r="G34" s="75">
        <f t="shared" si="5"/>
        <v>80.790000000000006</v>
      </c>
      <c r="H34" s="61">
        <f t="shared" si="0"/>
        <v>1633.13</v>
      </c>
      <c r="I34" s="100">
        <f t="shared" si="10"/>
        <v>4.7137556011949222</v>
      </c>
      <c r="J34" s="78">
        <v>60.2</v>
      </c>
      <c r="K34" s="29">
        <v>23.92</v>
      </c>
      <c r="L34" s="78">
        <f t="shared" si="2"/>
        <v>36.28</v>
      </c>
      <c r="M34" s="78"/>
      <c r="N34" s="78"/>
      <c r="O34" s="78"/>
      <c r="P34" s="78"/>
      <c r="Q34" s="71">
        <v>2990</v>
      </c>
      <c r="R34" s="29">
        <v>68.34</v>
      </c>
      <c r="S34" s="29">
        <v>23.83</v>
      </c>
      <c r="T34" s="78">
        <f t="shared" si="3"/>
        <v>44.510000000000005</v>
      </c>
      <c r="U34" s="67">
        <f t="shared" si="4"/>
        <v>55.093452159920787</v>
      </c>
      <c r="V34" s="107"/>
      <c r="W34" s="107"/>
      <c r="X34" s="107"/>
      <c r="Y34" s="107"/>
    </row>
    <row r="35" spans="1:25" hidden="1" x14ac:dyDescent="0.2">
      <c r="A35" s="3"/>
      <c r="B35" s="92" t="s">
        <v>126</v>
      </c>
      <c r="C35" s="5">
        <v>3</v>
      </c>
      <c r="D35" s="96">
        <v>41654</v>
      </c>
      <c r="E35" s="35">
        <v>41688</v>
      </c>
      <c r="F35" s="47">
        <v>1719.47</v>
      </c>
      <c r="G35" s="75">
        <f t="shared" si="5"/>
        <v>73.329999999999984</v>
      </c>
      <c r="H35" s="29">
        <f t="shared" si="0"/>
        <v>1646.14</v>
      </c>
      <c r="I35" s="100">
        <f t="shared" si="10"/>
        <v>4.2646862114488755</v>
      </c>
      <c r="J35" s="78">
        <v>57.22</v>
      </c>
      <c r="K35" s="29">
        <v>23.85</v>
      </c>
      <c r="L35" s="78">
        <f t="shared" si="2"/>
        <v>33.369999999999997</v>
      </c>
      <c r="M35" s="78"/>
      <c r="N35" s="78"/>
      <c r="O35" s="78"/>
      <c r="P35" s="78"/>
      <c r="Q35" s="71">
        <v>2570</v>
      </c>
      <c r="R35" s="29">
        <v>63.48</v>
      </c>
      <c r="S35" s="29">
        <v>23.52</v>
      </c>
      <c r="T35" s="78">
        <f t="shared" si="3"/>
        <v>39.959999999999994</v>
      </c>
      <c r="U35" s="67">
        <f t="shared" si="4"/>
        <v>54.493386063002866</v>
      </c>
      <c r="V35" s="107"/>
      <c r="W35" s="107"/>
      <c r="X35" s="107"/>
      <c r="Y35" s="107"/>
    </row>
    <row r="36" spans="1:25" hidden="1" x14ac:dyDescent="0.2">
      <c r="A36" s="3"/>
      <c r="B36" s="93" t="s">
        <v>125</v>
      </c>
      <c r="C36" s="13">
        <v>3</v>
      </c>
      <c r="D36" s="97">
        <v>41654</v>
      </c>
      <c r="E36" s="36">
        <v>41688</v>
      </c>
      <c r="F36" s="50">
        <v>1711.44</v>
      </c>
      <c r="G36" s="76">
        <f t="shared" si="5"/>
        <v>70.949999999999989</v>
      </c>
      <c r="H36" s="30">
        <f t="shared" si="0"/>
        <v>1640.49</v>
      </c>
      <c r="I36" s="101">
        <f t="shared" si="10"/>
        <v>4.1456317487028462</v>
      </c>
      <c r="J36" s="79">
        <v>53.33</v>
      </c>
      <c r="K36" s="30">
        <v>23.78</v>
      </c>
      <c r="L36" s="79">
        <f t="shared" si="2"/>
        <v>29.549999999999997</v>
      </c>
      <c r="M36" s="79"/>
      <c r="N36" s="79"/>
      <c r="O36" s="79"/>
      <c r="P36" s="79"/>
      <c r="Q36" s="72">
        <v>2800</v>
      </c>
      <c r="R36" s="30">
        <v>64.989999999999995</v>
      </c>
      <c r="S36" s="30">
        <v>23.59</v>
      </c>
      <c r="T36" s="79">
        <f t="shared" si="3"/>
        <v>41.399999999999991</v>
      </c>
      <c r="U36" s="68">
        <f t="shared" si="4"/>
        <v>58.350951374207185</v>
      </c>
      <c r="V36" s="107"/>
      <c r="W36" s="107"/>
      <c r="X36" s="107"/>
      <c r="Y36" s="107"/>
    </row>
    <row r="37" spans="1:25" hidden="1" x14ac:dyDescent="0.2">
      <c r="A37" s="3"/>
      <c r="B37" s="92" t="s">
        <v>127</v>
      </c>
      <c r="C37" s="5">
        <v>3</v>
      </c>
      <c r="D37" s="96">
        <v>41654</v>
      </c>
      <c r="E37" s="35">
        <v>41689</v>
      </c>
      <c r="F37" s="47">
        <v>1720.64</v>
      </c>
      <c r="G37" s="75">
        <f t="shared" si="5"/>
        <v>103.59</v>
      </c>
      <c r="H37" s="61">
        <f t="shared" si="0"/>
        <v>1617.0500000000002</v>
      </c>
      <c r="I37" s="100">
        <f t="shared" si="10"/>
        <v>6.0204342570206428</v>
      </c>
      <c r="J37" s="78">
        <v>77.290000000000006</v>
      </c>
      <c r="K37" s="29">
        <v>23.98</v>
      </c>
      <c r="L37" s="78">
        <f t="shared" si="2"/>
        <v>53.31</v>
      </c>
      <c r="M37" s="78"/>
      <c r="N37" s="78"/>
      <c r="O37" s="78"/>
      <c r="P37" s="78"/>
      <c r="Q37" s="71">
        <v>2970</v>
      </c>
      <c r="R37" s="29">
        <v>73.92</v>
      </c>
      <c r="S37" s="29">
        <v>23.64</v>
      </c>
      <c r="T37" s="78">
        <f t="shared" si="3"/>
        <v>50.28</v>
      </c>
      <c r="U37" s="67">
        <f t="shared" si="4"/>
        <v>48.537503620040546</v>
      </c>
      <c r="V37" s="107"/>
      <c r="W37" s="107"/>
      <c r="X37" s="107"/>
      <c r="Y37" s="107"/>
    </row>
    <row r="38" spans="1:25" hidden="1" x14ac:dyDescent="0.2">
      <c r="A38" s="3"/>
      <c r="B38" s="92" t="s">
        <v>128</v>
      </c>
      <c r="C38" s="5">
        <v>3</v>
      </c>
      <c r="D38" s="96">
        <v>41654</v>
      </c>
      <c r="E38" s="35">
        <v>41689</v>
      </c>
      <c r="F38" s="47">
        <v>1726.09</v>
      </c>
      <c r="G38" s="75">
        <f t="shared" si="5"/>
        <v>104.25999999999999</v>
      </c>
      <c r="H38" s="29">
        <f t="shared" si="0"/>
        <v>1621.83</v>
      </c>
      <c r="I38" s="100">
        <f t="shared" si="10"/>
        <v>6.0402412388693527</v>
      </c>
      <c r="J38" s="78">
        <v>74.05</v>
      </c>
      <c r="K38" s="29">
        <v>23.91</v>
      </c>
      <c r="L38" s="78">
        <f t="shared" si="2"/>
        <v>50.14</v>
      </c>
      <c r="M38" s="78"/>
      <c r="N38" s="78"/>
      <c r="O38" s="78"/>
      <c r="P38" s="78"/>
      <c r="Q38" s="71">
        <v>3160</v>
      </c>
      <c r="R38" s="29">
        <v>77.709999999999994</v>
      </c>
      <c r="S38" s="29">
        <v>23.59</v>
      </c>
      <c r="T38" s="78">
        <f t="shared" si="3"/>
        <v>54.11999999999999</v>
      </c>
      <c r="U38" s="67">
        <f t="shared" si="4"/>
        <v>51.908689813926721</v>
      </c>
      <c r="V38" s="107"/>
      <c r="W38" s="107"/>
      <c r="X38" s="107"/>
      <c r="Y38" s="107"/>
    </row>
    <row r="39" spans="1:25" hidden="1" x14ac:dyDescent="0.2">
      <c r="A39" s="3"/>
      <c r="B39" s="93" t="s">
        <v>129</v>
      </c>
      <c r="C39" s="13">
        <v>3</v>
      </c>
      <c r="D39" s="97">
        <v>41654</v>
      </c>
      <c r="E39" s="36">
        <v>41689</v>
      </c>
      <c r="F39" s="50">
        <v>1724.04</v>
      </c>
      <c r="G39" s="76">
        <f t="shared" si="5"/>
        <v>105.97</v>
      </c>
      <c r="H39" s="30">
        <f t="shared" si="0"/>
        <v>1618.07</v>
      </c>
      <c r="I39" s="101">
        <f t="shared" si="10"/>
        <v>6.1466091273984365</v>
      </c>
      <c r="J39" s="79">
        <v>71.78</v>
      </c>
      <c r="K39" s="30">
        <v>23.92</v>
      </c>
      <c r="L39" s="79">
        <f t="shared" si="2"/>
        <v>47.86</v>
      </c>
      <c r="M39" s="79"/>
      <c r="N39" s="79"/>
      <c r="O39" s="79"/>
      <c r="P39" s="79"/>
      <c r="Q39" s="72">
        <v>3110</v>
      </c>
      <c r="R39" s="30">
        <v>82</v>
      </c>
      <c r="S39" s="30">
        <v>23.89</v>
      </c>
      <c r="T39" s="79">
        <f t="shared" si="3"/>
        <v>58.11</v>
      </c>
      <c r="U39" s="68">
        <f t="shared" si="4"/>
        <v>54.83627441728791</v>
      </c>
      <c r="V39" s="107"/>
      <c r="W39" s="107"/>
      <c r="X39" s="107"/>
      <c r="Y39" s="107"/>
    </row>
    <row r="40" spans="1:25" hidden="1" x14ac:dyDescent="0.2">
      <c r="A40" s="3"/>
      <c r="B40" s="92" t="s">
        <v>130</v>
      </c>
      <c r="C40" s="5">
        <v>2</v>
      </c>
      <c r="D40" s="96">
        <v>41657</v>
      </c>
      <c r="E40" s="35">
        <v>41689</v>
      </c>
      <c r="F40" s="47">
        <v>1127.8499999999999</v>
      </c>
      <c r="G40" s="75">
        <f t="shared" si="5"/>
        <v>39.42</v>
      </c>
      <c r="H40" s="61">
        <f t="shared" si="0"/>
        <v>1088.4299999999998</v>
      </c>
      <c r="I40" s="102">
        <f t="shared" si="10"/>
        <v>3.4951456310679614</v>
      </c>
      <c r="J40" s="81">
        <v>48.02</v>
      </c>
      <c r="K40" s="61">
        <v>23.9</v>
      </c>
      <c r="L40" s="81">
        <f t="shared" si="2"/>
        <v>24.120000000000005</v>
      </c>
      <c r="M40" s="78"/>
      <c r="N40" s="78"/>
      <c r="O40" s="78"/>
      <c r="P40" s="78"/>
      <c r="Q40" s="71">
        <v>980</v>
      </c>
      <c r="R40" s="29">
        <v>38.74</v>
      </c>
      <c r="S40" s="29">
        <v>23.44</v>
      </c>
      <c r="T40" s="81">
        <f t="shared" si="3"/>
        <v>15.3</v>
      </c>
      <c r="U40" s="69">
        <f t="shared" si="4"/>
        <v>38.81278538812785</v>
      </c>
      <c r="V40" s="107"/>
      <c r="W40" s="107"/>
      <c r="X40" s="107"/>
      <c r="Y40" s="107"/>
    </row>
    <row r="41" spans="1:25" hidden="1" x14ac:dyDescent="0.2">
      <c r="A41" s="3"/>
      <c r="B41" s="93" t="s">
        <v>131</v>
      </c>
      <c r="C41" s="13">
        <v>3</v>
      </c>
      <c r="D41" s="97">
        <v>41657</v>
      </c>
      <c r="E41" s="36">
        <v>41689</v>
      </c>
      <c r="F41" s="50">
        <v>1699.51</v>
      </c>
      <c r="G41" s="76">
        <f>L41+T41</f>
        <v>60.050000000000004</v>
      </c>
      <c r="H41" s="30">
        <f t="shared" si="0"/>
        <v>1639.46</v>
      </c>
      <c r="I41" s="100">
        <f t="shared" si="10"/>
        <v>3.5333713835164255</v>
      </c>
      <c r="J41" s="78">
        <v>55.28</v>
      </c>
      <c r="K41" s="29">
        <v>23.93</v>
      </c>
      <c r="L41" s="78">
        <f t="shared" si="2"/>
        <v>31.35</v>
      </c>
      <c r="M41" s="78"/>
      <c r="N41" s="78"/>
      <c r="O41" s="78"/>
      <c r="P41" s="78"/>
      <c r="Q41" s="71">
        <v>1724</v>
      </c>
      <c r="R41" s="29">
        <v>52.13</v>
      </c>
      <c r="S41" s="29">
        <v>23.43</v>
      </c>
      <c r="T41" s="78">
        <f t="shared" si="3"/>
        <v>28.700000000000003</v>
      </c>
      <c r="U41" s="67">
        <f t="shared" si="4"/>
        <v>47.793505412156541</v>
      </c>
      <c r="V41" s="107"/>
      <c r="W41" s="107"/>
      <c r="X41" s="107"/>
      <c r="Y41" s="107"/>
    </row>
    <row r="42" spans="1:25" hidden="1" x14ac:dyDescent="0.2">
      <c r="A42" s="3"/>
      <c r="B42" s="92" t="s">
        <v>132</v>
      </c>
      <c r="C42" s="5">
        <v>3</v>
      </c>
      <c r="D42" s="96">
        <v>41657</v>
      </c>
      <c r="E42" s="35">
        <v>41689</v>
      </c>
      <c r="F42" s="47">
        <v>1773.96</v>
      </c>
      <c r="G42" s="75">
        <f t="shared" si="5"/>
        <v>185.15</v>
      </c>
      <c r="H42" s="29">
        <f t="shared" si="0"/>
        <v>1588.81</v>
      </c>
      <c r="I42" s="102">
        <f t="shared" si="10"/>
        <v>10.437101174772824</v>
      </c>
      <c r="J42" s="81">
        <v>148.85</v>
      </c>
      <c r="K42" s="61">
        <v>23.78</v>
      </c>
      <c r="L42" s="81">
        <f t="shared" si="2"/>
        <v>125.07</v>
      </c>
      <c r="M42" s="81"/>
      <c r="N42" s="81"/>
      <c r="O42" s="81"/>
      <c r="P42" s="81"/>
      <c r="Q42" s="73">
        <v>3080</v>
      </c>
      <c r="R42" s="61">
        <v>83.43</v>
      </c>
      <c r="S42" s="61">
        <v>23.35</v>
      </c>
      <c r="T42" s="81">
        <f t="shared" si="3"/>
        <v>60.080000000000005</v>
      </c>
      <c r="U42" s="69">
        <f t="shared" si="4"/>
        <v>32.449365379422098</v>
      </c>
      <c r="V42" s="107"/>
      <c r="W42" s="107"/>
      <c r="X42" s="107"/>
      <c r="Y42" s="107"/>
    </row>
    <row r="43" spans="1:25" hidden="1" x14ac:dyDescent="0.2">
      <c r="A43" s="3"/>
      <c r="B43" s="92" t="s">
        <v>133</v>
      </c>
      <c r="C43" s="5">
        <v>3</v>
      </c>
      <c r="D43" s="96">
        <v>41657</v>
      </c>
      <c r="E43" s="35">
        <v>41689</v>
      </c>
      <c r="F43" s="47">
        <v>1765.19</v>
      </c>
      <c r="G43" s="75">
        <f t="shared" si="5"/>
        <v>170.02</v>
      </c>
      <c r="H43" s="29">
        <f t="shared" si="0"/>
        <v>1595.17</v>
      </c>
      <c r="I43" s="100">
        <f t="shared" si="10"/>
        <v>9.631824336190439</v>
      </c>
      <c r="J43" s="78">
        <v>139.99</v>
      </c>
      <c r="K43" s="29">
        <v>23.88</v>
      </c>
      <c r="L43" s="78">
        <f t="shared" si="2"/>
        <v>116.11000000000001</v>
      </c>
      <c r="M43" s="78"/>
      <c r="N43" s="78"/>
      <c r="O43" s="78"/>
      <c r="P43" s="78"/>
      <c r="Q43" s="71">
        <v>2780</v>
      </c>
      <c r="R43" s="29">
        <v>77.33</v>
      </c>
      <c r="S43" s="29">
        <v>23.42</v>
      </c>
      <c r="T43" s="78">
        <f t="shared" si="3"/>
        <v>53.91</v>
      </c>
      <c r="U43" s="67">
        <f t="shared" si="4"/>
        <v>31.708034348900128</v>
      </c>
      <c r="V43" s="107"/>
      <c r="W43" s="107"/>
      <c r="X43" s="107"/>
      <c r="Y43" s="107"/>
    </row>
    <row r="44" spans="1:25" ht="17.25" hidden="1" customHeight="1" thickBot="1" x14ac:dyDescent="0.25">
      <c r="A44" s="3"/>
      <c r="B44" s="95" t="s">
        <v>134</v>
      </c>
      <c r="C44" s="9">
        <v>3</v>
      </c>
      <c r="D44" s="99">
        <v>41657</v>
      </c>
      <c r="E44" s="38">
        <v>41689</v>
      </c>
      <c r="F44" s="55">
        <v>1755.95</v>
      </c>
      <c r="G44" s="77">
        <f t="shared" si="5"/>
        <v>190.02</v>
      </c>
      <c r="H44" s="55">
        <f t="shared" si="0"/>
        <v>1565.93</v>
      </c>
      <c r="I44" s="103">
        <f t="shared" si="10"/>
        <v>10.821492639312053</v>
      </c>
      <c r="J44" s="82">
        <v>151.30000000000001</v>
      </c>
      <c r="K44" s="32">
        <v>23.8</v>
      </c>
      <c r="L44" s="83">
        <f t="shared" si="2"/>
        <v>127.50000000000001</v>
      </c>
      <c r="M44" s="83"/>
      <c r="N44" s="83"/>
      <c r="O44" s="83"/>
      <c r="P44" s="83"/>
      <c r="Q44" s="74">
        <v>3080</v>
      </c>
      <c r="R44" s="34">
        <v>85.84</v>
      </c>
      <c r="S44" s="34">
        <v>23.32</v>
      </c>
      <c r="T44" s="83">
        <f t="shared" si="3"/>
        <v>62.52</v>
      </c>
      <c r="U44" s="70">
        <f t="shared" si="4"/>
        <v>32.901799810546258</v>
      </c>
      <c r="V44" s="107"/>
      <c r="W44" s="107"/>
      <c r="X44" s="107"/>
      <c r="Y44" s="107"/>
    </row>
    <row r="45" spans="1:25" x14ac:dyDescent="0.2">
      <c r="A45" s="2"/>
      <c r="B45" s="155" t="s">
        <v>64</v>
      </c>
      <c r="C45" s="156"/>
      <c r="D45" s="1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4"/>
      <c r="S45" s="2"/>
      <c r="T45" s="2"/>
      <c r="U45" s="2"/>
      <c r="V45" s="2"/>
      <c r="W45" s="2"/>
      <c r="X45" s="2"/>
      <c r="Y45" s="2"/>
    </row>
    <row r="46" spans="1:25" x14ac:dyDescent="0.2">
      <c r="A46" s="2"/>
      <c r="B46" s="155" t="s">
        <v>135</v>
      </c>
      <c r="C46" s="156"/>
      <c r="D46" s="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4"/>
      <c r="S46" s="2"/>
      <c r="T46" s="2"/>
      <c r="U46" s="2"/>
      <c r="V46" s="2"/>
      <c r="W46" s="2"/>
      <c r="X46" s="2"/>
      <c r="Y46" s="2"/>
    </row>
    <row r="47" spans="1:25" x14ac:dyDescent="0.2">
      <c r="A47" s="2"/>
      <c r="B47" s="155" t="s">
        <v>86</v>
      </c>
      <c r="C47" s="156"/>
      <c r="D47" s="1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2"/>
      <c r="B48" s="1"/>
      <c r="C48" s="1"/>
      <c r="D48" s="1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4" x14ac:dyDescent="0.2">
      <c r="O49" s="78"/>
      <c r="P49" s="78"/>
      <c r="X49" s="107"/>
    </row>
    <row r="51" spans="2:24" x14ac:dyDescent="0.2">
      <c r="C51" t="s">
        <v>139</v>
      </c>
    </row>
    <row r="52" spans="2:24" x14ac:dyDescent="0.2">
      <c r="C52" t="s">
        <v>140</v>
      </c>
    </row>
    <row r="53" spans="2:24" x14ac:dyDescent="0.2">
      <c r="C53" t="s">
        <v>141</v>
      </c>
    </row>
    <row r="54" spans="2:24" x14ac:dyDescent="0.2">
      <c r="C54" t="s">
        <v>142</v>
      </c>
    </row>
    <row r="58" spans="2:24" ht="85" x14ac:dyDescent="0.2">
      <c r="B58" s="109" t="s">
        <v>145</v>
      </c>
      <c r="C58" s="110" t="s">
        <v>146</v>
      </c>
      <c r="D58" s="111" t="s">
        <v>138</v>
      </c>
      <c r="E58" s="110" t="s">
        <v>147</v>
      </c>
      <c r="F58" s="111" t="s">
        <v>138</v>
      </c>
    </row>
    <row r="59" spans="2:24" x14ac:dyDescent="0.2">
      <c r="B59" s="112" t="s">
        <v>139</v>
      </c>
      <c r="C59" s="113">
        <v>0.09</v>
      </c>
      <c r="D59" s="114">
        <v>0</v>
      </c>
      <c r="E59" s="113">
        <v>1.9</v>
      </c>
      <c r="F59" s="114">
        <v>0.01</v>
      </c>
    </row>
    <row r="60" spans="2:24" x14ac:dyDescent="0.2">
      <c r="B60" s="112" t="s">
        <v>140</v>
      </c>
      <c r="C60" s="114">
        <v>0.06</v>
      </c>
      <c r="D60" s="114">
        <v>0.01</v>
      </c>
      <c r="E60" s="114">
        <v>2.2999999999999998</v>
      </c>
      <c r="F60" s="114">
        <v>0.01</v>
      </c>
    </row>
    <row r="61" spans="2:24" x14ac:dyDescent="0.2">
      <c r="B61" s="112" t="s">
        <v>141</v>
      </c>
      <c r="C61" s="114">
        <v>0.04</v>
      </c>
      <c r="D61" s="114">
        <v>0</v>
      </c>
      <c r="E61" s="114">
        <v>2.5</v>
      </c>
      <c r="F61" s="114">
        <v>0.01</v>
      </c>
    </row>
    <row r="62" spans="2:24" x14ac:dyDescent="0.2">
      <c r="B62" s="112" t="s">
        <v>142</v>
      </c>
      <c r="C62" s="114">
        <v>0.04</v>
      </c>
      <c r="D62" s="114">
        <v>0</v>
      </c>
      <c r="E62" s="114">
        <v>2.5</v>
      </c>
      <c r="F62" s="114">
        <v>0.01</v>
      </c>
    </row>
  </sheetData>
  <mergeCells count="16">
    <mergeCell ref="J5:L5"/>
    <mergeCell ref="Q5:U5"/>
    <mergeCell ref="B45:C45"/>
    <mergeCell ref="B2:U2"/>
    <mergeCell ref="B5:B6"/>
    <mergeCell ref="C5:C6"/>
    <mergeCell ref="D5:D6"/>
    <mergeCell ref="E5:E6"/>
    <mergeCell ref="F5:F6"/>
    <mergeCell ref="B4:D4"/>
    <mergeCell ref="E4:Y4"/>
    <mergeCell ref="B46:C46"/>
    <mergeCell ref="B47:C47"/>
    <mergeCell ref="G5:G6"/>
    <mergeCell ref="H5:H6"/>
    <mergeCell ref="I5:I6"/>
  </mergeCells>
  <pageMargins left="0.45" right="0.45" top="0.25" bottom="0.25" header="0.3" footer="0.3"/>
  <pageSetup paperSize="1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baseline</vt:lpstr>
      <vt:lpstr>2nd set</vt:lpstr>
      <vt:lpstr>02-06-14</vt:lpstr>
      <vt:lpstr>Sheet3</vt:lpstr>
      <vt:lpstr>baseline!Print_Area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mrobbart</dc:creator>
  <cp:lastModifiedBy>Microsoft Office User</cp:lastModifiedBy>
  <cp:lastPrinted>2014-03-07T06:09:45Z</cp:lastPrinted>
  <dcterms:created xsi:type="dcterms:W3CDTF">2013-12-23T20:27:46Z</dcterms:created>
  <dcterms:modified xsi:type="dcterms:W3CDTF">2019-01-09T00:00:24Z</dcterms:modified>
</cp:coreProperties>
</file>