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ports\Baseline\"/>
    </mc:Choice>
  </mc:AlternateContent>
  <bookViews>
    <workbookView xWindow="0" yWindow="0" windowWidth="20250" windowHeight="100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Sheet1!$B$1:$W$54</definedName>
  </definedNames>
  <calcPr calcId="152511"/>
</workbook>
</file>

<file path=xl/calcChain.xml><?xml version="1.0" encoding="utf-8"?>
<calcChain xmlns="http://schemas.openxmlformats.org/spreadsheetml/2006/main">
  <c r="K41" i="1" l="1"/>
  <c r="K42" i="1"/>
  <c r="K40" i="1"/>
  <c r="J42" i="1"/>
  <c r="J41" i="1"/>
  <c r="J40" i="1"/>
  <c r="E42" i="1"/>
  <c r="E41" i="1"/>
  <c r="E40" i="1"/>
  <c r="T41" i="1"/>
  <c r="T42" i="1"/>
  <c r="T40" i="1"/>
  <c r="R42" i="1"/>
  <c r="R41" i="1"/>
  <c r="R40" i="1"/>
  <c r="T38" i="1"/>
  <c r="U38" i="1" s="1"/>
  <c r="T39" i="1"/>
  <c r="T37" i="1"/>
  <c r="R2" i="1"/>
  <c r="T2" i="1"/>
  <c r="U3" i="1" s="1"/>
  <c r="R3" i="1"/>
  <c r="T3" i="1" s="1"/>
  <c r="R39" i="1"/>
  <c r="R38" i="1"/>
  <c r="R37" i="1"/>
  <c r="K38" i="1"/>
  <c r="K39" i="1"/>
  <c r="K37" i="1"/>
  <c r="J39" i="1"/>
  <c r="J38" i="1"/>
  <c r="J37" i="1"/>
  <c r="E39" i="1"/>
  <c r="E38" i="1"/>
  <c r="E37" i="1"/>
  <c r="L41" i="1" l="1"/>
  <c r="M41" i="1"/>
  <c r="N41" i="1" s="1"/>
  <c r="V41" i="1"/>
  <c r="W41" i="1" s="1"/>
  <c r="U41" i="1"/>
  <c r="V38" i="1"/>
  <c r="W38" i="1" s="1"/>
  <c r="L38" i="1"/>
  <c r="M38" i="1"/>
  <c r="N38" i="1" s="1"/>
  <c r="W27" i="1" l="1"/>
  <c r="W24" i="1"/>
  <c r="W21" i="1"/>
  <c r="W18" i="1"/>
  <c r="W12" i="1"/>
  <c r="W9" i="1"/>
  <c r="W6" i="1"/>
  <c r="W3" i="1"/>
  <c r="W53" i="1" l="1"/>
  <c r="V53" i="1"/>
  <c r="U53" i="1"/>
  <c r="T53" i="1"/>
  <c r="T54" i="1"/>
  <c r="T52" i="1"/>
  <c r="N53" i="1"/>
  <c r="M53" i="1"/>
  <c r="L53" i="1"/>
  <c r="K52" i="1"/>
  <c r="K53" i="1"/>
  <c r="K54" i="1"/>
  <c r="E54" i="1"/>
  <c r="E53" i="1"/>
  <c r="E52" i="1"/>
  <c r="W50" i="1"/>
  <c r="V50" i="1"/>
  <c r="U50" i="1"/>
  <c r="T50" i="1"/>
  <c r="T51" i="1"/>
  <c r="T49" i="1"/>
  <c r="W47" i="1"/>
  <c r="V47" i="1"/>
  <c r="U47" i="1"/>
  <c r="U44" i="1"/>
  <c r="T47" i="1"/>
  <c r="T48" i="1"/>
  <c r="T46" i="1"/>
  <c r="T35" i="1"/>
  <c r="W44" i="1"/>
  <c r="V44" i="1"/>
  <c r="T44" i="1"/>
  <c r="T45" i="1"/>
  <c r="T43" i="1"/>
  <c r="W36" i="1"/>
  <c r="V36" i="1"/>
  <c r="U36" i="1"/>
  <c r="T36" i="1"/>
  <c r="T34" i="1"/>
  <c r="T33" i="1"/>
  <c r="T32" i="1"/>
  <c r="V30" i="1"/>
  <c r="U30" i="1"/>
  <c r="T30" i="1"/>
  <c r="T31" i="1"/>
  <c r="T29" i="1"/>
  <c r="N50" i="1"/>
  <c r="M50" i="1"/>
  <c r="L50" i="1"/>
  <c r="K50" i="1"/>
  <c r="K51" i="1"/>
  <c r="K49" i="1"/>
  <c r="K47" i="1"/>
  <c r="N36" i="1" l="1"/>
  <c r="M36" i="1"/>
  <c r="L36" i="1"/>
  <c r="K36" i="1"/>
  <c r="W30" i="1"/>
  <c r="E48" i="1" l="1"/>
  <c r="K48" i="1"/>
  <c r="E46" i="1"/>
  <c r="K46" i="1" s="1"/>
  <c r="E47" i="1"/>
  <c r="S34" i="1"/>
  <c r="S33" i="1"/>
  <c r="S32" i="1"/>
  <c r="V33" i="1"/>
  <c r="W33" i="1" s="1"/>
  <c r="U33" i="1"/>
  <c r="E34" i="1"/>
  <c r="K34" i="1" s="1"/>
  <c r="E33" i="1"/>
  <c r="K33" i="1" s="1"/>
  <c r="E32" i="1"/>
  <c r="K32" i="1" s="1"/>
  <c r="M33" i="1" s="1"/>
  <c r="N33" i="1" s="1"/>
  <c r="E3" i="1"/>
  <c r="E4" i="1"/>
  <c r="E5" i="1"/>
  <c r="E6" i="1"/>
  <c r="E7" i="1"/>
  <c r="E8" i="1"/>
  <c r="E9" i="1"/>
  <c r="E13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43" i="1"/>
  <c r="K43" i="1" s="1"/>
  <c r="E44" i="1"/>
  <c r="K44" i="1" s="1"/>
  <c r="E45" i="1"/>
  <c r="K45" i="1" s="1"/>
  <c r="E49" i="1"/>
  <c r="E50" i="1"/>
  <c r="E51" i="1"/>
  <c r="E2" i="1"/>
  <c r="J11" i="1"/>
  <c r="R11" i="1"/>
  <c r="R20" i="1"/>
  <c r="J20" i="1"/>
  <c r="Q22" i="2"/>
  <c r="M27" i="2"/>
  <c r="Q43" i="2"/>
  <c r="R43" i="2" s="1"/>
  <c r="Q44" i="2"/>
  <c r="Q45" i="2"/>
  <c r="Q46" i="2"/>
  <c r="Q47" i="2"/>
  <c r="R47" i="2" s="1"/>
  <c r="Q48" i="2"/>
  <c r="M43" i="2"/>
  <c r="M44" i="2"/>
  <c r="M45" i="2"/>
  <c r="H45" i="2" s="1"/>
  <c r="M46" i="2"/>
  <c r="M47" i="2"/>
  <c r="M48" i="2"/>
  <c r="Q24" i="2"/>
  <c r="M24" i="2"/>
  <c r="M8" i="2"/>
  <c r="Q49" i="2"/>
  <c r="M49" i="2"/>
  <c r="H49" i="2" s="1"/>
  <c r="Q42" i="2"/>
  <c r="M42" i="2"/>
  <c r="Q41" i="2"/>
  <c r="M41" i="2"/>
  <c r="Q40" i="2"/>
  <c r="M40" i="2"/>
  <c r="Q39" i="2"/>
  <c r="M39" i="2"/>
  <c r="Q38" i="2"/>
  <c r="M38" i="2"/>
  <c r="H38" i="2" s="1"/>
  <c r="Q37" i="2"/>
  <c r="M37" i="2"/>
  <c r="H37" i="2" s="1"/>
  <c r="Q36" i="2"/>
  <c r="M36" i="2"/>
  <c r="H36" i="2" s="1"/>
  <c r="Q35" i="2"/>
  <c r="M35" i="2"/>
  <c r="H35" i="2" s="1"/>
  <c r="Q34" i="2"/>
  <c r="M34" i="2"/>
  <c r="Q33" i="2"/>
  <c r="M33" i="2"/>
  <c r="H33" i="2" s="1"/>
  <c r="Q32" i="2"/>
  <c r="M32" i="2"/>
  <c r="H32" i="2" s="1"/>
  <c r="Q31" i="2"/>
  <c r="M31" i="2"/>
  <c r="H31" i="2" s="1"/>
  <c r="Q30" i="2"/>
  <c r="M30" i="2"/>
  <c r="H30" i="2" s="1"/>
  <c r="Q29" i="2"/>
  <c r="M29" i="2"/>
  <c r="H29" i="2" s="1"/>
  <c r="Q28" i="2"/>
  <c r="M28" i="2"/>
  <c r="H28" i="2" s="1"/>
  <c r="Q27" i="2"/>
  <c r="Q26" i="2"/>
  <c r="R26" i="2" s="1"/>
  <c r="M26" i="2"/>
  <c r="Q25" i="2"/>
  <c r="H25" i="2" s="1"/>
  <c r="M25" i="2"/>
  <c r="Q23" i="2"/>
  <c r="R23" i="2" s="1"/>
  <c r="M23" i="2"/>
  <c r="M22" i="2"/>
  <c r="H22" i="2" s="1"/>
  <c r="Q21" i="2"/>
  <c r="M21" i="2"/>
  <c r="H21" i="2" s="1"/>
  <c r="Q20" i="2"/>
  <c r="M20" i="2"/>
  <c r="Q19" i="2"/>
  <c r="M19" i="2"/>
  <c r="H19" i="2" s="1"/>
  <c r="Q18" i="2"/>
  <c r="M18" i="2"/>
  <c r="H18" i="2" s="1"/>
  <c r="Q17" i="2"/>
  <c r="M17" i="2"/>
  <c r="H17" i="2" s="1"/>
  <c r="Q16" i="2"/>
  <c r="M16" i="2"/>
  <c r="H16" i="2" s="1"/>
  <c r="Q15" i="2"/>
  <c r="R15" i="2" s="1"/>
  <c r="M15" i="2"/>
  <c r="Q14" i="2"/>
  <c r="R14" i="2" s="1"/>
  <c r="M14" i="2"/>
  <c r="Q13" i="2"/>
  <c r="H13" i="2" s="1"/>
  <c r="M13" i="2"/>
  <c r="Q12" i="2"/>
  <c r="M12" i="2"/>
  <c r="Q11" i="2"/>
  <c r="M11" i="2"/>
  <c r="H11" i="2" s="1"/>
  <c r="Q10" i="2"/>
  <c r="M10" i="2"/>
  <c r="Q9" i="2"/>
  <c r="M9" i="2"/>
  <c r="H9" i="2" s="1"/>
  <c r="Q8" i="2"/>
  <c r="Q7" i="2"/>
  <c r="R7" i="2" s="1"/>
  <c r="M7" i="2"/>
  <c r="H24" i="2"/>
  <c r="J24" i="2" s="1"/>
  <c r="H39" i="2"/>
  <c r="I39" i="2" s="1"/>
  <c r="H8" i="2"/>
  <c r="R8" i="2" s="1"/>
  <c r="H23" i="2"/>
  <c r="I23" i="2" s="1"/>
  <c r="H26" i="2"/>
  <c r="I26" i="2" s="1"/>
  <c r="H34" i="2"/>
  <c r="I34" i="2" s="1"/>
  <c r="H41" i="2"/>
  <c r="I41" i="2" s="1"/>
  <c r="H42" i="2"/>
  <c r="I42" i="2" s="1"/>
  <c r="H44" i="2"/>
  <c r="I44" i="2" s="1"/>
  <c r="H20" i="2"/>
  <c r="I20" i="2" s="1"/>
  <c r="H46" i="2"/>
  <c r="R46" i="2"/>
  <c r="H40" i="2"/>
  <c r="R40" i="2" s="1"/>
  <c r="H27" i="2"/>
  <c r="I27" i="2" s="1"/>
  <c r="R24" i="2"/>
  <c r="H48" i="2"/>
  <c r="H47" i="2"/>
  <c r="I47" i="2" s="1"/>
  <c r="H43" i="2"/>
  <c r="I43" i="2" s="1"/>
  <c r="H15" i="2"/>
  <c r="I15" i="2" s="1"/>
  <c r="H7" i="2"/>
  <c r="I7" i="2" s="1"/>
  <c r="R34" i="2"/>
  <c r="J42" i="2"/>
  <c r="J34" i="2"/>
  <c r="H10" i="2"/>
  <c r="I10" i="2" s="1"/>
  <c r="H14" i="2"/>
  <c r="I14" i="2" s="1"/>
  <c r="R23" i="1"/>
  <c r="I40" i="2"/>
  <c r="J46" i="2"/>
  <c r="J48" i="2"/>
  <c r="I48" i="2"/>
  <c r="R48" i="2"/>
  <c r="I46" i="2"/>
  <c r="J47" i="2"/>
  <c r="R39" i="2"/>
  <c r="J15" i="2"/>
  <c r="J7" i="2"/>
  <c r="J26" i="2"/>
  <c r="R42" i="2"/>
  <c r="J20" i="2"/>
  <c r="J14" i="2"/>
  <c r="R20" i="2"/>
  <c r="J10" i="2"/>
  <c r="R10" i="2"/>
  <c r="J5" i="1"/>
  <c r="R12" i="1"/>
  <c r="R13" i="1"/>
  <c r="R4" i="1"/>
  <c r="R14" i="1"/>
  <c r="R15" i="1"/>
  <c r="R16" i="1"/>
  <c r="R17" i="1"/>
  <c r="R18" i="1"/>
  <c r="R19" i="1"/>
  <c r="R5" i="1"/>
  <c r="R6" i="1"/>
  <c r="R7" i="1"/>
  <c r="R8" i="1"/>
  <c r="R9" i="1"/>
  <c r="R21" i="1"/>
  <c r="R22" i="1"/>
  <c r="R24" i="1"/>
  <c r="R25" i="1"/>
  <c r="R26" i="1"/>
  <c r="R27" i="1"/>
  <c r="R28" i="1"/>
  <c r="R49" i="1"/>
  <c r="R50" i="1"/>
  <c r="R51" i="1"/>
  <c r="R43" i="1"/>
  <c r="R44" i="1"/>
  <c r="R45" i="1"/>
  <c r="R29" i="1"/>
  <c r="R30" i="1"/>
  <c r="R31" i="1"/>
  <c r="R35" i="1"/>
  <c r="R36" i="1"/>
  <c r="J12" i="1"/>
  <c r="J13" i="1"/>
  <c r="J2" i="1"/>
  <c r="J3" i="1"/>
  <c r="J4" i="1"/>
  <c r="J14" i="1"/>
  <c r="J15" i="1"/>
  <c r="J16" i="1"/>
  <c r="J17" i="1"/>
  <c r="J18" i="1"/>
  <c r="J19" i="1"/>
  <c r="J6" i="1"/>
  <c r="J7" i="1"/>
  <c r="J8" i="1"/>
  <c r="J9" i="1"/>
  <c r="J21" i="1"/>
  <c r="J22" i="1"/>
  <c r="J23" i="1"/>
  <c r="J24" i="1"/>
  <c r="J25" i="1"/>
  <c r="J26" i="1"/>
  <c r="J27" i="1"/>
  <c r="J28" i="1"/>
  <c r="J49" i="1"/>
  <c r="J50" i="1"/>
  <c r="J51" i="1"/>
  <c r="J43" i="1"/>
  <c r="J44" i="1"/>
  <c r="J45" i="1"/>
  <c r="J29" i="1"/>
  <c r="J30" i="1"/>
  <c r="K30" i="1" s="1"/>
  <c r="J31" i="1"/>
  <c r="K31" i="1" s="1"/>
  <c r="J35" i="1"/>
  <c r="K35" i="1" s="1"/>
  <c r="J36" i="1"/>
  <c r="K28" i="1" l="1"/>
  <c r="T28" i="1"/>
  <c r="K27" i="1"/>
  <c r="T27" i="1"/>
  <c r="T26" i="1"/>
  <c r="K26" i="1"/>
  <c r="K25" i="1"/>
  <c r="T25" i="1"/>
  <c r="K24" i="1"/>
  <c r="T24" i="1"/>
  <c r="K23" i="1"/>
  <c r="T23" i="1"/>
  <c r="K18" i="1"/>
  <c r="T18" i="1"/>
  <c r="K21" i="1"/>
  <c r="T21" i="1"/>
  <c r="K17" i="1"/>
  <c r="T17" i="1"/>
  <c r="T22" i="1"/>
  <c r="K22" i="1"/>
  <c r="K20" i="1"/>
  <c r="T20" i="1"/>
  <c r="K16" i="1"/>
  <c r="T16" i="1"/>
  <c r="T19" i="1"/>
  <c r="K19" i="1"/>
  <c r="T15" i="1"/>
  <c r="K15" i="1"/>
  <c r="T14" i="1"/>
  <c r="K14" i="1"/>
  <c r="T12" i="1"/>
  <c r="K12" i="1"/>
  <c r="K13" i="1"/>
  <c r="T13" i="1"/>
  <c r="T11" i="1"/>
  <c r="K11" i="1"/>
  <c r="K9" i="1"/>
  <c r="T9" i="1"/>
  <c r="T5" i="1"/>
  <c r="K5" i="1"/>
  <c r="T8" i="1"/>
  <c r="K8" i="1"/>
  <c r="T4" i="1"/>
  <c r="K4" i="1"/>
  <c r="T7" i="1"/>
  <c r="K7" i="1"/>
  <c r="K3" i="1"/>
  <c r="K6" i="1"/>
  <c r="T6" i="1"/>
  <c r="K2" i="1"/>
  <c r="L44" i="1"/>
  <c r="M44" i="1"/>
  <c r="N44" i="1" s="1"/>
  <c r="K29" i="1"/>
  <c r="L33" i="1"/>
  <c r="I11" i="2"/>
  <c r="R11" i="2"/>
  <c r="J11" i="2"/>
  <c r="J17" i="2"/>
  <c r="I17" i="2"/>
  <c r="R17" i="2"/>
  <c r="I19" i="2"/>
  <c r="R19" i="2"/>
  <c r="J19" i="2"/>
  <c r="I29" i="2"/>
  <c r="J29" i="2"/>
  <c r="R29" i="2"/>
  <c r="J33" i="2"/>
  <c r="R33" i="2"/>
  <c r="I33" i="2"/>
  <c r="J35" i="2"/>
  <c r="I35" i="2"/>
  <c r="R35" i="2"/>
  <c r="J49" i="2"/>
  <c r="I49" i="2"/>
  <c r="R49" i="2"/>
  <c r="I16" i="2"/>
  <c r="J16" i="2"/>
  <c r="R16" i="2"/>
  <c r="J18" i="2"/>
  <c r="R18" i="2"/>
  <c r="I18" i="2"/>
  <c r="J22" i="2"/>
  <c r="I22" i="2"/>
  <c r="I25" i="2"/>
  <c r="J25" i="2"/>
  <c r="R25" i="2"/>
  <c r="J28" i="2"/>
  <c r="I28" i="2"/>
  <c r="R28" i="2"/>
  <c r="I30" i="2"/>
  <c r="J30" i="2"/>
  <c r="R30" i="2"/>
  <c r="R32" i="2"/>
  <c r="J32" i="2"/>
  <c r="I32" i="2"/>
  <c r="J36" i="2"/>
  <c r="I36" i="2"/>
  <c r="R36" i="2"/>
  <c r="J38" i="2"/>
  <c r="R38" i="2"/>
  <c r="I38" i="2"/>
  <c r="R45" i="2"/>
  <c r="R22" i="2"/>
  <c r="R12" i="2"/>
  <c r="I9" i="2"/>
  <c r="J9" i="2"/>
  <c r="R9" i="2"/>
  <c r="I21" i="2"/>
  <c r="J21" i="2"/>
  <c r="R21" i="2"/>
  <c r="R31" i="2"/>
  <c r="I31" i="2"/>
  <c r="J31" i="2"/>
  <c r="I37" i="2"/>
  <c r="J37" i="2"/>
  <c r="R37" i="2"/>
  <c r="J45" i="2"/>
  <c r="I45" i="2"/>
  <c r="M47" i="1"/>
  <c r="N47" i="1" s="1"/>
  <c r="L47" i="1"/>
  <c r="J13" i="2"/>
  <c r="R13" i="2"/>
  <c r="I13" i="2"/>
  <c r="J43" i="2"/>
  <c r="J44" i="2"/>
  <c r="R44" i="2"/>
  <c r="J23" i="2"/>
  <c r="R41" i="2"/>
  <c r="H12" i="2"/>
  <c r="J39" i="2"/>
  <c r="J27" i="2"/>
  <c r="I24" i="2"/>
  <c r="J41" i="2"/>
  <c r="J8" i="2"/>
  <c r="R27" i="2"/>
  <c r="I8" i="2"/>
  <c r="J40" i="2"/>
  <c r="L27" i="1" l="1"/>
  <c r="M27" i="1"/>
  <c r="N27" i="1" s="1"/>
  <c r="U27" i="1"/>
  <c r="V27" i="1"/>
  <c r="V24" i="1"/>
  <c r="U24" i="1"/>
  <c r="L24" i="1"/>
  <c r="M24" i="1"/>
  <c r="N24" i="1" s="1"/>
  <c r="V21" i="1"/>
  <c r="U21" i="1"/>
  <c r="V18" i="1"/>
  <c r="U18" i="1"/>
  <c r="L21" i="1"/>
  <c r="M21" i="1"/>
  <c r="N21" i="1" s="1"/>
  <c r="L18" i="1"/>
  <c r="M18" i="1"/>
  <c r="N18" i="1" s="1"/>
  <c r="M15" i="1"/>
  <c r="N15" i="1" s="1"/>
  <c r="L15" i="1"/>
  <c r="U15" i="1"/>
  <c r="V15" i="1"/>
  <c r="L12" i="1"/>
  <c r="M12" i="1"/>
  <c r="N12" i="1" s="1"/>
  <c r="V12" i="1"/>
  <c r="U12" i="1"/>
  <c r="L6" i="1"/>
  <c r="M6" i="1"/>
  <c r="N6" i="1" s="1"/>
  <c r="U6" i="1"/>
  <c r="V6" i="1"/>
  <c r="L9" i="1"/>
  <c r="M9" i="1"/>
  <c r="N9" i="1" s="1"/>
  <c r="V9" i="1"/>
  <c r="U9" i="1"/>
  <c r="V3" i="1"/>
  <c r="M3" i="1"/>
  <c r="N3" i="1" s="1"/>
  <c r="L3" i="1"/>
  <c r="L30" i="1"/>
  <c r="M30" i="1"/>
  <c r="N30" i="1" s="1"/>
  <c r="J12" i="2"/>
  <c r="I12" i="2"/>
</calcChain>
</file>

<file path=xl/sharedStrings.xml><?xml version="1.0" encoding="utf-8"?>
<sst xmlns="http://schemas.openxmlformats.org/spreadsheetml/2006/main" count="136" uniqueCount="105">
  <si>
    <t>Sample</t>
  </si>
  <si>
    <t>Replicates (n)</t>
  </si>
  <si>
    <t>HBNC1 T1</t>
  </si>
  <si>
    <t>HBNC1 T2</t>
  </si>
  <si>
    <t>HBN1T1</t>
  </si>
  <si>
    <t>HBN1T2</t>
  </si>
  <si>
    <t>HBN1T3</t>
  </si>
  <si>
    <t>HBS1T1</t>
  </si>
  <si>
    <t>HBS1T2</t>
  </si>
  <si>
    <t>HBS1T3</t>
  </si>
  <si>
    <t>HBS2T1</t>
  </si>
  <si>
    <t>Tree was laying on side when collection made.</t>
  </si>
  <si>
    <t>HBS2T2</t>
  </si>
  <si>
    <t>HBS2T3</t>
  </si>
  <si>
    <t>HBN2T1</t>
  </si>
  <si>
    <t>HBN2T2</t>
  </si>
  <si>
    <t>HBN2T3</t>
  </si>
  <si>
    <t>HBN3T1</t>
  </si>
  <si>
    <t>HBN3T2</t>
  </si>
  <si>
    <t>HBS3T1</t>
  </si>
  <si>
    <t>HBS3T2</t>
  </si>
  <si>
    <t>HBS3T3</t>
  </si>
  <si>
    <t>HBS4T1</t>
  </si>
  <si>
    <t>HBS4T2</t>
  </si>
  <si>
    <t>HBS4T3</t>
  </si>
  <si>
    <t>HBSC1T1</t>
  </si>
  <si>
    <t>HBSC1T2</t>
  </si>
  <si>
    <t>HBSC1T3</t>
  </si>
  <si>
    <t>R2SC1T1</t>
  </si>
  <si>
    <t>R2SC1T2</t>
  </si>
  <si>
    <t>R2SC1T3</t>
  </si>
  <si>
    <t>R2NC1-LR T1</t>
  </si>
  <si>
    <t>R2NC1-LR T2</t>
  </si>
  <si>
    <t>R2S1T1</t>
  </si>
  <si>
    <t>R2S1T2</t>
  </si>
  <si>
    <t>R2S1T3</t>
  </si>
  <si>
    <t>R2N1T1</t>
  </si>
  <si>
    <t>R2N1T2</t>
  </si>
  <si>
    <t>R2N1T3</t>
  </si>
  <si>
    <t>Site Name-Transect</t>
  </si>
  <si>
    <t>Field Notes</t>
  </si>
  <si>
    <t>Tare Mass (grams)</t>
  </si>
  <si>
    <t xml:space="preserve">Fraction by Dry Mass Finer than  No. 230 Sieve (%) </t>
  </si>
  <si>
    <t>Mass of Water (grams)</t>
  </si>
  <si>
    <t>---</t>
  </si>
  <si>
    <t>Solids Content (%)</t>
  </si>
  <si>
    <t xml:space="preserve">Field Data </t>
  </si>
  <si>
    <t xml:space="preserve">Laboratory Test Results </t>
  </si>
  <si>
    <t>Total Dry Mass              (grams)</t>
  </si>
  <si>
    <t>Total Wet Mass                  (grams)</t>
  </si>
  <si>
    <t xml:space="preserve">HBN3T3                        </t>
  </si>
  <si>
    <t>Dry Mass Retained on No. 230 Sieve and Tare (grams)</t>
  </si>
  <si>
    <t>Dry Mass Retained on No. 230 Sieve (grams)</t>
  </si>
  <si>
    <t>Dry Mass Finer than No. 230 Sieve and Tare (grams)</t>
  </si>
  <si>
    <t>No Sample.  Sampling Device Missing.</t>
  </si>
  <si>
    <t>Retained on U.S. Standard No. 230 Sieve</t>
  </si>
  <si>
    <t>Finer than U.S. Standard No. 230 Sieve</t>
  </si>
  <si>
    <t>Checked By:  TSI</t>
  </si>
  <si>
    <t xml:space="preserve"> </t>
  </si>
  <si>
    <t>Dry Mass Finer than No. 230 Sieve (grams)</t>
  </si>
  <si>
    <r>
      <t>Conductivity After 2nd Settling (</t>
    </r>
    <r>
      <rPr>
        <sz val="10"/>
        <color indexed="8"/>
        <rFont val="Calibri"/>
        <family val="2"/>
      </rPr>
      <t>µ</t>
    </r>
    <r>
      <rPr>
        <sz val="10"/>
        <color indexed="8"/>
        <rFont val="Arial"/>
        <family val="2"/>
      </rPr>
      <t>mhos/cm)</t>
    </r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</si>
  <si>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</si>
  <si>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</si>
  <si>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</si>
  <si>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</si>
  <si>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</si>
  <si>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</si>
  <si>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</si>
  <si>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</si>
  <si>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</si>
  <si>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</si>
  <si>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</si>
  <si>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</si>
  <si>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</si>
  <si>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</si>
  <si>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</si>
  <si>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Page: 1 of 1   Rev: 0</t>
  </si>
  <si>
    <t>Very small amount fines</t>
  </si>
  <si>
    <t>Date:   02/13/14</t>
  </si>
  <si>
    <t>Date                  Sample                        Collected</t>
  </si>
  <si>
    <t>Dry Mass Finer than No. 230 Sieve                    (grams)</t>
  </si>
  <si>
    <t>Tare           Mass (grams)</t>
  </si>
  <si>
    <t>Date          Set-Up for Testing</t>
  </si>
  <si>
    <t>Bottle leaked water. Very small amount of fines.</t>
  </si>
  <si>
    <t xml:space="preserve">PORT OF MIAMI SEDIMENT TRAP SAMPLE TEST RESULTS </t>
  </si>
  <si>
    <t>Laboratory Notes</t>
  </si>
  <si>
    <t>Daily Sedimentation Rate</t>
  </si>
  <si>
    <t>Site Average</t>
  </si>
  <si>
    <t>SD</t>
  </si>
  <si>
    <t>SE</t>
  </si>
  <si>
    <t>Date Sample Bottle Installed</t>
  </si>
  <si>
    <t>Date Sample Bottle                        Collected</t>
  </si>
  <si>
    <t>Sample Period</t>
  </si>
  <si>
    <t>-</t>
  </si>
  <si>
    <t>HBNC1 T3</t>
  </si>
  <si>
    <t>R2N2-LR-1</t>
  </si>
  <si>
    <t>R2N2-LR-2</t>
  </si>
  <si>
    <t>R2N2-LR-3</t>
  </si>
  <si>
    <t>R2S2-LR-1</t>
  </si>
  <si>
    <t>R2S2-LR-2</t>
  </si>
  <si>
    <t>R2S2-LR-3</t>
  </si>
  <si>
    <t>R2SC2-LR</t>
  </si>
  <si>
    <t>Conductivity After 2nd Settling (µmhos/cm)</t>
  </si>
  <si>
    <t>R2NC2-RR</t>
  </si>
  <si>
    <t>R2NC3-LR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</si>
</sst>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;@"/>
    <numFmt numFmtId="166" formatCode="m/d/yy;@"/>
    <numFmt numFmtId="167" formatCode="#,##0.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Arial"/>
      <family val="2"/>
    </font>
    <font>
      <sz val="9"/>
      <color indexed="8"/>
      <name val="Arial"/>
      <family val="2"/>
    </font>
    <font>
      <sz val="8"/>
      <name val="Calibri"/>
      <family val="2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7" xfId="0" quotePrefix="1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0" xfId="0" applyBorder="1" applyAlignment="1">
      <alignment horizontal="right" vertical="center" indent="3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quotePrefix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/>
    </xf>
    <xf numFmtId="4" fontId="1" fillId="0" borderId="16" xfId="0" quotePrefix="1" applyNumberFormat="1" applyFont="1" applyFill="1" applyBorder="1" applyAlignment="1">
      <alignment horizontal="center" vertical="center" wrapText="1"/>
    </xf>
    <xf numFmtId="4" fontId="1" fillId="0" borderId="19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4" fontId="1" fillId="0" borderId="19" xfId="0" applyNumberFormat="1" applyFont="1" applyFill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3" fontId="1" fillId="0" borderId="7" xfId="0" quotePrefix="1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4" fontId="1" fillId="0" borderId="2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1" fontId="1" fillId="0" borderId="18" xfId="0" applyNumberFormat="1" applyFont="1" applyBorder="1" applyAlignment="1">
      <alignment horizontal="right" vertical="center" indent="5"/>
    </xf>
    <xf numFmtId="1" fontId="1" fillId="0" borderId="17" xfId="0" applyNumberFormat="1" applyFont="1" applyBorder="1" applyAlignment="1">
      <alignment horizontal="right" vertical="center" indent="5"/>
    </xf>
    <xf numFmtId="164" fontId="1" fillId="0" borderId="18" xfId="0" applyNumberFormat="1" applyFont="1" applyBorder="1" applyAlignment="1">
      <alignment horizontal="right" vertical="center" indent="4"/>
    </xf>
    <xf numFmtId="164" fontId="1" fillId="0" borderId="17" xfId="0" applyNumberFormat="1" applyFont="1" applyBorder="1" applyAlignment="1">
      <alignment horizontal="right" vertical="center" indent="4"/>
    </xf>
    <xf numFmtId="164" fontId="1" fillId="0" borderId="25" xfId="0" applyNumberFormat="1" applyFont="1" applyBorder="1" applyAlignment="1">
      <alignment horizontal="right" vertical="center" indent="4"/>
    </xf>
    <xf numFmtId="164" fontId="1" fillId="0" borderId="26" xfId="0" applyNumberFormat="1" applyFont="1" applyBorder="1" applyAlignment="1">
      <alignment horizontal="right" vertical="center" indent="4"/>
    </xf>
    <xf numFmtId="3" fontId="1" fillId="0" borderId="3" xfId="0" applyNumberFormat="1" applyFont="1" applyBorder="1" applyAlignment="1">
      <alignment horizontal="right" vertical="center" indent="3"/>
    </xf>
    <xf numFmtId="3" fontId="1" fillId="0" borderId="7" xfId="0" applyNumberFormat="1" applyFont="1" applyBorder="1" applyAlignment="1">
      <alignment horizontal="right" vertical="center" indent="3"/>
    </xf>
    <xf numFmtId="3" fontId="1" fillId="0" borderId="7" xfId="0" quotePrefix="1" applyNumberFormat="1" applyFont="1" applyFill="1" applyBorder="1" applyAlignment="1">
      <alignment horizontal="right" vertical="center" wrapText="1" indent="3"/>
    </xf>
    <xf numFmtId="3" fontId="1" fillId="0" borderId="22" xfId="0" applyNumberFormat="1" applyFont="1" applyBorder="1" applyAlignment="1">
      <alignment horizontal="right" vertical="center" indent="3"/>
    </xf>
    <xf numFmtId="3" fontId="1" fillId="0" borderId="5" xfId="0" applyNumberFormat="1" applyFont="1" applyBorder="1" applyAlignment="1">
      <alignment horizontal="right" vertical="center" indent="3"/>
    </xf>
    <xf numFmtId="4" fontId="1" fillId="0" borderId="3" xfId="0" applyNumberFormat="1" applyFont="1" applyBorder="1" applyAlignment="1">
      <alignment horizontal="right" vertical="center" indent="2"/>
    </xf>
    <xf numFmtId="4" fontId="1" fillId="0" borderId="7" xfId="0" applyNumberFormat="1" applyFont="1" applyBorder="1" applyAlignment="1">
      <alignment horizontal="right" vertical="center" indent="2"/>
    </xf>
    <xf numFmtId="4" fontId="1" fillId="0" borderId="20" xfId="0" applyNumberFormat="1" applyFont="1" applyBorder="1" applyAlignment="1">
      <alignment horizontal="right" vertical="center" wrapText="1" indent="2"/>
    </xf>
    <xf numFmtId="4" fontId="1" fillId="0" borderId="3" xfId="0" applyNumberFormat="1" applyFont="1" applyBorder="1" applyAlignment="1">
      <alignment horizontal="right" vertical="center" indent="3"/>
    </xf>
    <xf numFmtId="4" fontId="1" fillId="0" borderId="7" xfId="0" applyNumberFormat="1" applyFont="1" applyBorder="1" applyAlignment="1">
      <alignment horizontal="right" vertical="center" indent="3"/>
    </xf>
    <xf numFmtId="4" fontId="1" fillId="0" borderId="3" xfId="0" applyNumberFormat="1" applyFont="1" applyFill="1" applyBorder="1" applyAlignment="1">
      <alignment horizontal="right" vertical="center" indent="3"/>
    </xf>
    <xf numFmtId="4" fontId="1" fillId="0" borderId="7" xfId="0" quotePrefix="1" applyNumberFormat="1" applyFont="1" applyFill="1" applyBorder="1" applyAlignment="1">
      <alignment horizontal="right" vertical="center" wrapText="1" indent="3"/>
    </xf>
    <xf numFmtId="4" fontId="1" fillId="0" borderId="22" xfId="0" applyNumberFormat="1" applyFont="1" applyBorder="1" applyAlignment="1">
      <alignment horizontal="right" vertical="center" indent="3"/>
    </xf>
    <xf numFmtId="4" fontId="1" fillId="0" borderId="5" xfId="0" applyNumberFormat="1" applyFont="1" applyBorder="1" applyAlignment="1">
      <alignment horizontal="right" vertical="center" wrapText="1" indent="3"/>
    </xf>
    <xf numFmtId="4" fontId="1" fillId="0" borderId="5" xfId="0" applyNumberFormat="1" applyFont="1" applyBorder="1" applyAlignment="1">
      <alignment horizontal="right" vertical="center" indent="3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4" fontId="6" fillId="0" borderId="43" xfId="0" applyNumberFormat="1" applyFont="1" applyBorder="1" applyAlignment="1">
      <alignment horizontal="center" vertical="center"/>
    </xf>
    <xf numFmtId="4" fontId="6" fillId="0" borderId="44" xfId="0" applyNumberFormat="1" applyFont="1" applyBorder="1" applyAlignment="1">
      <alignment horizontal="center" vertical="center"/>
    </xf>
    <xf numFmtId="4" fontId="6" fillId="0" borderId="45" xfId="0" applyNumberFormat="1" applyFont="1" applyBorder="1" applyAlignment="1">
      <alignment horizontal="center" vertical="center"/>
    </xf>
    <xf numFmtId="4" fontId="6" fillId="0" borderId="3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4" fontId="6" fillId="0" borderId="31" xfId="0" applyNumberFormat="1" applyFont="1" applyBorder="1" applyAlignment="1">
      <alignment horizontal="center" vertical="center"/>
    </xf>
    <xf numFmtId="4" fontId="6" fillId="0" borderId="30" xfId="0" applyNumberFormat="1" applyFont="1" applyBorder="1" applyAlignment="1">
      <alignment horizontal="center" vertical="center" wrapText="1"/>
    </xf>
    <xf numFmtId="4" fontId="6" fillId="0" borderId="0" xfId="0" applyNumberFormat="1" applyFont="1" applyBorder="1" applyAlignment="1">
      <alignment horizontal="center" vertical="center" wrapText="1"/>
    </xf>
    <xf numFmtId="4" fontId="6" fillId="0" borderId="43" xfId="0" applyNumberFormat="1" applyFont="1" applyBorder="1" applyAlignment="1">
      <alignment horizontal="center" vertical="center" wrapText="1"/>
    </xf>
    <xf numFmtId="4" fontId="6" fillId="0" borderId="44" xfId="0" applyNumberFormat="1" applyFont="1" applyBorder="1" applyAlignment="1">
      <alignment horizontal="center" vertical="center" wrapText="1"/>
    </xf>
    <xf numFmtId="4" fontId="6" fillId="0" borderId="45" xfId="0" applyNumberFormat="1" applyFont="1" applyBorder="1" applyAlignment="1">
      <alignment horizontal="center" vertical="center" wrapText="1"/>
    </xf>
    <xf numFmtId="166" fontId="6" fillId="0" borderId="52" xfId="0" applyNumberFormat="1" applyFont="1" applyBorder="1" applyAlignment="1"/>
    <xf numFmtId="166" fontId="6" fillId="0" borderId="51" xfId="0" applyNumberFormat="1" applyFont="1" applyBorder="1" applyAlignment="1"/>
    <xf numFmtId="166" fontId="6" fillId="0" borderId="51" xfId="0" applyNumberFormat="1" applyFont="1" applyBorder="1" applyAlignment="1">
      <alignment vertical="center"/>
    </xf>
    <xf numFmtId="166" fontId="6" fillId="0" borderId="3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31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 vertical="center"/>
    </xf>
    <xf numFmtId="14" fontId="6" fillId="0" borderId="43" xfId="0" applyNumberFormat="1" applyFont="1" applyBorder="1" applyAlignment="1">
      <alignment horizontal="center" vertical="center" wrapText="1"/>
    </xf>
    <xf numFmtId="14" fontId="6" fillId="0" borderId="44" xfId="0" applyNumberFormat="1" applyFont="1" applyBorder="1" applyAlignment="1">
      <alignment horizontal="center" vertical="center" wrapText="1"/>
    </xf>
    <xf numFmtId="14" fontId="6" fillId="0" borderId="45" xfId="0" applyNumberFormat="1" applyFont="1" applyBorder="1" applyAlignment="1">
      <alignment horizontal="center" vertical="center" wrapText="1"/>
    </xf>
    <xf numFmtId="14" fontId="6" fillId="0" borderId="43" xfId="0" applyNumberFormat="1" applyFont="1" applyBorder="1" applyAlignment="1">
      <alignment horizontal="center"/>
    </xf>
    <xf numFmtId="14" fontId="6" fillId="0" borderId="44" xfId="0" applyNumberFormat="1" applyFont="1" applyBorder="1" applyAlignment="1">
      <alignment horizontal="center"/>
    </xf>
    <xf numFmtId="14" fontId="6" fillId="0" borderId="45" xfId="0" applyNumberFormat="1" applyFont="1" applyBorder="1" applyAlignment="1">
      <alignment horizontal="center"/>
    </xf>
    <xf numFmtId="14" fontId="6" fillId="0" borderId="45" xfId="0" applyNumberFormat="1" applyFont="1" applyBorder="1" applyAlignment="1">
      <alignment horizontal="center" vertical="center"/>
    </xf>
    <xf numFmtId="1" fontId="6" fillId="0" borderId="43" xfId="0" applyNumberFormat="1" applyFont="1" applyFill="1" applyBorder="1" applyAlignment="1">
      <alignment horizontal="center" vertical="center" wrapText="1"/>
    </xf>
    <xf numFmtId="1" fontId="6" fillId="0" borderId="44" xfId="0" applyNumberFormat="1" applyFont="1" applyFill="1" applyBorder="1" applyAlignment="1">
      <alignment horizontal="center" vertical="center" wrapText="1"/>
    </xf>
    <xf numFmtId="1" fontId="6" fillId="0" borderId="45" xfId="0" applyNumberFormat="1" applyFont="1" applyFill="1" applyBorder="1" applyAlignment="1">
      <alignment horizontal="center" vertical="center" wrapText="1"/>
    </xf>
    <xf numFmtId="14" fontId="8" fillId="0" borderId="43" xfId="0" applyNumberFormat="1" applyFont="1" applyBorder="1" applyAlignment="1">
      <alignment horizontal="center" vertical="center" wrapText="1"/>
    </xf>
    <xf numFmtId="14" fontId="8" fillId="0" borderId="44" xfId="0" applyNumberFormat="1" applyFont="1" applyBorder="1" applyAlignment="1">
      <alignment horizontal="center" vertical="center" wrapText="1"/>
    </xf>
    <xf numFmtId="14" fontId="8" fillId="0" borderId="45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/>
    </xf>
    <xf numFmtId="1" fontId="6" fillId="0" borderId="52" xfId="0" applyNumberFormat="1" applyFont="1" applyFill="1" applyBorder="1" applyAlignment="1">
      <alignment horizontal="center" vertical="center" wrapText="1"/>
    </xf>
    <xf numFmtId="1" fontId="6" fillId="0" borderId="51" xfId="0" applyNumberFormat="1" applyFont="1" applyFill="1" applyBorder="1" applyAlignment="1">
      <alignment horizontal="center" vertical="center" wrapText="1"/>
    </xf>
    <xf numFmtId="1" fontId="6" fillId="0" borderId="53" xfId="0" applyNumberFormat="1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3" fontId="6" fillId="0" borderId="45" xfId="0" applyNumberFormat="1" applyFont="1" applyBorder="1" applyAlignment="1">
      <alignment horizontal="center" vertical="center"/>
    </xf>
    <xf numFmtId="4" fontId="6" fillId="0" borderId="43" xfId="0" applyNumberFormat="1" applyFont="1" applyBorder="1" applyAlignment="1">
      <alignment horizontal="center"/>
    </xf>
    <xf numFmtId="4" fontId="6" fillId="0" borderId="44" xfId="0" applyNumberFormat="1" applyFont="1" applyBorder="1" applyAlignment="1">
      <alignment horizontal="center"/>
    </xf>
    <xf numFmtId="4" fontId="6" fillId="0" borderId="45" xfId="0" applyNumberFormat="1" applyFont="1" applyBorder="1" applyAlignment="1">
      <alignment horizontal="center"/>
    </xf>
    <xf numFmtId="4" fontId="6" fillId="0" borderId="52" xfId="0" applyNumberFormat="1" applyFont="1" applyBorder="1" applyAlignment="1">
      <alignment horizontal="center" vertical="center"/>
    </xf>
    <xf numFmtId="4" fontId="6" fillId="0" borderId="51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4" fontId="6" fillId="0" borderId="3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4" fontId="6" fillId="0" borderId="31" xfId="0" applyNumberFormat="1" applyFont="1" applyBorder="1" applyAlignment="1">
      <alignment horizontal="center"/>
    </xf>
    <xf numFmtId="4" fontId="6" fillId="0" borderId="52" xfId="0" applyNumberFormat="1" applyFont="1" applyBorder="1" applyAlignment="1">
      <alignment horizontal="center"/>
    </xf>
    <xf numFmtId="4" fontId="6" fillId="0" borderId="51" xfId="0" applyNumberFormat="1" applyFont="1" applyBorder="1" applyAlignment="1">
      <alignment horizontal="center"/>
    </xf>
    <xf numFmtId="4" fontId="6" fillId="0" borderId="53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43" xfId="0" applyNumberFormat="1" applyFont="1" applyBorder="1" applyAlignment="1">
      <alignment horizontal="center"/>
    </xf>
    <xf numFmtId="3" fontId="6" fillId="0" borderId="44" xfId="0" applyNumberFormat="1" applyFont="1" applyBorder="1" applyAlignment="1">
      <alignment horizontal="center"/>
    </xf>
    <xf numFmtId="3" fontId="6" fillId="0" borderId="45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2" fontId="6" fillId="0" borderId="45" xfId="0" applyNumberFormat="1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4" fontId="6" fillId="0" borderId="47" xfId="0" applyNumberFormat="1" applyFont="1" applyBorder="1" applyAlignment="1">
      <alignment horizontal="center" vertical="center"/>
    </xf>
    <xf numFmtId="4" fontId="6" fillId="0" borderId="48" xfId="0" applyNumberFormat="1" applyFont="1" applyBorder="1" applyAlignment="1">
      <alignment horizontal="center" vertical="center"/>
    </xf>
    <xf numFmtId="4" fontId="6" fillId="0" borderId="49" xfId="0" applyNumberFormat="1" applyFont="1" applyBorder="1" applyAlignment="1">
      <alignment horizontal="center" vertical="center"/>
    </xf>
    <xf numFmtId="4" fontId="6" fillId="0" borderId="50" xfId="0" applyNumberFormat="1" applyFont="1" applyBorder="1" applyAlignment="1">
      <alignment horizontal="center" vertical="center"/>
    </xf>
    <xf numFmtId="166" fontId="6" fillId="0" borderId="53" xfId="0" applyNumberFormat="1" applyFont="1" applyBorder="1" applyAlignment="1"/>
    <xf numFmtId="14" fontId="6" fillId="0" borderId="0" xfId="0" applyNumberFormat="1" applyFont="1" applyBorder="1" applyAlignment="1">
      <alignment horizontal="center" vertical="center" wrapText="1"/>
    </xf>
    <xf numFmtId="14" fontId="6" fillId="0" borderId="47" xfId="0" applyNumberFormat="1" applyFont="1" applyBorder="1" applyAlignment="1">
      <alignment horizontal="center" vertical="center" wrapText="1"/>
    </xf>
    <xf numFmtId="14" fontId="6" fillId="0" borderId="52" xfId="0" applyNumberFormat="1" applyFont="1" applyBorder="1" applyAlignment="1">
      <alignment horizontal="center" vertical="center" wrapText="1"/>
    </xf>
    <xf numFmtId="14" fontId="6" fillId="0" borderId="51" xfId="0" applyNumberFormat="1" applyFont="1" applyBorder="1" applyAlignment="1">
      <alignment horizontal="center" vertical="center" wrapText="1"/>
    </xf>
    <xf numFmtId="14" fontId="6" fillId="0" borderId="53" xfId="0" applyNumberFormat="1" applyFont="1" applyBorder="1" applyAlignment="1">
      <alignment horizontal="center" vertical="center" wrapText="1"/>
    </xf>
    <xf numFmtId="164" fontId="6" fillId="0" borderId="43" xfId="0" applyNumberFormat="1" applyFont="1" applyBorder="1" applyAlignment="1">
      <alignment horizontal="center"/>
    </xf>
    <xf numFmtId="164" fontId="6" fillId="0" borderId="44" xfId="0" applyNumberFormat="1" applyFont="1" applyBorder="1" applyAlignment="1">
      <alignment horizontal="center"/>
    </xf>
    <xf numFmtId="164" fontId="6" fillId="0" borderId="45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center" vertical="center" wrapText="1"/>
    </xf>
    <xf numFmtId="4" fontId="9" fillId="0" borderId="47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43" xfId="0" applyNumberFormat="1" applyFont="1" applyBorder="1" applyAlignment="1">
      <alignment horizontal="center" vertical="center" wrapText="1"/>
    </xf>
    <xf numFmtId="4" fontId="9" fillId="0" borderId="44" xfId="0" applyNumberFormat="1" applyFont="1" applyBorder="1" applyAlignment="1">
      <alignment horizontal="center" vertical="center" wrapText="1"/>
    </xf>
    <xf numFmtId="4" fontId="9" fillId="0" borderId="45" xfId="0" applyNumberFormat="1" applyFont="1" applyBorder="1" applyAlignment="1">
      <alignment horizontal="center" vertical="center" wrapText="1"/>
    </xf>
    <xf numFmtId="4" fontId="9" fillId="0" borderId="43" xfId="0" applyNumberFormat="1" applyFont="1" applyBorder="1" applyAlignment="1">
      <alignment horizontal="center" vertical="center"/>
    </xf>
    <xf numFmtId="4" fontId="9" fillId="0" borderId="44" xfId="0" applyNumberFormat="1" applyFont="1" applyBorder="1" applyAlignment="1">
      <alignment horizontal="center" vertical="center"/>
    </xf>
    <xf numFmtId="4" fontId="9" fillId="0" borderId="45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" fontId="6" fillId="0" borderId="42" xfId="0" applyNumberFormat="1" applyFont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42" xfId="0" quotePrefix="1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3" xfId="0" quotePrefix="1" applyFont="1" applyFill="1" applyBorder="1" applyAlignment="1">
      <alignment horizontal="center" vertical="center" wrapText="1"/>
    </xf>
    <xf numFmtId="0" fontId="6" fillId="0" borderId="54" xfId="0" quotePrefix="1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6" fillId="0" borderId="44" xfId="0" applyFont="1" applyBorder="1" applyAlignment="1">
      <alignment vertical="center" wrapText="1"/>
    </xf>
    <xf numFmtId="1" fontId="6" fillId="0" borderId="44" xfId="0" applyNumberFormat="1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4" fontId="6" fillId="0" borderId="44" xfId="0" applyNumberFormat="1" applyFont="1" applyFill="1" applyBorder="1" applyAlignment="1">
      <alignment horizontal="center" vertical="center"/>
    </xf>
    <xf numFmtId="3" fontId="6" fillId="0" borderId="43" xfId="0" applyNumberFormat="1" applyFont="1" applyBorder="1" applyAlignment="1">
      <alignment horizontal="center" vertical="center"/>
    </xf>
    <xf numFmtId="2" fontId="6" fillId="0" borderId="44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3" fontId="6" fillId="0" borderId="4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vertical="center" wrapText="1"/>
    </xf>
    <xf numFmtId="1" fontId="6" fillId="0" borderId="45" xfId="0" applyNumberFormat="1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4" fontId="6" fillId="0" borderId="53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vertical="center" wrapText="1"/>
    </xf>
    <xf numFmtId="1" fontId="6" fillId="0" borderId="43" xfId="0" applyNumberFormat="1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2" fontId="6" fillId="0" borderId="43" xfId="0" applyNumberFormat="1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center" wrapText="1"/>
    </xf>
    <xf numFmtId="2" fontId="6" fillId="0" borderId="48" xfId="0" applyNumberFormat="1" applyFont="1" applyBorder="1" applyAlignment="1">
      <alignment horizontal="center" vertical="center"/>
    </xf>
    <xf numFmtId="2" fontId="6" fillId="0" borderId="49" xfId="0" applyNumberFormat="1" applyFont="1" applyBorder="1" applyAlignment="1">
      <alignment horizontal="center" vertical="center"/>
    </xf>
    <xf numFmtId="4" fontId="6" fillId="0" borderId="53" xfId="0" applyNumberFormat="1" applyFont="1" applyFill="1" applyBorder="1" applyAlignment="1">
      <alignment horizontal="center" vertical="center" wrapText="1"/>
    </xf>
    <xf numFmtId="4" fontId="6" fillId="0" borderId="45" xfId="0" applyNumberFormat="1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left" vertical="center" wrapText="1"/>
    </xf>
    <xf numFmtId="4" fontId="6" fillId="0" borderId="45" xfId="0" quotePrefix="1" applyNumberFormat="1" applyFont="1" applyFill="1" applyBorder="1" applyAlignment="1">
      <alignment horizontal="center" vertical="center" wrapText="1"/>
    </xf>
    <xf numFmtId="4" fontId="6" fillId="0" borderId="53" xfId="0" quotePrefix="1" applyNumberFormat="1" applyFont="1" applyFill="1" applyBorder="1" applyAlignment="1">
      <alignment horizontal="center" vertical="center" wrapText="1"/>
    </xf>
    <xf numFmtId="4" fontId="6" fillId="0" borderId="0" xfId="0" quotePrefix="1" applyNumberFormat="1" applyFont="1" applyFill="1" applyBorder="1" applyAlignment="1">
      <alignment horizontal="center" vertical="center" wrapText="1"/>
    </xf>
    <xf numFmtId="2" fontId="6" fillId="0" borderId="50" xfId="0" quotePrefix="1" applyNumberFormat="1" applyFont="1" applyFill="1" applyBorder="1" applyAlignment="1">
      <alignment horizontal="center" vertical="center" wrapText="1"/>
    </xf>
    <xf numFmtId="4" fontId="6" fillId="0" borderId="43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52" xfId="0" applyFont="1" applyBorder="1" applyAlignment="1">
      <alignment vertical="center" wrapText="1"/>
    </xf>
    <xf numFmtId="0" fontId="6" fillId="0" borderId="51" xfId="0" applyFont="1" applyBorder="1" applyAlignment="1">
      <alignment vertical="center" wrapText="1"/>
    </xf>
    <xf numFmtId="0" fontId="6" fillId="0" borderId="53" xfId="0" applyFont="1" applyBorder="1" applyAlignment="1">
      <alignment vertical="center" wrapText="1"/>
    </xf>
    <xf numFmtId="14" fontId="6" fillId="0" borderId="30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67" fontId="6" fillId="0" borderId="44" xfId="0" applyNumberFormat="1" applyFont="1" applyBorder="1" applyAlignment="1">
      <alignment horizontal="center" vertical="center"/>
    </xf>
    <xf numFmtId="164" fontId="6" fillId="0" borderId="44" xfId="0" applyNumberFormat="1" applyFont="1" applyBorder="1" applyAlignment="1">
      <alignment horizontal="center" vertical="center"/>
    </xf>
    <xf numFmtId="167" fontId="6" fillId="0" borderId="45" xfId="0" applyNumberFormat="1" applyFont="1" applyBorder="1" applyAlignment="1">
      <alignment horizontal="center" vertical="center"/>
    </xf>
    <xf numFmtId="164" fontId="6" fillId="0" borderId="45" xfId="0" applyNumberFormat="1" applyFont="1" applyBorder="1" applyAlignment="1">
      <alignment horizontal="center" vertical="center"/>
    </xf>
    <xf numFmtId="0" fontId="6" fillId="0" borderId="0" xfId="0" applyFont="1" applyBorder="1"/>
    <xf numFmtId="164" fontId="6" fillId="0" borderId="43" xfId="0" applyNumberFormat="1" applyFont="1" applyBorder="1" applyAlignment="1">
      <alignment horizontal="center" vertical="center"/>
    </xf>
    <xf numFmtId="0" fontId="6" fillId="0" borderId="44" xfId="0" applyFont="1" applyBorder="1"/>
    <xf numFmtId="0" fontId="9" fillId="0" borderId="45" xfId="0" applyFont="1" applyBorder="1"/>
    <xf numFmtId="0" fontId="6" fillId="0" borderId="30" xfId="0" applyFont="1" applyBorder="1" applyAlignment="1">
      <alignment vertical="center" wrapText="1"/>
    </xf>
    <xf numFmtId="164" fontId="6" fillId="0" borderId="48" xfId="0" applyNumberFormat="1" applyFont="1" applyBorder="1" applyAlignment="1">
      <alignment horizontal="center" vertical="center"/>
    </xf>
    <xf numFmtId="0" fontId="9" fillId="0" borderId="49" xfId="0" applyFont="1" applyBorder="1"/>
    <xf numFmtId="14" fontId="6" fillId="0" borderId="31" xfId="0" applyNumberFormat="1" applyFont="1" applyBorder="1" applyAlignment="1">
      <alignment horizontal="center" vertical="center" wrapText="1"/>
    </xf>
    <xf numFmtId="164" fontId="6" fillId="0" borderId="51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vertical="center" wrapText="1"/>
    </xf>
    <xf numFmtId="14" fontId="9" fillId="0" borderId="30" xfId="0" applyNumberFormat="1" applyFont="1" applyBorder="1" applyAlignment="1">
      <alignment horizontal="center" vertical="center" wrapText="1"/>
    </xf>
    <xf numFmtId="165" fontId="9" fillId="0" borderId="43" xfId="0" applyNumberFormat="1" applyFont="1" applyBorder="1" applyAlignment="1">
      <alignment horizontal="center" vertical="center" wrapText="1"/>
    </xf>
    <xf numFmtId="1" fontId="9" fillId="0" borderId="30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3" fontId="9" fillId="0" borderId="43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165" fontId="9" fillId="0" borderId="44" xfId="0" applyNumberFormat="1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3" fontId="9" fillId="0" borderId="44" xfId="0" applyNumberFormat="1" applyFont="1" applyBorder="1" applyAlignment="1">
      <alignment horizontal="center" vertical="center"/>
    </xf>
    <xf numFmtId="14" fontId="9" fillId="0" borderId="31" xfId="0" applyNumberFormat="1" applyFont="1" applyBorder="1" applyAlignment="1">
      <alignment horizontal="center" vertical="center" wrapText="1"/>
    </xf>
    <xf numFmtId="1" fontId="9" fillId="0" borderId="31" xfId="0" applyNumberFormat="1" applyFont="1" applyBorder="1" applyAlignment="1">
      <alignment horizontal="center" vertical="center" wrapText="1"/>
    </xf>
    <xf numFmtId="3" fontId="9" fillId="0" borderId="45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4" fontId="9" fillId="0" borderId="49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vertical="center" wrapText="1"/>
    </xf>
    <xf numFmtId="14" fontId="9" fillId="0" borderId="47" xfId="0" applyNumberFormat="1" applyFont="1" applyBorder="1" applyAlignment="1">
      <alignment horizontal="center" vertical="center" wrapText="1"/>
    </xf>
    <xf numFmtId="165" fontId="9" fillId="0" borderId="45" xfId="0" applyNumberFormat="1" applyFont="1" applyBorder="1" applyAlignment="1">
      <alignment horizontal="center" vertical="center" wrapText="1"/>
    </xf>
    <xf numFmtId="1" fontId="9" fillId="0" borderId="47" xfId="0" applyNumberFormat="1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3" fontId="9" fillId="0" borderId="47" xfId="0" applyNumberFormat="1" applyFont="1" applyBorder="1" applyAlignment="1">
      <alignment horizontal="center" vertical="center"/>
    </xf>
    <xf numFmtId="4" fontId="9" fillId="0" borderId="55" xfId="0" applyNumberFormat="1" applyFont="1" applyBorder="1" applyAlignment="1">
      <alignment horizontal="center" vertical="center"/>
    </xf>
    <xf numFmtId="0" fontId="9" fillId="0" borderId="46" xfId="0" applyFont="1" applyBorder="1"/>
    <xf numFmtId="0" fontId="6" fillId="0" borderId="31" xfId="0" applyFont="1" applyBorder="1" applyAlignment="1">
      <alignment vertical="center" wrapText="1"/>
    </xf>
    <xf numFmtId="164" fontId="6" fillId="0" borderId="5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vertical="center" wrapText="1"/>
    </xf>
    <xf numFmtId="0" fontId="9" fillId="0" borderId="43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2" fontId="9" fillId="0" borderId="44" xfId="0" applyNumberFormat="1" applyFont="1" applyBorder="1" applyAlignment="1">
      <alignment horizontal="center"/>
    </xf>
    <xf numFmtId="2" fontId="9" fillId="0" borderId="49" xfId="0" applyNumberFormat="1" applyFont="1" applyBorder="1" applyAlignment="1">
      <alignment horizontal="center"/>
    </xf>
    <xf numFmtId="0" fontId="9" fillId="0" borderId="31" xfId="0" applyFont="1" applyBorder="1" applyAlignment="1">
      <alignment vertical="center" wrapText="1"/>
    </xf>
    <xf numFmtId="0" fontId="9" fillId="0" borderId="45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65" fontId="6" fillId="0" borderId="30" xfId="0" applyNumberFormat="1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2" fontId="9" fillId="0" borderId="43" xfId="0" applyNumberFormat="1" applyFont="1" applyBorder="1" applyAlignment="1">
      <alignment horizontal="center"/>
    </xf>
    <xf numFmtId="3" fontId="6" fillId="0" borderId="48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2" fontId="9" fillId="0" borderId="48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3" fontId="6" fillId="0" borderId="49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2" fontId="9" fillId="0" borderId="45" xfId="0" applyNumberFormat="1" applyFont="1" applyBorder="1" applyAlignment="1">
      <alignment horizontal="center"/>
    </xf>
    <xf numFmtId="3" fontId="6" fillId="0" borderId="50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/>
    </xf>
    <xf numFmtId="4" fontId="6" fillId="0" borderId="45" xfId="0" applyNumberFormat="1" applyFont="1" applyFill="1" applyBorder="1" applyAlignment="1">
      <alignment horizontal="center" vertical="center"/>
    </xf>
    <xf numFmtId="2" fontId="9" fillId="0" borderId="5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/>
    <xf numFmtId="0" fontId="9" fillId="0" borderId="0" xfId="0" applyFont="1"/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9"/>
  <sheetViews>
    <sheetView tabSelected="1" topLeftCell="D10" zoomScaleNormal="100" workbookViewId="0">
      <selection activeCell="S1" sqref="S1:S1048576"/>
    </sheetView>
  </sheetViews>
  <sheetFormatPr defaultRowHeight="12" x14ac:dyDescent="0.2"/>
  <cols>
    <col min="1" max="1" width="7.5703125" style="185" customWidth="1"/>
    <col min="2" max="2" width="17.5703125" style="185" customWidth="1"/>
    <col min="3" max="3" width="16.85546875" style="185" customWidth="1"/>
    <col min="4" max="4" width="11.140625" style="185" customWidth="1"/>
    <col min="5" max="5" width="8.7109375" style="295" customWidth="1"/>
    <col min="6" max="6" width="13" style="185" customWidth="1"/>
    <col min="7" max="7" width="14.7109375" style="185" customWidth="1"/>
    <col min="8" max="8" width="12.7109375" style="185" customWidth="1"/>
    <col min="9" max="9" width="8.7109375" style="185" customWidth="1"/>
    <col min="10" max="12" width="12.5703125" style="185" customWidth="1"/>
    <col min="13" max="13" width="8.28515625" style="185" customWidth="1"/>
    <col min="14" max="14" width="9.42578125" style="185" customWidth="1"/>
    <col min="15" max="15" width="12" style="185" customWidth="1"/>
    <col min="16" max="16" width="14.7109375" style="185" customWidth="1"/>
    <col min="17" max="17" width="9.140625" style="185"/>
    <col min="18" max="18" width="13.85546875" style="185" customWidth="1"/>
    <col min="19" max="19" width="14.7109375" style="297" customWidth="1"/>
    <col min="20" max="20" width="13.28515625" style="297" customWidth="1"/>
    <col min="21" max="21" width="12.42578125" style="185" customWidth="1"/>
    <col min="22" max="22" width="8" style="296" customWidth="1"/>
    <col min="23" max="23" width="7.7109375" style="185" customWidth="1"/>
    <col min="24" max="16384" width="9.140625" style="185"/>
  </cols>
  <sheetData>
    <row r="1" spans="2:24" ht="102" customHeight="1" thickBot="1" x14ac:dyDescent="0.25">
      <c r="B1" s="177" t="s">
        <v>39</v>
      </c>
      <c r="C1" s="177" t="s">
        <v>90</v>
      </c>
      <c r="D1" s="177" t="s">
        <v>91</v>
      </c>
      <c r="E1" s="178" t="s">
        <v>92</v>
      </c>
      <c r="F1" s="177" t="s">
        <v>1</v>
      </c>
      <c r="G1" s="177" t="s">
        <v>40</v>
      </c>
      <c r="H1" s="179" t="s">
        <v>51</v>
      </c>
      <c r="I1" s="179" t="s">
        <v>41</v>
      </c>
      <c r="J1" s="180" t="s">
        <v>52</v>
      </c>
      <c r="K1" s="181" t="s">
        <v>86</v>
      </c>
      <c r="L1" s="179" t="s">
        <v>87</v>
      </c>
      <c r="M1" s="181" t="s">
        <v>88</v>
      </c>
      <c r="N1" s="179" t="s">
        <v>89</v>
      </c>
      <c r="O1" s="182" t="s">
        <v>102</v>
      </c>
      <c r="P1" s="179" t="s">
        <v>53</v>
      </c>
      <c r="Q1" s="181" t="s">
        <v>41</v>
      </c>
      <c r="R1" s="183" t="s">
        <v>59</v>
      </c>
      <c r="S1" s="180" t="s">
        <v>42</v>
      </c>
      <c r="T1" s="184" t="s">
        <v>86</v>
      </c>
      <c r="U1" s="179" t="s">
        <v>87</v>
      </c>
      <c r="V1" s="179" t="s">
        <v>88</v>
      </c>
      <c r="W1" s="179" t="s">
        <v>89</v>
      </c>
    </row>
    <row r="2" spans="2:24" ht="15" customHeight="1" x14ac:dyDescent="0.2">
      <c r="B2" s="186" t="s">
        <v>4</v>
      </c>
      <c r="C2" s="110">
        <v>41568</v>
      </c>
      <c r="D2" s="162">
        <v>41596</v>
      </c>
      <c r="E2" s="187">
        <f t="shared" ref="E2:E9" si="0">D2-C2</f>
        <v>28</v>
      </c>
      <c r="F2" s="188">
        <v>3</v>
      </c>
      <c r="G2" s="186"/>
      <c r="H2" s="189">
        <v>277.08999999999997</v>
      </c>
      <c r="I2" s="93">
        <v>21.62</v>
      </c>
      <c r="J2" s="134">
        <f t="shared" ref="J2:J9" si="1">H2-I2</f>
        <v>255.46999999999997</v>
      </c>
      <c r="K2" s="92">
        <f>J2/E2</f>
        <v>9.1239285714285696</v>
      </c>
      <c r="L2" s="96"/>
      <c r="M2" s="92"/>
      <c r="N2" s="96"/>
      <c r="O2" s="190">
        <v>935</v>
      </c>
      <c r="P2" s="96">
        <v>46.27</v>
      </c>
      <c r="Q2" s="92">
        <v>23.32</v>
      </c>
      <c r="R2" s="96">
        <f t="shared" ref="R2:R9" si="2">P2-Q2</f>
        <v>22.950000000000003</v>
      </c>
      <c r="S2" s="92">
        <v>8.242942317362262</v>
      </c>
      <c r="T2" s="155">
        <f>R2/E2</f>
        <v>0.81964285714285723</v>
      </c>
      <c r="U2" s="96"/>
      <c r="V2" s="93"/>
      <c r="W2" s="191"/>
      <c r="X2" s="192"/>
    </row>
    <row r="3" spans="2:24" ht="15" customHeight="1" x14ac:dyDescent="0.2">
      <c r="B3" s="186" t="s">
        <v>5</v>
      </c>
      <c r="C3" s="111">
        <v>41568</v>
      </c>
      <c r="D3" s="162">
        <v>41596</v>
      </c>
      <c r="E3" s="187">
        <f t="shared" si="0"/>
        <v>28</v>
      </c>
      <c r="F3" s="188">
        <v>3</v>
      </c>
      <c r="G3" s="186"/>
      <c r="H3" s="189">
        <v>191.75</v>
      </c>
      <c r="I3" s="93">
        <v>21.74</v>
      </c>
      <c r="J3" s="134">
        <f t="shared" si="1"/>
        <v>170.01</v>
      </c>
      <c r="K3" s="93">
        <f t="shared" ref="K3:K10" si="3">J3/E3</f>
        <v>6.0717857142857143</v>
      </c>
      <c r="L3" s="96">
        <f>AVERAGE(K2:K4)</f>
        <v>6.9840476190476188</v>
      </c>
      <c r="M3" s="93">
        <f>STDEV(K2:K4)</f>
        <v>1.8598872007892997</v>
      </c>
      <c r="N3" s="96">
        <f>M3/SQRT(3)</f>
        <v>1.0738063760380419</v>
      </c>
      <c r="O3" s="193">
        <v>1507</v>
      </c>
      <c r="P3" s="96">
        <v>50.92</v>
      </c>
      <c r="Q3" s="93">
        <v>23.8</v>
      </c>
      <c r="R3" s="96">
        <f t="shared" si="2"/>
        <v>27.12</v>
      </c>
      <c r="S3" s="93">
        <v>13.757418962106225</v>
      </c>
      <c r="T3" s="156">
        <f t="shared" ref="T3:T28" si="4">R3/E3</f>
        <v>0.96857142857142864</v>
      </c>
      <c r="U3" s="96">
        <f>AVERAGE(T2:T4)</f>
        <v>0.87035714285714294</v>
      </c>
      <c r="V3" s="93">
        <f>STDEV(T2:T4)</f>
        <v>8.5071248650403497E-2</v>
      </c>
      <c r="W3" s="191">
        <f>V3/SQRT(3)</f>
        <v>4.9115908308608049E-2</v>
      </c>
      <c r="X3" s="194"/>
    </row>
    <row r="4" spans="2:24" ht="15" customHeight="1" thickBot="1" x14ac:dyDescent="0.25">
      <c r="B4" s="195" t="s">
        <v>6</v>
      </c>
      <c r="C4" s="112">
        <v>41568</v>
      </c>
      <c r="D4" s="163">
        <v>41596</v>
      </c>
      <c r="E4" s="196">
        <f t="shared" si="0"/>
        <v>28</v>
      </c>
      <c r="F4" s="197">
        <v>3</v>
      </c>
      <c r="G4" s="195"/>
      <c r="H4" s="94">
        <v>182.94</v>
      </c>
      <c r="I4" s="94">
        <v>21.76</v>
      </c>
      <c r="J4" s="198">
        <f t="shared" si="1"/>
        <v>161.18</v>
      </c>
      <c r="K4" s="94">
        <f t="shared" si="3"/>
        <v>5.7564285714285717</v>
      </c>
      <c r="L4" s="96"/>
      <c r="M4" s="94"/>
      <c r="N4" s="96"/>
      <c r="O4" s="129">
        <v>872</v>
      </c>
      <c r="P4" s="96">
        <v>46.64</v>
      </c>
      <c r="Q4" s="94">
        <v>23.6</v>
      </c>
      <c r="R4" s="96">
        <f t="shared" si="2"/>
        <v>23.04</v>
      </c>
      <c r="S4" s="94">
        <v>12.506785365324069</v>
      </c>
      <c r="T4" s="157">
        <f t="shared" si="4"/>
        <v>0.82285714285714284</v>
      </c>
      <c r="U4" s="96"/>
      <c r="V4" s="94"/>
      <c r="W4" s="199"/>
      <c r="X4" s="194"/>
    </row>
    <row r="5" spans="2:24" ht="15" customHeight="1" x14ac:dyDescent="0.2">
      <c r="B5" s="200" t="s">
        <v>14</v>
      </c>
      <c r="C5" s="111">
        <v>41568</v>
      </c>
      <c r="D5" s="161">
        <v>41596</v>
      </c>
      <c r="E5" s="201">
        <f t="shared" si="0"/>
        <v>28</v>
      </c>
      <c r="F5" s="202">
        <v>3</v>
      </c>
      <c r="G5" s="203"/>
      <c r="H5" s="92">
        <v>92.78</v>
      </c>
      <c r="I5" s="92">
        <v>23.34</v>
      </c>
      <c r="J5" s="92">
        <f t="shared" si="1"/>
        <v>69.44</v>
      </c>
      <c r="K5" s="96">
        <f>J5/E5</f>
        <v>2.48</v>
      </c>
      <c r="L5" s="92"/>
      <c r="M5" s="96"/>
      <c r="N5" s="92"/>
      <c r="O5" s="123">
        <v>1095</v>
      </c>
      <c r="P5" s="92">
        <v>52.84</v>
      </c>
      <c r="Q5" s="96">
        <v>23.42</v>
      </c>
      <c r="R5" s="133">
        <f t="shared" si="2"/>
        <v>29.42</v>
      </c>
      <c r="S5" s="92">
        <v>29.759255512846451</v>
      </c>
      <c r="T5" s="96">
        <f t="shared" si="4"/>
        <v>1.0507142857142857</v>
      </c>
      <c r="U5" s="92"/>
      <c r="V5" s="96"/>
      <c r="W5" s="204"/>
      <c r="X5" s="194"/>
    </row>
    <row r="6" spans="2:24" ht="15" customHeight="1" x14ac:dyDescent="0.2">
      <c r="B6" s="186" t="s">
        <v>15</v>
      </c>
      <c r="C6" s="111">
        <v>41568</v>
      </c>
      <c r="D6" s="162">
        <v>41596</v>
      </c>
      <c r="E6" s="187">
        <f t="shared" si="0"/>
        <v>28</v>
      </c>
      <c r="F6" s="188">
        <v>3</v>
      </c>
      <c r="G6" s="205"/>
      <c r="H6" s="93">
        <v>94.27</v>
      </c>
      <c r="I6" s="93">
        <v>23.32</v>
      </c>
      <c r="J6" s="93">
        <f t="shared" si="1"/>
        <v>70.949999999999989</v>
      </c>
      <c r="K6" s="96">
        <f t="shared" si="3"/>
        <v>2.5339285714285711</v>
      </c>
      <c r="L6" s="93">
        <f>AVERAGE(K5:K7)</f>
        <v>2.5076190476190479</v>
      </c>
      <c r="M6" s="96">
        <f>STDEV(K5:K7)</f>
        <v>2.6988124120386855E-2</v>
      </c>
      <c r="N6" s="93">
        <f>M6/SQRT(3)</f>
        <v>1.5581600725828385E-2</v>
      </c>
      <c r="O6" s="123">
        <v>680</v>
      </c>
      <c r="P6" s="93">
        <v>48.24</v>
      </c>
      <c r="Q6" s="96">
        <v>23.52</v>
      </c>
      <c r="R6" s="134">
        <f t="shared" si="2"/>
        <v>24.720000000000002</v>
      </c>
      <c r="S6" s="93">
        <v>25.838820947005338</v>
      </c>
      <c r="T6" s="96">
        <f t="shared" si="4"/>
        <v>0.8828571428571429</v>
      </c>
      <c r="U6" s="93">
        <f>AVERAGE(T5:T7)</f>
        <v>0.9586904761904762</v>
      </c>
      <c r="V6" s="96">
        <f>STDEV(T5:T7)</f>
        <v>8.509173721047536E-2</v>
      </c>
      <c r="W6" s="191">
        <f>V6/SQRT(3)</f>
        <v>4.9127737384280848E-2</v>
      </c>
      <c r="X6" s="194"/>
    </row>
    <row r="7" spans="2:24" ht="15" customHeight="1" thickBot="1" x14ac:dyDescent="0.25">
      <c r="B7" s="195" t="s">
        <v>16</v>
      </c>
      <c r="C7" s="111">
        <v>41568</v>
      </c>
      <c r="D7" s="163">
        <v>41596</v>
      </c>
      <c r="E7" s="187">
        <f t="shared" si="0"/>
        <v>28</v>
      </c>
      <c r="F7" s="188">
        <v>3</v>
      </c>
      <c r="G7" s="205"/>
      <c r="H7" s="93">
        <v>93.74</v>
      </c>
      <c r="I7" s="93">
        <v>23.49</v>
      </c>
      <c r="J7" s="93">
        <f t="shared" si="1"/>
        <v>70.25</v>
      </c>
      <c r="K7" s="96">
        <f t="shared" si="3"/>
        <v>2.5089285714285716</v>
      </c>
      <c r="L7" s="94"/>
      <c r="M7" s="96"/>
      <c r="N7" s="94"/>
      <c r="O7" s="123">
        <v>910</v>
      </c>
      <c r="P7" s="94">
        <v>49.98</v>
      </c>
      <c r="Q7" s="96">
        <v>23.59</v>
      </c>
      <c r="R7" s="198">
        <f t="shared" si="2"/>
        <v>26.389999999999997</v>
      </c>
      <c r="S7" s="94">
        <v>27.307533112582778</v>
      </c>
      <c r="T7" s="96">
        <f t="shared" si="4"/>
        <v>0.94249999999999989</v>
      </c>
      <c r="U7" s="94"/>
      <c r="V7" s="96"/>
      <c r="W7" s="199"/>
      <c r="X7" s="194"/>
    </row>
    <row r="8" spans="2:24" ht="15" customHeight="1" x14ac:dyDescent="0.2">
      <c r="B8" s="200" t="s">
        <v>17</v>
      </c>
      <c r="C8" s="110">
        <v>41568</v>
      </c>
      <c r="D8" s="161">
        <v>41596</v>
      </c>
      <c r="E8" s="201">
        <f t="shared" si="0"/>
        <v>28</v>
      </c>
      <c r="F8" s="202">
        <v>3</v>
      </c>
      <c r="G8" s="203"/>
      <c r="H8" s="92">
        <v>113.96</v>
      </c>
      <c r="I8" s="92">
        <v>21.72</v>
      </c>
      <c r="J8" s="133">
        <f t="shared" si="1"/>
        <v>92.24</v>
      </c>
      <c r="K8" s="92">
        <f t="shared" si="3"/>
        <v>3.294285714285714</v>
      </c>
      <c r="L8" s="96"/>
      <c r="M8" s="92"/>
      <c r="N8" s="96"/>
      <c r="O8" s="190">
        <v>1915</v>
      </c>
      <c r="P8" s="96">
        <v>45.71</v>
      </c>
      <c r="Q8" s="92">
        <v>23.4</v>
      </c>
      <c r="R8" s="96">
        <f t="shared" si="2"/>
        <v>22.310000000000002</v>
      </c>
      <c r="S8" s="92">
        <v>19.47621126145788</v>
      </c>
      <c r="T8" s="155">
        <f t="shared" si="4"/>
        <v>0.79678571428571432</v>
      </c>
      <c r="U8" s="96"/>
      <c r="V8" s="92"/>
      <c r="W8" s="206"/>
      <c r="X8" s="194"/>
    </row>
    <row r="9" spans="2:24" ht="15" customHeight="1" x14ac:dyDescent="0.2">
      <c r="B9" s="186" t="s">
        <v>18</v>
      </c>
      <c r="C9" s="111">
        <v>41568</v>
      </c>
      <c r="D9" s="162">
        <v>41596</v>
      </c>
      <c r="E9" s="187">
        <f t="shared" si="0"/>
        <v>28</v>
      </c>
      <c r="F9" s="188">
        <v>3</v>
      </c>
      <c r="G9" s="205"/>
      <c r="H9" s="93">
        <v>160.82</v>
      </c>
      <c r="I9" s="93">
        <v>21.64</v>
      </c>
      <c r="J9" s="134">
        <f t="shared" si="1"/>
        <v>139.18</v>
      </c>
      <c r="K9" s="93">
        <f t="shared" si="3"/>
        <v>4.9707142857142861</v>
      </c>
      <c r="L9" s="96">
        <f>AVERAGE(K8:K9)</f>
        <v>4.1325000000000003</v>
      </c>
      <c r="M9" s="93">
        <f>STDEV(K8:K9)</f>
        <v>1.1854140110320182</v>
      </c>
      <c r="N9" s="96">
        <f>M9/SQRT(2)</f>
        <v>0.8382142857142848</v>
      </c>
      <c r="O9" s="193">
        <v>2430</v>
      </c>
      <c r="P9" s="96">
        <v>46.02</v>
      </c>
      <c r="Q9" s="93">
        <v>23.24</v>
      </c>
      <c r="R9" s="96">
        <f t="shared" si="2"/>
        <v>22.780000000000005</v>
      </c>
      <c r="S9" s="93">
        <v>14.065201284267722</v>
      </c>
      <c r="T9" s="156">
        <f t="shared" si="4"/>
        <v>0.81357142857142872</v>
      </c>
      <c r="U9" s="96">
        <f>AVERAGE(T8:T9)</f>
        <v>0.80517857142857152</v>
      </c>
      <c r="V9" s="93">
        <f>STDEV(T8:T9)</f>
        <v>1.186929239848856E-2</v>
      </c>
      <c r="W9" s="207">
        <f>V9/SQRT(2)</f>
        <v>8.3928571428572019E-3</v>
      </c>
      <c r="X9" s="194"/>
    </row>
    <row r="10" spans="2:24" ht="45.75" customHeight="1" thickBot="1" x14ac:dyDescent="0.25">
      <c r="B10" s="195" t="s">
        <v>50</v>
      </c>
      <c r="C10" s="112" t="s">
        <v>93</v>
      </c>
      <c r="D10" s="208" t="s">
        <v>93</v>
      </c>
      <c r="E10" s="119" t="s">
        <v>93</v>
      </c>
      <c r="F10" s="209" t="s">
        <v>93</v>
      </c>
      <c r="G10" s="210" t="s">
        <v>54</v>
      </c>
      <c r="H10" s="211" t="s">
        <v>44</v>
      </c>
      <c r="I10" s="211" t="s">
        <v>44</v>
      </c>
      <c r="J10" s="212" t="s">
        <v>44</v>
      </c>
      <c r="K10" s="94" t="s">
        <v>93</v>
      </c>
      <c r="L10" s="213"/>
      <c r="M10" s="211"/>
      <c r="N10" s="213"/>
      <c r="O10" s="211" t="s">
        <v>44</v>
      </c>
      <c r="P10" s="213" t="s">
        <v>44</v>
      </c>
      <c r="Q10" s="211" t="s">
        <v>44</v>
      </c>
      <c r="R10" s="213" t="s">
        <v>44</v>
      </c>
      <c r="S10" s="211" t="s">
        <v>44</v>
      </c>
      <c r="T10" s="157" t="s">
        <v>93</v>
      </c>
      <c r="U10" s="213"/>
      <c r="V10" s="211"/>
      <c r="W10" s="214"/>
      <c r="X10" s="194"/>
    </row>
    <row r="11" spans="2:24" ht="15" customHeight="1" x14ac:dyDescent="0.2">
      <c r="B11" s="200" t="s">
        <v>2</v>
      </c>
      <c r="C11" s="110">
        <v>41562</v>
      </c>
      <c r="D11" s="161">
        <v>41590</v>
      </c>
      <c r="E11" s="201">
        <f t="shared" ref="E11:E54" si="5">D11-C11</f>
        <v>28</v>
      </c>
      <c r="F11" s="202">
        <v>3</v>
      </c>
      <c r="G11" s="200"/>
      <c r="H11" s="92">
        <v>30.85</v>
      </c>
      <c r="I11" s="92">
        <v>21.62</v>
      </c>
      <c r="J11" s="92">
        <f t="shared" ref="J11:J31" si="6">H11-I11</f>
        <v>9.23</v>
      </c>
      <c r="K11" s="96">
        <f>J11/E11</f>
        <v>0.32964285714285718</v>
      </c>
      <c r="L11" s="92"/>
      <c r="M11" s="96"/>
      <c r="N11" s="92"/>
      <c r="O11" s="123">
        <v>3860</v>
      </c>
      <c r="P11" s="215">
        <v>42</v>
      </c>
      <c r="Q11" s="216">
        <v>21.44</v>
      </c>
      <c r="R11" s="133">
        <f t="shared" ref="R11:R31" si="7">P11-Q11</f>
        <v>20.56</v>
      </c>
      <c r="S11" s="92">
        <v>69.016448472641827</v>
      </c>
      <c r="T11" s="96">
        <f t="shared" si="4"/>
        <v>0.73428571428571421</v>
      </c>
      <c r="U11" s="92"/>
      <c r="V11" s="96"/>
      <c r="W11" s="204"/>
      <c r="X11" s="194"/>
    </row>
    <row r="12" spans="2:24" ht="15" customHeight="1" x14ac:dyDescent="0.2">
      <c r="B12" s="186" t="s">
        <v>3</v>
      </c>
      <c r="C12" s="111">
        <v>41562</v>
      </c>
      <c r="D12" s="162">
        <v>41590</v>
      </c>
      <c r="E12" s="187">
        <f t="shared" si="5"/>
        <v>28</v>
      </c>
      <c r="F12" s="188">
        <v>3</v>
      </c>
      <c r="G12" s="186"/>
      <c r="H12" s="93">
        <v>31.99</v>
      </c>
      <c r="I12" s="93">
        <v>21.52</v>
      </c>
      <c r="J12" s="93">
        <f t="shared" si="6"/>
        <v>10.469999999999999</v>
      </c>
      <c r="K12" s="96">
        <f t="shared" ref="K12:K27" si="8">J12/E12</f>
        <v>0.37392857142857139</v>
      </c>
      <c r="L12" s="93">
        <f>AVERAGE(K11:K13)</f>
        <v>0.36535714285714288</v>
      </c>
      <c r="M12" s="96">
        <f>STDEV(K11:K13)</f>
        <v>3.2293298729878045E-2</v>
      </c>
      <c r="N12" s="93">
        <f>M12/SQRT(3)</f>
        <v>1.8644544714716091E-2</v>
      </c>
      <c r="O12" s="123">
        <v>1204</v>
      </c>
      <c r="P12" s="93">
        <v>43.93</v>
      </c>
      <c r="Q12" s="96">
        <v>23.48</v>
      </c>
      <c r="R12" s="134">
        <f t="shared" si="7"/>
        <v>20.45</v>
      </c>
      <c r="S12" s="93">
        <v>66.138421733505822</v>
      </c>
      <c r="T12" s="96">
        <f t="shared" si="4"/>
        <v>0.73035714285714282</v>
      </c>
      <c r="U12" s="93">
        <f>AVERAGE(T11:T13)</f>
        <v>0.76261904761904764</v>
      </c>
      <c r="V12" s="96">
        <f>STDEV(T11:T13)</f>
        <v>5.2513765607041622E-2</v>
      </c>
      <c r="W12" s="191">
        <f>V12/SQRT(3)</f>
        <v>3.0318836709386395E-2</v>
      </c>
      <c r="X12" s="194"/>
    </row>
    <row r="13" spans="2:24" ht="15" customHeight="1" thickBot="1" x14ac:dyDescent="0.25">
      <c r="B13" s="195" t="s">
        <v>94</v>
      </c>
      <c r="C13" s="111">
        <v>41562</v>
      </c>
      <c r="D13" s="162">
        <v>41590</v>
      </c>
      <c r="E13" s="196">
        <f t="shared" si="5"/>
        <v>28</v>
      </c>
      <c r="F13" s="197">
        <v>3</v>
      </c>
      <c r="G13" s="195" t="s">
        <v>58</v>
      </c>
      <c r="H13" s="94">
        <v>32.71</v>
      </c>
      <c r="I13" s="94">
        <v>21.72</v>
      </c>
      <c r="J13" s="94">
        <f t="shared" si="6"/>
        <v>10.990000000000002</v>
      </c>
      <c r="K13" s="96">
        <f t="shared" si="8"/>
        <v>0.39250000000000007</v>
      </c>
      <c r="L13" s="94"/>
      <c r="M13" s="96"/>
      <c r="N13" s="94"/>
      <c r="O13" s="123">
        <v>1383</v>
      </c>
      <c r="P13" s="94">
        <v>46.38</v>
      </c>
      <c r="Q13" s="96">
        <v>23.33</v>
      </c>
      <c r="R13" s="198">
        <f t="shared" si="7"/>
        <v>23.050000000000004</v>
      </c>
      <c r="S13" s="94">
        <v>67.714453584018798</v>
      </c>
      <c r="T13" s="96">
        <f t="shared" si="4"/>
        <v>0.8232142857142859</v>
      </c>
      <c r="U13" s="94"/>
      <c r="V13" s="96"/>
      <c r="W13" s="199"/>
      <c r="X13" s="194"/>
    </row>
    <row r="14" spans="2:24" ht="15" customHeight="1" x14ac:dyDescent="0.2">
      <c r="B14" s="200" t="s">
        <v>7</v>
      </c>
      <c r="C14" s="110">
        <v>41566</v>
      </c>
      <c r="D14" s="110">
        <v>41596</v>
      </c>
      <c r="E14" s="201">
        <f t="shared" si="5"/>
        <v>30</v>
      </c>
      <c r="F14" s="202">
        <v>3</v>
      </c>
      <c r="G14" s="200"/>
      <c r="H14" s="92">
        <v>42.98</v>
      </c>
      <c r="I14" s="92">
        <v>21.46</v>
      </c>
      <c r="J14" s="133">
        <f t="shared" si="6"/>
        <v>21.519999999999996</v>
      </c>
      <c r="K14" s="92">
        <f t="shared" si="8"/>
        <v>0.71733333333333316</v>
      </c>
      <c r="L14" s="96"/>
      <c r="M14" s="92"/>
      <c r="N14" s="96"/>
      <c r="O14" s="190">
        <v>939</v>
      </c>
      <c r="P14" s="96">
        <v>41.96</v>
      </c>
      <c r="Q14" s="92">
        <v>23.55</v>
      </c>
      <c r="R14" s="96">
        <f t="shared" si="7"/>
        <v>18.41</v>
      </c>
      <c r="S14" s="92">
        <v>46.105684948660162</v>
      </c>
      <c r="T14" s="155">
        <f t="shared" si="4"/>
        <v>0.61366666666666669</v>
      </c>
      <c r="U14" s="96"/>
      <c r="V14" s="92"/>
      <c r="W14" s="204"/>
      <c r="X14" s="194"/>
    </row>
    <row r="15" spans="2:24" ht="15" customHeight="1" x14ac:dyDescent="0.2">
      <c r="B15" s="186" t="s">
        <v>8</v>
      </c>
      <c r="C15" s="111">
        <v>41566</v>
      </c>
      <c r="D15" s="111">
        <v>41596</v>
      </c>
      <c r="E15" s="187">
        <f t="shared" si="5"/>
        <v>30</v>
      </c>
      <c r="F15" s="188">
        <v>3</v>
      </c>
      <c r="G15" s="186"/>
      <c r="H15" s="93">
        <v>43.66</v>
      </c>
      <c r="I15" s="93">
        <v>23.45</v>
      </c>
      <c r="J15" s="134">
        <f t="shared" si="6"/>
        <v>20.209999999999997</v>
      </c>
      <c r="K15" s="93">
        <f t="shared" si="8"/>
        <v>0.67366666666666652</v>
      </c>
      <c r="L15" s="96">
        <f>AVERAGE(K14:K16)</f>
        <v>0.67488888888888876</v>
      </c>
      <c r="M15" s="93">
        <f>STDEV(K14:K16)</f>
        <v>4.1846722071724372E-2</v>
      </c>
      <c r="N15" s="96">
        <f>M15/SQRT(3)</f>
        <v>2.4160216252813522E-2</v>
      </c>
      <c r="O15" s="193">
        <v>794</v>
      </c>
      <c r="P15" s="96">
        <v>41.76</v>
      </c>
      <c r="Q15" s="93">
        <v>23.43</v>
      </c>
      <c r="R15" s="96">
        <f t="shared" si="7"/>
        <v>18.329999999999998</v>
      </c>
      <c r="S15" s="93">
        <v>47.560975609756099</v>
      </c>
      <c r="T15" s="156">
        <f t="shared" si="4"/>
        <v>0.61099999999999999</v>
      </c>
      <c r="U15" s="96">
        <f>AVERAGE(T14:T16)</f>
        <v>0.6150000000000001</v>
      </c>
      <c r="V15" s="93">
        <f>STDEV(T14:T16)</f>
        <v>4.807401700618631E-3</v>
      </c>
      <c r="W15" s="191"/>
      <c r="X15" s="194"/>
    </row>
    <row r="16" spans="2:24" ht="15" customHeight="1" thickBot="1" x14ac:dyDescent="0.25">
      <c r="B16" s="195" t="s">
        <v>9</v>
      </c>
      <c r="C16" s="111">
        <v>41566</v>
      </c>
      <c r="D16" s="112">
        <v>41596</v>
      </c>
      <c r="E16" s="196">
        <f t="shared" si="5"/>
        <v>30</v>
      </c>
      <c r="F16" s="197">
        <v>3</v>
      </c>
      <c r="G16" s="195"/>
      <c r="H16" s="94">
        <v>40.72</v>
      </c>
      <c r="I16" s="94">
        <v>21.71</v>
      </c>
      <c r="J16" s="198">
        <f t="shared" si="6"/>
        <v>19.009999999999998</v>
      </c>
      <c r="K16" s="94">
        <f t="shared" si="8"/>
        <v>0.6336666666666666</v>
      </c>
      <c r="L16" s="96"/>
      <c r="M16" s="94"/>
      <c r="N16" s="96"/>
      <c r="O16" s="129">
        <v>874</v>
      </c>
      <c r="P16" s="96">
        <v>41.97</v>
      </c>
      <c r="Q16" s="94">
        <v>23.36</v>
      </c>
      <c r="R16" s="96">
        <f t="shared" si="7"/>
        <v>18.61</v>
      </c>
      <c r="S16" s="94">
        <v>49.468367889420527</v>
      </c>
      <c r="T16" s="157">
        <f t="shared" si="4"/>
        <v>0.62033333333333329</v>
      </c>
      <c r="U16" s="96"/>
      <c r="V16" s="94"/>
      <c r="W16" s="199"/>
      <c r="X16" s="194"/>
    </row>
    <row r="17" spans="2:24" ht="42" customHeight="1" x14ac:dyDescent="0.2">
      <c r="B17" s="200" t="s">
        <v>10</v>
      </c>
      <c r="C17" s="110">
        <v>41566</v>
      </c>
      <c r="D17" s="110">
        <v>41596</v>
      </c>
      <c r="E17" s="217">
        <f t="shared" si="5"/>
        <v>30</v>
      </c>
      <c r="F17" s="202">
        <v>3</v>
      </c>
      <c r="G17" s="218" t="s">
        <v>11</v>
      </c>
      <c r="H17" s="92">
        <v>42.5</v>
      </c>
      <c r="I17" s="96">
        <v>21.74</v>
      </c>
      <c r="J17" s="92">
        <f t="shared" si="6"/>
        <v>20.76</v>
      </c>
      <c r="K17" s="96">
        <f t="shared" si="8"/>
        <v>0.69200000000000006</v>
      </c>
      <c r="L17" s="92"/>
      <c r="M17" s="96"/>
      <c r="N17" s="92"/>
      <c r="O17" s="123">
        <v>1292</v>
      </c>
      <c r="P17" s="92">
        <v>37.61</v>
      </c>
      <c r="Q17" s="96">
        <v>23.4</v>
      </c>
      <c r="R17" s="133">
        <f t="shared" si="7"/>
        <v>14.21</v>
      </c>
      <c r="S17" s="92">
        <v>40.634829854160714</v>
      </c>
      <c r="T17" s="96">
        <f t="shared" si="4"/>
        <v>0.47366666666666668</v>
      </c>
      <c r="U17" s="92"/>
      <c r="V17" s="96"/>
      <c r="W17" s="204"/>
      <c r="X17" s="194"/>
    </row>
    <row r="18" spans="2:24" ht="15" customHeight="1" x14ac:dyDescent="0.2">
      <c r="B18" s="186" t="s">
        <v>12</v>
      </c>
      <c r="C18" s="111">
        <v>41566</v>
      </c>
      <c r="D18" s="111">
        <v>41596</v>
      </c>
      <c r="E18" s="217">
        <f t="shared" si="5"/>
        <v>30</v>
      </c>
      <c r="F18" s="188">
        <v>3</v>
      </c>
      <c r="G18" s="218"/>
      <c r="H18" s="93">
        <v>47.61</v>
      </c>
      <c r="I18" s="96">
        <v>21.71</v>
      </c>
      <c r="J18" s="93">
        <f t="shared" si="6"/>
        <v>25.9</v>
      </c>
      <c r="K18" s="96">
        <f t="shared" si="8"/>
        <v>0.86333333333333329</v>
      </c>
      <c r="L18" s="93">
        <f>AVERAGE(K17:K19)</f>
        <v>0.7553333333333333</v>
      </c>
      <c r="M18" s="96">
        <f>STDEV(K17:K19)</f>
        <v>9.3995271748694972E-2</v>
      </c>
      <c r="N18" s="93">
        <f>M18/SQRT(3)</f>
        <v>5.4268195446661074E-2</v>
      </c>
      <c r="O18" s="123">
        <v>1291</v>
      </c>
      <c r="P18" s="93">
        <v>46.77</v>
      </c>
      <c r="Q18" s="96">
        <v>23.29</v>
      </c>
      <c r="R18" s="134">
        <f t="shared" si="7"/>
        <v>23.480000000000004</v>
      </c>
      <c r="S18" s="93">
        <v>47.549615228837595</v>
      </c>
      <c r="T18" s="96">
        <f t="shared" si="4"/>
        <v>0.78266666666666684</v>
      </c>
      <c r="U18" s="93">
        <f>AVERAGE(T17:T19)</f>
        <v>0.64700000000000013</v>
      </c>
      <c r="V18" s="96">
        <f>STDEV(T17:T19)</f>
        <v>0.15790609023509283</v>
      </c>
      <c r="W18" s="191">
        <f>V18/SQRT(3)</f>
        <v>9.1167123703912195E-2</v>
      </c>
      <c r="X18" s="194"/>
    </row>
    <row r="19" spans="2:24" ht="15" customHeight="1" thickBot="1" x14ac:dyDescent="0.25">
      <c r="B19" s="195" t="s">
        <v>13</v>
      </c>
      <c r="C19" s="111">
        <v>41566</v>
      </c>
      <c r="D19" s="112">
        <v>41596</v>
      </c>
      <c r="E19" s="217">
        <f t="shared" si="5"/>
        <v>30</v>
      </c>
      <c r="F19" s="197">
        <v>3</v>
      </c>
      <c r="G19" s="218"/>
      <c r="H19" s="94">
        <v>42.96</v>
      </c>
      <c r="I19" s="96">
        <v>21.64</v>
      </c>
      <c r="J19" s="94">
        <f t="shared" si="6"/>
        <v>21.32</v>
      </c>
      <c r="K19" s="96">
        <f t="shared" si="8"/>
        <v>0.71066666666666667</v>
      </c>
      <c r="L19" s="94"/>
      <c r="M19" s="96"/>
      <c r="N19" s="94"/>
      <c r="O19" s="123">
        <v>1440</v>
      </c>
      <c r="P19" s="94">
        <v>43.93</v>
      </c>
      <c r="Q19" s="96">
        <v>23.39</v>
      </c>
      <c r="R19" s="198">
        <f t="shared" si="7"/>
        <v>20.54</v>
      </c>
      <c r="S19" s="94">
        <v>49.068322981366457</v>
      </c>
      <c r="T19" s="96">
        <f t="shared" si="4"/>
        <v>0.68466666666666665</v>
      </c>
      <c r="U19" s="94"/>
      <c r="V19" s="96"/>
      <c r="W19" s="199"/>
      <c r="X19" s="194"/>
    </row>
    <row r="20" spans="2:24" ht="15" customHeight="1" x14ac:dyDescent="0.2">
      <c r="B20" s="200" t="s">
        <v>19</v>
      </c>
      <c r="C20" s="110">
        <v>41566</v>
      </c>
      <c r="D20" s="159">
        <v>41596</v>
      </c>
      <c r="E20" s="201">
        <f t="shared" si="5"/>
        <v>30</v>
      </c>
      <c r="F20" s="219">
        <v>3</v>
      </c>
      <c r="G20" s="200"/>
      <c r="H20" s="96">
        <v>36.58</v>
      </c>
      <c r="I20" s="92">
        <v>23.36</v>
      </c>
      <c r="J20" s="96">
        <f t="shared" si="6"/>
        <v>13.219999999999999</v>
      </c>
      <c r="K20" s="92">
        <f t="shared" si="8"/>
        <v>0.44066666666666665</v>
      </c>
      <c r="L20" s="96"/>
      <c r="M20" s="92"/>
      <c r="N20" s="96"/>
      <c r="O20" s="190">
        <v>1863</v>
      </c>
      <c r="P20" s="96">
        <v>43.93</v>
      </c>
      <c r="Q20" s="92">
        <v>23.28</v>
      </c>
      <c r="R20" s="96">
        <f t="shared" si="7"/>
        <v>20.65</v>
      </c>
      <c r="S20" s="93">
        <v>60.968408621198705</v>
      </c>
      <c r="T20" s="155">
        <f t="shared" si="4"/>
        <v>0.68833333333333324</v>
      </c>
      <c r="U20" s="96"/>
      <c r="V20" s="92"/>
      <c r="W20" s="204"/>
      <c r="X20" s="220"/>
    </row>
    <row r="21" spans="2:24" ht="15" customHeight="1" x14ac:dyDescent="0.2">
      <c r="B21" s="186" t="s">
        <v>20</v>
      </c>
      <c r="C21" s="111">
        <v>41566</v>
      </c>
      <c r="D21" s="159">
        <v>41596</v>
      </c>
      <c r="E21" s="187">
        <f t="shared" si="5"/>
        <v>30</v>
      </c>
      <c r="F21" s="219">
        <v>3</v>
      </c>
      <c r="G21" s="186"/>
      <c r="H21" s="96">
        <v>34.380000000000003</v>
      </c>
      <c r="I21" s="93">
        <v>21.55</v>
      </c>
      <c r="J21" s="96">
        <f t="shared" si="6"/>
        <v>12.830000000000002</v>
      </c>
      <c r="K21" s="93">
        <f t="shared" si="8"/>
        <v>0.42766666666666675</v>
      </c>
      <c r="L21" s="96">
        <f>AVERAGE(K20:K22)</f>
        <v>0.40300000000000002</v>
      </c>
      <c r="M21" s="93">
        <f>STDEV(K20:K22)</f>
        <v>5.4372174256077994E-2</v>
      </c>
      <c r="N21" s="96">
        <f>M21/SQRT(3)</f>
        <v>3.1391789443171871E-2</v>
      </c>
      <c r="O21" s="193">
        <v>2530</v>
      </c>
      <c r="P21" s="96">
        <v>46.05</v>
      </c>
      <c r="Q21" s="93">
        <v>23.35</v>
      </c>
      <c r="R21" s="96">
        <f t="shared" si="7"/>
        <v>22.699999999999996</v>
      </c>
      <c r="S21" s="93">
        <v>63.889670700816197</v>
      </c>
      <c r="T21" s="156">
        <f t="shared" si="4"/>
        <v>0.75666666666666649</v>
      </c>
      <c r="U21" s="96">
        <f>AVERAGE(T20:T22)</f>
        <v>0.71699999999999997</v>
      </c>
      <c r="V21" s="93">
        <f>STDEV(T20:T22)</f>
        <v>3.5469862011447223E-2</v>
      </c>
      <c r="W21" s="191">
        <f>V21/SQRT(3)</f>
        <v>2.0478534380427935E-2</v>
      </c>
      <c r="X21" s="194"/>
    </row>
    <row r="22" spans="2:24" ht="15" customHeight="1" thickBot="1" x14ac:dyDescent="0.25">
      <c r="B22" s="195" t="s">
        <v>21</v>
      </c>
      <c r="C22" s="111">
        <v>41566</v>
      </c>
      <c r="D22" s="159">
        <v>41596</v>
      </c>
      <c r="E22" s="196">
        <f t="shared" si="5"/>
        <v>30</v>
      </c>
      <c r="F22" s="219">
        <v>3</v>
      </c>
      <c r="G22" s="195"/>
      <c r="H22" s="96">
        <v>31.72</v>
      </c>
      <c r="I22" s="94">
        <v>21.5</v>
      </c>
      <c r="J22" s="96">
        <f t="shared" si="6"/>
        <v>10.219999999999999</v>
      </c>
      <c r="K22" s="94">
        <f t="shared" si="8"/>
        <v>0.34066666666666662</v>
      </c>
      <c r="L22" s="96"/>
      <c r="M22" s="94"/>
      <c r="N22" s="96"/>
      <c r="O22" s="129">
        <v>2240</v>
      </c>
      <c r="P22" s="96">
        <v>44.54</v>
      </c>
      <c r="Q22" s="94">
        <v>23.36</v>
      </c>
      <c r="R22" s="96">
        <f t="shared" si="7"/>
        <v>21.18</v>
      </c>
      <c r="S22" s="94">
        <v>67.452229299363054</v>
      </c>
      <c r="T22" s="157">
        <f t="shared" si="4"/>
        <v>0.70599999999999996</v>
      </c>
      <c r="U22" s="96"/>
      <c r="V22" s="94"/>
      <c r="W22" s="199"/>
      <c r="X22" s="194"/>
    </row>
    <row r="23" spans="2:24" ht="15" customHeight="1" x14ac:dyDescent="0.2">
      <c r="B23" s="200" t="s">
        <v>22</v>
      </c>
      <c r="C23" s="110">
        <v>41567</v>
      </c>
      <c r="D23" s="110">
        <v>41596</v>
      </c>
      <c r="E23" s="217">
        <f t="shared" si="5"/>
        <v>29</v>
      </c>
      <c r="F23" s="202">
        <v>3</v>
      </c>
      <c r="G23" s="221"/>
      <c r="H23" s="92">
        <v>39.200000000000003</v>
      </c>
      <c r="I23" s="96">
        <v>21.77</v>
      </c>
      <c r="J23" s="92">
        <f t="shared" si="6"/>
        <v>17.430000000000003</v>
      </c>
      <c r="K23" s="96">
        <f t="shared" si="8"/>
        <v>0.60103448275862081</v>
      </c>
      <c r="L23" s="92"/>
      <c r="M23" s="96"/>
      <c r="N23" s="92"/>
      <c r="O23" s="123">
        <v>2210</v>
      </c>
      <c r="P23" s="92">
        <v>45.67</v>
      </c>
      <c r="Q23" s="96">
        <v>23.23</v>
      </c>
      <c r="R23" s="133">
        <f t="shared" si="7"/>
        <v>22.44</v>
      </c>
      <c r="S23" s="92">
        <v>56.282919488337086</v>
      </c>
      <c r="T23" s="96">
        <f t="shared" si="4"/>
        <v>0.7737931034482759</v>
      </c>
      <c r="U23" s="92"/>
      <c r="V23" s="96"/>
      <c r="W23" s="204"/>
      <c r="X23" s="194"/>
    </row>
    <row r="24" spans="2:24" ht="15" customHeight="1" x14ac:dyDescent="0.2">
      <c r="B24" s="186" t="s">
        <v>23</v>
      </c>
      <c r="C24" s="111">
        <v>41567</v>
      </c>
      <c r="D24" s="111">
        <v>41596</v>
      </c>
      <c r="E24" s="217">
        <f t="shared" si="5"/>
        <v>29</v>
      </c>
      <c r="F24" s="188">
        <v>3</v>
      </c>
      <c r="G24" s="221"/>
      <c r="H24" s="93">
        <v>40.159999999999997</v>
      </c>
      <c r="I24" s="96">
        <v>21.71</v>
      </c>
      <c r="J24" s="93">
        <f t="shared" si="6"/>
        <v>18.449999999999996</v>
      </c>
      <c r="K24" s="96">
        <f t="shared" si="8"/>
        <v>0.63620689655172402</v>
      </c>
      <c r="L24" s="93">
        <f>AVERAGE(K23:K25)</f>
        <v>0.67620689655172406</v>
      </c>
      <c r="M24" s="96">
        <f>STDEV(K23:K25)</f>
        <v>0.1012807402579869</v>
      </c>
      <c r="N24" s="93">
        <f>M24/SQRT(3)</f>
        <v>5.847446265167331E-2</v>
      </c>
      <c r="O24" s="123">
        <v>2600</v>
      </c>
      <c r="P24" s="93">
        <v>48.31</v>
      </c>
      <c r="Q24" s="96">
        <v>23.81</v>
      </c>
      <c r="R24" s="134">
        <f t="shared" si="7"/>
        <v>24.500000000000004</v>
      </c>
      <c r="S24" s="93">
        <v>57.043073341094299</v>
      </c>
      <c r="T24" s="96">
        <f t="shared" si="4"/>
        <v>0.84482758620689669</v>
      </c>
      <c r="U24" s="93">
        <f>AVERAGE(T23:T25)</f>
        <v>0.82091954022988511</v>
      </c>
      <c r="V24" s="96">
        <f>STDEV(T23:T25)</f>
        <v>4.0814148145740671E-2</v>
      </c>
      <c r="W24" s="191">
        <f>V24/SQRT(3)</f>
        <v>2.3564059418688645E-2</v>
      </c>
      <c r="X24" s="194"/>
    </row>
    <row r="25" spans="2:24" ht="15" customHeight="1" thickBot="1" x14ac:dyDescent="0.25">
      <c r="B25" s="195" t="s">
        <v>24</v>
      </c>
      <c r="C25" s="111">
        <v>41567</v>
      </c>
      <c r="D25" s="112">
        <v>41596</v>
      </c>
      <c r="E25" s="217">
        <f t="shared" si="5"/>
        <v>29</v>
      </c>
      <c r="F25" s="197">
        <v>3</v>
      </c>
      <c r="G25" s="221"/>
      <c r="H25" s="94">
        <v>44.66</v>
      </c>
      <c r="I25" s="96">
        <v>21.71</v>
      </c>
      <c r="J25" s="94">
        <f t="shared" si="6"/>
        <v>22.949999999999996</v>
      </c>
      <c r="K25" s="96">
        <f t="shared" si="8"/>
        <v>0.79137931034482745</v>
      </c>
      <c r="L25" s="94"/>
      <c r="M25" s="96"/>
      <c r="N25" s="94"/>
      <c r="O25" s="123">
        <v>2100</v>
      </c>
      <c r="P25" s="94">
        <v>48.04</v>
      </c>
      <c r="Q25" s="96">
        <v>23.56</v>
      </c>
      <c r="R25" s="198">
        <f t="shared" si="7"/>
        <v>24.48</v>
      </c>
      <c r="S25" s="94">
        <v>51.612903225806463</v>
      </c>
      <c r="T25" s="96">
        <f t="shared" si="4"/>
        <v>0.84413793103448276</v>
      </c>
      <c r="U25" s="94"/>
      <c r="V25" s="96"/>
      <c r="W25" s="199"/>
      <c r="X25" s="194"/>
    </row>
    <row r="26" spans="2:24" ht="15" customHeight="1" x14ac:dyDescent="0.2">
      <c r="B26" s="222" t="s">
        <v>25</v>
      </c>
      <c r="C26" s="113">
        <v>41565</v>
      </c>
      <c r="D26" s="159">
        <v>41596</v>
      </c>
      <c r="E26" s="201">
        <f t="shared" si="5"/>
        <v>31</v>
      </c>
      <c r="F26" s="219">
        <v>3</v>
      </c>
      <c r="G26" s="200"/>
      <c r="H26" s="96">
        <v>32.119999999999997</v>
      </c>
      <c r="I26" s="92">
        <v>21.68</v>
      </c>
      <c r="J26" s="96">
        <f t="shared" si="6"/>
        <v>10.439999999999998</v>
      </c>
      <c r="K26" s="92">
        <f t="shared" si="8"/>
        <v>0.336774193548387</v>
      </c>
      <c r="L26" s="96"/>
      <c r="M26" s="92"/>
      <c r="N26" s="96"/>
      <c r="O26" s="190">
        <v>739</v>
      </c>
      <c r="P26" s="96">
        <v>41.5</v>
      </c>
      <c r="Q26" s="92">
        <v>23.45</v>
      </c>
      <c r="R26" s="96">
        <f t="shared" si="7"/>
        <v>18.05</v>
      </c>
      <c r="S26" s="92">
        <v>63.355563355563362</v>
      </c>
      <c r="T26" s="155">
        <f t="shared" si="4"/>
        <v>0.58225806451612905</v>
      </c>
      <c r="U26" s="96"/>
      <c r="V26" s="92"/>
      <c r="W26" s="204"/>
      <c r="X26" s="194"/>
    </row>
    <row r="27" spans="2:24" ht="15" customHeight="1" x14ac:dyDescent="0.2">
      <c r="B27" s="223" t="s">
        <v>26</v>
      </c>
      <c r="C27" s="114">
        <v>41565</v>
      </c>
      <c r="D27" s="159">
        <v>41596</v>
      </c>
      <c r="E27" s="187">
        <f t="shared" si="5"/>
        <v>31</v>
      </c>
      <c r="F27" s="219">
        <v>3</v>
      </c>
      <c r="G27" s="186"/>
      <c r="H27" s="96">
        <v>35.08</v>
      </c>
      <c r="I27" s="93">
        <v>23.53</v>
      </c>
      <c r="J27" s="96">
        <f t="shared" si="6"/>
        <v>11.549999999999997</v>
      </c>
      <c r="K27" s="93">
        <f t="shared" si="8"/>
        <v>0.37258064516129025</v>
      </c>
      <c r="L27" s="96">
        <f>AVERAGE(K26:K28)</f>
        <v>0.3038709677419355</v>
      </c>
      <c r="M27" s="93">
        <f>STDEV(K26:K28)</f>
        <v>8.980207163957625E-2</v>
      </c>
      <c r="N27" s="96">
        <f>M27/SQRT(3)</f>
        <v>5.1847250234895406E-2</v>
      </c>
      <c r="O27" s="193">
        <v>884</v>
      </c>
      <c r="P27" s="96">
        <v>39.869999999999997</v>
      </c>
      <c r="Q27" s="93">
        <v>23.5</v>
      </c>
      <c r="R27" s="96">
        <f t="shared" si="7"/>
        <v>16.369999999999997</v>
      </c>
      <c r="S27" s="93">
        <v>58.631805157593128</v>
      </c>
      <c r="T27" s="156">
        <f t="shared" si="4"/>
        <v>0.52806451612903216</v>
      </c>
      <c r="U27" s="96">
        <f>AVERAGE(T26:T28)</f>
        <v>0.48892473118279578</v>
      </c>
      <c r="V27" s="93">
        <f>STDEV(T26:T28)</f>
        <v>0.11788163755110778</v>
      </c>
      <c r="W27" s="191">
        <f>V27/SQRT(3)</f>
        <v>6.8058995172645978E-2</v>
      </c>
      <c r="X27" s="194"/>
    </row>
    <row r="28" spans="2:24" ht="15" customHeight="1" thickBot="1" x14ac:dyDescent="0.25">
      <c r="B28" s="224" t="s">
        <v>27</v>
      </c>
      <c r="C28" s="114">
        <v>41565</v>
      </c>
      <c r="D28" s="159">
        <v>41596</v>
      </c>
      <c r="E28" s="196">
        <f t="shared" si="5"/>
        <v>31</v>
      </c>
      <c r="F28" s="219">
        <v>3</v>
      </c>
      <c r="G28" s="195"/>
      <c r="H28" s="96">
        <v>29.76</v>
      </c>
      <c r="I28" s="94">
        <v>23.49</v>
      </c>
      <c r="J28" s="96">
        <f t="shared" si="6"/>
        <v>6.2700000000000031</v>
      </c>
      <c r="K28" s="94">
        <f>J28/E28</f>
        <v>0.20225806451612913</v>
      </c>
      <c r="L28" s="96"/>
      <c r="M28" s="94"/>
      <c r="N28" s="96"/>
      <c r="O28" s="129">
        <v>617</v>
      </c>
      <c r="P28" s="96">
        <v>34.590000000000003</v>
      </c>
      <c r="Q28" s="94">
        <v>23.54</v>
      </c>
      <c r="R28" s="96">
        <f t="shared" si="7"/>
        <v>11.050000000000004</v>
      </c>
      <c r="S28" s="93">
        <v>63.799076212471128</v>
      </c>
      <c r="T28" s="157">
        <f t="shared" si="4"/>
        <v>0.35645161290322597</v>
      </c>
      <c r="U28" s="96"/>
      <c r="V28" s="94"/>
      <c r="W28" s="199"/>
      <c r="X28" s="194"/>
    </row>
    <row r="29" spans="2:24" ht="15" customHeight="1" x14ac:dyDescent="0.2">
      <c r="B29" s="186" t="s">
        <v>36</v>
      </c>
      <c r="C29" s="120">
        <v>41570</v>
      </c>
      <c r="D29" s="225">
        <v>41596</v>
      </c>
      <c r="E29" s="187">
        <f t="shared" si="5"/>
        <v>26</v>
      </c>
      <c r="F29" s="226">
        <v>3</v>
      </c>
      <c r="G29" s="223"/>
      <c r="H29" s="92">
        <v>59.48</v>
      </c>
      <c r="I29" s="96">
        <v>21.75</v>
      </c>
      <c r="J29" s="92">
        <f t="shared" si="6"/>
        <v>37.729999999999997</v>
      </c>
      <c r="K29" s="93">
        <f>J29/E29</f>
        <v>1.451153846153846</v>
      </c>
      <c r="L29" s="95"/>
      <c r="M29" s="93"/>
      <c r="N29" s="95"/>
      <c r="O29" s="193">
        <v>771</v>
      </c>
      <c r="P29" s="95">
        <v>36.6</v>
      </c>
      <c r="Q29" s="93">
        <v>23.52</v>
      </c>
      <c r="R29" s="95">
        <f t="shared" si="7"/>
        <v>13.080000000000002</v>
      </c>
      <c r="S29" s="92">
        <v>25.742963983467824</v>
      </c>
      <c r="T29" s="227">
        <f>R29/E29</f>
        <v>0.5030769230769232</v>
      </c>
      <c r="U29" s="95"/>
      <c r="V29" s="93"/>
      <c r="W29" s="228"/>
      <c r="X29" s="194"/>
    </row>
    <row r="30" spans="2:24" ht="15" customHeight="1" x14ac:dyDescent="0.2">
      <c r="B30" s="186" t="s">
        <v>37</v>
      </c>
      <c r="C30" s="121">
        <v>41570</v>
      </c>
      <c r="D30" s="159">
        <v>41596</v>
      </c>
      <c r="E30" s="187">
        <f t="shared" si="5"/>
        <v>26</v>
      </c>
      <c r="F30" s="219">
        <v>3</v>
      </c>
      <c r="G30" s="223"/>
      <c r="H30" s="93">
        <v>87.97</v>
      </c>
      <c r="I30" s="96">
        <v>21.7</v>
      </c>
      <c r="J30" s="93">
        <f t="shared" si="6"/>
        <v>66.27</v>
      </c>
      <c r="K30" s="93">
        <f t="shared" ref="K30:K31" si="9">J30/E30</f>
        <v>2.5488461538461538</v>
      </c>
      <c r="L30" s="96">
        <f>AVERAGE(K29:K31)</f>
        <v>1.8105128205128205</v>
      </c>
      <c r="M30" s="93">
        <f>STDEV(K29:K31)</f>
        <v>0.63949063649261884</v>
      </c>
      <c r="N30" s="96">
        <f>M30/SQRT(3)</f>
        <v>0.36921009112325864</v>
      </c>
      <c r="O30" s="193">
        <v>2480</v>
      </c>
      <c r="P30" s="96">
        <v>42.64</v>
      </c>
      <c r="Q30" s="93">
        <v>23.58</v>
      </c>
      <c r="R30" s="96">
        <f t="shared" si="7"/>
        <v>19.060000000000002</v>
      </c>
      <c r="S30" s="93">
        <v>22.336810031641864</v>
      </c>
      <c r="T30" s="227">
        <f t="shared" ref="T30:T31" si="10">R30/E30</f>
        <v>0.73307692307692318</v>
      </c>
      <c r="U30" s="96">
        <f>AVERAGE(T29:T31)</f>
        <v>0.58089743589743603</v>
      </c>
      <c r="V30" s="93">
        <f>STDEV(T29:T31)</f>
        <v>0.13180266613687683</v>
      </c>
      <c r="W30" s="191">
        <f>V30/SQRT(3)</f>
        <v>7.6096304774036214E-2</v>
      </c>
      <c r="X30" s="194"/>
    </row>
    <row r="31" spans="2:24" ht="15" customHeight="1" thickBot="1" x14ac:dyDescent="0.25">
      <c r="B31" s="195" t="s">
        <v>38</v>
      </c>
      <c r="C31" s="122">
        <v>41570</v>
      </c>
      <c r="D31" s="160">
        <v>41596</v>
      </c>
      <c r="E31" s="196">
        <f t="shared" si="5"/>
        <v>26</v>
      </c>
      <c r="F31" s="219">
        <v>3</v>
      </c>
      <c r="G31" s="224"/>
      <c r="H31" s="94">
        <v>58.92</v>
      </c>
      <c r="I31" s="154">
        <v>21.7</v>
      </c>
      <c r="J31" s="94">
        <f t="shared" si="6"/>
        <v>37.22</v>
      </c>
      <c r="K31" s="94">
        <f t="shared" si="9"/>
        <v>1.4315384615384614</v>
      </c>
      <c r="L31" s="154"/>
      <c r="M31" s="94"/>
      <c r="N31" s="154"/>
      <c r="O31" s="129">
        <v>786</v>
      </c>
      <c r="P31" s="154">
        <v>36.590000000000003</v>
      </c>
      <c r="Q31" s="94">
        <v>23.42</v>
      </c>
      <c r="R31" s="154">
        <f t="shared" si="7"/>
        <v>13.170000000000002</v>
      </c>
      <c r="S31" s="94">
        <v>26.136138122643384</v>
      </c>
      <c r="T31" s="229">
        <f t="shared" si="10"/>
        <v>0.5065384615384616</v>
      </c>
      <c r="U31" s="96"/>
      <c r="V31" s="94"/>
      <c r="W31" s="230"/>
      <c r="X31" s="194"/>
    </row>
    <row r="32" spans="2:24" ht="15" customHeight="1" x14ac:dyDescent="0.2">
      <c r="B32" s="103" t="s">
        <v>95</v>
      </c>
      <c r="C32" s="114">
        <v>41598</v>
      </c>
      <c r="D32" s="106">
        <v>41623</v>
      </c>
      <c r="E32" s="124">
        <f t="shared" si="5"/>
        <v>25</v>
      </c>
      <c r="F32" s="127">
        <v>3</v>
      </c>
      <c r="G32" s="231"/>
      <c r="H32" s="130">
        <v>63.81</v>
      </c>
      <c r="I32" s="138">
        <v>23.26</v>
      </c>
      <c r="J32" s="130">
        <v>40.549999999999997</v>
      </c>
      <c r="K32" s="95">
        <f>J32/E32</f>
        <v>1.6219999999999999</v>
      </c>
      <c r="L32" s="127"/>
      <c r="M32" s="135"/>
      <c r="N32" s="127"/>
      <c r="O32" s="136">
        <v>1210</v>
      </c>
      <c r="P32" s="130">
        <v>41.4</v>
      </c>
      <c r="Q32" s="138">
        <v>23.56</v>
      </c>
      <c r="R32" s="142">
        <v>17.84</v>
      </c>
      <c r="S32" s="232">
        <f>R32*100/I32</f>
        <v>76.69819432502149</v>
      </c>
      <c r="T32" s="164">
        <f>R32/E32</f>
        <v>0.71360000000000001</v>
      </c>
      <c r="U32" s="127"/>
      <c r="V32" s="135"/>
      <c r="W32" s="232"/>
      <c r="X32" s="194"/>
    </row>
    <row r="33" spans="1:44" ht="15" customHeight="1" x14ac:dyDescent="0.2">
      <c r="B33" s="104" t="s">
        <v>96</v>
      </c>
      <c r="C33" s="114">
        <v>41598</v>
      </c>
      <c r="D33" s="107">
        <v>41623</v>
      </c>
      <c r="E33" s="125">
        <f t="shared" si="5"/>
        <v>25</v>
      </c>
      <c r="F33" s="128">
        <v>3</v>
      </c>
      <c r="G33" s="233"/>
      <c r="H33" s="131">
        <v>61.62</v>
      </c>
      <c r="I33" s="139">
        <v>23.38</v>
      </c>
      <c r="J33" s="131">
        <v>38.239999999999995</v>
      </c>
      <c r="K33" s="96">
        <f t="shared" ref="K33:K34" si="11">J33/E33</f>
        <v>1.5295999999999998</v>
      </c>
      <c r="L33" s="93">
        <f>AVERAGE(K32:K34)</f>
        <v>1.7693333333333332</v>
      </c>
      <c r="M33" s="96">
        <f>STDEV(K32:K34)</f>
        <v>0.33837832869930085</v>
      </c>
      <c r="N33" s="93">
        <f>M33/SQRT(3)</f>
        <v>0.19536281916247702</v>
      </c>
      <c r="O33" s="137">
        <v>1431</v>
      </c>
      <c r="P33" s="131">
        <v>40.83</v>
      </c>
      <c r="Q33" s="139">
        <v>23.68</v>
      </c>
      <c r="R33" s="143">
        <v>17.149999999999999</v>
      </c>
      <c r="S33" s="228">
        <f>R33*100/I33</f>
        <v>73.353293413173645</v>
      </c>
      <c r="T33" s="165">
        <f>R33/E33</f>
        <v>0.68599999999999994</v>
      </c>
      <c r="U33" s="93">
        <f>AVERAGE(T32:T34)</f>
        <v>0.71119999999999994</v>
      </c>
      <c r="V33" s="96">
        <f>STDEV(T32:T34)</f>
        <v>2.4089831879861648E-2</v>
      </c>
      <c r="W33" s="191">
        <f>V33/SQRT(3)</f>
        <v>1.3908270920570951E-2</v>
      </c>
      <c r="X33" s="194"/>
    </row>
    <row r="34" spans="1:44" ht="15" customHeight="1" thickBot="1" x14ac:dyDescent="0.25">
      <c r="B34" s="105" t="s">
        <v>97</v>
      </c>
      <c r="C34" s="116">
        <v>41598</v>
      </c>
      <c r="D34" s="109">
        <v>41623</v>
      </c>
      <c r="E34" s="126">
        <f t="shared" si="5"/>
        <v>25</v>
      </c>
      <c r="F34" s="129">
        <v>3</v>
      </c>
      <c r="G34" s="234"/>
      <c r="H34" s="131">
        <v>77.239999999999995</v>
      </c>
      <c r="I34" s="139">
        <v>23.33</v>
      </c>
      <c r="J34" s="132">
        <v>53.91</v>
      </c>
      <c r="K34" s="96">
        <f t="shared" si="11"/>
        <v>2.1563999999999997</v>
      </c>
      <c r="L34" s="140"/>
      <c r="M34" s="91"/>
      <c r="N34" s="140"/>
      <c r="O34" s="137">
        <v>895</v>
      </c>
      <c r="P34" s="132">
        <v>41.9</v>
      </c>
      <c r="Q34" s="139">
        <v>23.55</v>
      </c>
      <c r="R34" s="144">
        <v>18.349999999999998</v>
      </c>
      <c r="S34" s="230">
        <f>R34*100/I34</f>
        <v>78.654093441920267</v>
      </c>
      <c r="T34" s="166">
        <f>R34/E34</f>
        <v>0.73399999999999987</v>
      </c>
      <c r="U34" s="140"/>
      <c r="V34" s="91"/>
      <c r="W34" s="230"/>
      <c r="X34" s="194"/>
    </row>
    <row r="35" spans="1:44" ht="15" customHeight="1" x14ac:dyDescent="0.2">
      <c r="B35" s="222" t="s">
        <v>31</v>
      </c>
      <c r="C35" s="110">
        <v>41564</v>
      </c>
      <c r="D35" s="225">
        <v>41602</v>
      </c>
      <c r="E35" s="201">
        <f t="shared" si="5"/>
        <v>38</v>
      </c>
      <c r="F35" s="202">
        <v>3</v>
      </c>
      <c r="G35" s="235"/>
      <c r="H35" s="100">
        <v>68.62</v>
      </c>
      <c r="I35" s="98">
        <v>21.72</v>
      </c>
      <c r="J35" s="133">
        <f t="shared" ref="J35:J45" si="12">H35-I35</f>
        <v>46.900000000000006</v>
      </c>
      <c r="K35" s="92">
        <f>J35/E35</f>
        <v>1.2342105263157896</v>
      </c>
      <c r="L35" s="92"/>
      <c r="M35" s="92"/>
      <c r="N35" s="95"/>
      <c r="O35" s="190">
        <v>1799</v>
      </c>
      <c r="P35" s="95">
        <v>46.53</v>
      </c>
      <c r="Q35" s="92">
        <v>23.57</v>
      </c>
      <c r="R35" s="95">
        <f t="shared" ref="R35:R45" si="13">P35-Q35</f>
        <v>22.96</v>
      </c>
      <c r="S35" s="92">
        <v>32.865731462925844</v>
      </c>
      <c r="T35" s="232">
        <f>R35/E35</f>
        <v>0.60421052631578953</v>
      </c>
      <c r="U35" s="95"/>
      <c r="V35" s="92"/>
      <c r="W35" s="236"/>
      <c r="X35" s="194"/>
    </row>
    <row r="36" spans="1:44" ht="15" customHeight="1" thickBot="1" x14ac:dyDescent="0.25">
      <c r="A36" s="237"/>
      <c r="B36" s="224" t="s">
        <v>32</v>
      </c>
      <c r="C36" s="112">
        <v>41564</v>
      </c>
      <c r="D36" s="238">
        <v>41602</v>
      </c>
      <c r="E36" s="196">
        <f t="shared" si="5"/>
        <v>38</v>
      </c>
      <c r="F36" s="197">
        <v>2</v>
      </c>
      <c r="G36" s="221"/>
      <c r="H36" s="102">
        <v>40.950000000000003</v>
      </c>
      <c r="I36" s="99">
        <v>21.43</v>
      </c>
      <c r="J36" s="198">
        <f t="shared" si="12"/>
        <v>19.520000000000003</v>
      </c>
      <c r="K36" s="134">
        <f>J36/E36</f>
        <v>0.51368421052631585</v>
      </c>
      <c r="L36" s="94">
        <f>AVERAGE(K35:K36)</f>
        <v>0.87394736842105281</v>
      </c>
      <c r="M36" s="156">
        <f>STDEV(K35:K36)</f>
        <v>0.50948904391809657</v>
      </c>
      <c r="N36" s="97">
        <f>M36/SQRT(2)</f>
        <v>0.36026315789473679</v>
      </c>
      <c r="O36" s="193">
        <v>1418</v>
      </c>
      <c r="P36" s="97">
        <v>36.42</v>
      </c>
      <c r="Q36" s="93">
        <v>23.29</v>
      </c>
      <c r="R36" s="97">
        <f t="shared" si="13"/>
        <v>13.130000000000003</v>
      </c>
      <c r="S36" s="93">
        <v>40.214395099540582</v>
      </c>
      <c r="T36" s="230">
        <f>R36/E36</f>
        <v>0.34552631578947374</v>
      </c>
      <c r="U36" s="96">
        <f>AVERAGE(T35:T36)</f>
        <v>0.47486842105263161</v>
      </c>
      <c r="V36" s="94">
        <f>STDEV(T35:T36)</f>
        <v>0.18291735944904655</v>
      </c>
      <c r="W36" s="207">
        <f>V36/SQRT(2)</f>
        <v>0.12934210526315801</v>
      </c>
      <c r="X36" s="239"/>
    </row>
    <row r="37" spans="1:44" ht="15" customHeight="1" x14ac:dyDescent="0.2">
      <c r="B37" s="240" t="s">
        <v>103</v>
      </c>
      <c r="C37" s="241">
        <v>41597</v>
      </c>
      <c r="D37" s="242">
        <v>41686</v>
      </c>
      <c r="E37" s="243">
        <f t="shared" si="5"/>
        <v>89</v>
      </c>
      <c r="F37" s="244">
        <v>3</v>
      </c>
      <c r="G37" s="200"/>
      <c r="H37" s="167">
        <v>29.6</v>
      </c>
      <c r="I37" s="171">
        <v>23.45</v>
      </c>
      <c r="J37" s="169">
        <f t="shared" si="12"/>
        <v>6.1500000000000021</v>
      </c>
      <c r="K37" s="174">
        <f>J37/E37</f>
        <v>6.9101123595505645E-2</v>
      </c>
      <c r="L37" s="169"/>
      <c r="M37" s="174"/>
      <c r="N37" s="169"/>
      <c r="O37" s="245">
        <v>1050</v>
      </c>
      <c r="P37" s="169">
        <v>43.64</v>
      </c>
      <c r="Q37" s="174">
        <v>23.33</v>
      </c>
      <c r="R37" s="169">
        <f>P37-Q37</f>
        <v>20.310000000000002</v>
      </c>
      <c r="S37" s="92">
        <v>76.75736961451247</v>
      </c>
      <c r="T37" s="169">
        <f>R37/E37</f>
        <v>0.22820224719101126</v>
      </c>
      <c r="U37" s="174"/>
      <c r="V37" s="169"/>
      <c r="W37" s="174"/>
      <c r="X37" s="194"/>
    </row>
    <row r="38" spans="1:44" ht="15" customHeight="1" x14ac:dyDescent="0.2">
      <c r="B38" s="246" t="s">
        <v>103</v>
      </c>
      <c r="C38" s="247">
        <v>41597</v>
      </c>
      <c r="D38" s="248">
        <v>41686</v>
      </c>
      <c r="E38" s="249">
        <f t="shared" si="5"/>
        <v>89</v>
      </c>
      <c r="F38" s="250">
        <v>3</v>
      </c>
      <c r="G38" s="186"/>
      <c r="H38" s="167">
        <v>28.97</v>
      </c>
      <c r="I38" s="172">
        <v>23.64</v>
      </c>
      <c r="J38" s="169">
        <f t="shared" si="12"/>
        <v>5.3299999999999983</v>
      </c>
      <c r="K38" s="175">
        <f t="shared" ref="K38:K39" si="14">J38/E38</f>
        <v>5.988764044943818E-2</v>
      </c>
      <c r="L38" s="169">
        <f>AVERAGE(K37:K39)</f>
        <v>7.3108614232209754E-2</v>
      </c>
      <c r="M38" s="175">
        <f>STDEV(K37:K39)</f>
        <v>1.5615282821984775E-2</v>
      </c>
      <c r="N38" s="169">
        <f>M38/SQRT(3)</f>
        <v>9.0154877407450495E-3</v>
      </c>
      <c r="O38" s="251">
        <v>1269</v>
      </c>
      <c r="P38" s="169">
        <v>38.17</v>
      </c>
      <c r="Q38" s="175">
        <v>23.12</v>
      </c>
      <c r="R38" s="169">
        <f>P38-Q38</f>
        <v>15.05</v>
      </c>
      <c r="S38" s="93">
        <v>73.846908734053002</v>
      </c>
      <c r="T38" s="169">
        <f t="shared" ref="T38:T39" si="15">R38/E38</f>
        <v>0.16910112359550564</v>
      </c>
      <c r="U38" s="175">
        <f>AVERAGE(T37:T39)</f>
        <v>0.21569288389513108</v>
      </c>
      <c r="V38" s="169">
        <f>STDEV(T37:T39)</f>
        <v>4.1766530161164932E-2</v>
      </c>
      <c r="W38" s="175">
        <f>V38/SQRT(3)</f>
        <v>2.4113917431665199E-2</v>
      </c>
      <c r="X38" s="194"/>
    </row>
    <row r="39" spans="1:44" ht="15" customHeight="1" thickBot="1" x14ac:dyDescent="0.25">
      <c r="B39" s="246" t="s">
        <v>103</v>
      </c>
      <c r="C39" s="252">
        <v>41597</v>
      </c>
      <c r="D39" s="248">
        <v>41686</v>
      </c>
      <c r="E39" s="253">
        <f t="shared" si="5"/>
        <v>89</v>
      </c>
      <c r="F39" s="250">
        <v>3</v>
      </c>
      <c r="G39" s="195"/>
      <c r="H39" s="167">
        <v>29.78</v>
      </c>
      <c r="I39" s="173">
        <v>21.74</v>
      </c>
      <c r="J39" s="169">
        <f t="shared" si="12"/>
        <v>8.0400000000000027</v>
      </c>
      <c r="K39" s="176">
        <f t="shared" si="14"/>
        <v>9.0337078651685429E-2</v>
      </c>
      <c r="L39" s="169"/>
      <c r="M39" s="176"/>
      <c r="N39" s="169"/>
      <c r="O39" s="254">
        <v>1104</v>
      </c>
      <c r="P39" s="169">
        <v>45.39</v>
      </c>
      <c r="Q39" s="176">
        <v>23.16</v>
      </c>
      <c r="R39" s="169">
        <f>P39-Q39</f>
        <v>22.23</v>
      </c>
      <c r="S39" s="94">
        <v>73.439048562933593</v>
      </c>
      <c r="T39" s="169">
        <f t="shared" si="15"/>
        <v>0.24977528089887641</v>
      </c>
      <c r="U39" s="176"/>
      <c r="V39" s="169"/>
      <c r="W39" s="176"/>
      <c r="X39" s="194"/>
    </row>
    <row r="40" spans="1:44" ht="15" customHeight="1" x14ac:dyDescent="0.2">
      <c r="B40" s="240" t="s">
        <v>104</v>
      </c>
      <c r="C40" s="247">
        <v>41598</v>
      </c>
      <c r="D40" s="242">
        <v>41686</v>
      </c>
      <c r="E40" s="249">
        <f t="shared" si="5"/>
        <v>88</v>
      </c>
      <c r="F40" s="255">
        <v>3</v>
      </c>
      <c r="G40" s="221"/>
      <c r="H40" s="171">
        <v>28.49</v>
      </c>
      <c r="I40" s="167">
        <v>23.48</v>
      </c>
      <c r="J40" s="174">
        <f t="shared" si="12"/>
        <v>5.009999999999998</v>
      </c>
      <c r="K40" s="169">
        <f>J40/E40</f>
        <v>5.693181818181816E-2</v>
      </c>
      <c r="L40" s="174"/>
      <c r="M40" s="169"/>
      <c r="N40" s="174"/>
      <c r="O40" s="256">
        <v>1156</v>
      </c>
      <c r="P40" s="174">
        <v>39.83</v>
      </c>
      <c r="Q40" s="169">
        <v>23.29</v>
      </c>
      <c r="R40" s="174">
        <f>P40-Q40</f>
        <v>16.54</v>
      </c>
      <c r="S40" s="96">
        <v>76.751740139211151</v>
      </c>
      <c r="T40" s="174">
        <f>R40/88</f>
        <v>0.18795454545454546</v>
      </c>
      <c r="U40" s="169"/>
      <c r="V40" s="174"/>
      <c r="W40" s="257"/>
      <c r="X40" s="194"/>
    </row>
    <row r="41" spans="1:44" ht="15" customHeight="1" x14ac:dyDescent="0.2">
      <c r="B41" s="246" t="s">
        <v>104</v>
      </c>
      <c r="C41" s="247">
        <v>41598</v>
      </c>
      <c r="D41" s="248">
        <v>41686</v>
      </c>
      <c r="E41" s="249">
        <f t="shared" si="5"/>
        <v>88</v>
      </c>
      <c r="F41" s="258">
        <v>3</v>
      </c>
      <c r="G41" s="221"/>
      <c r="H41" s="172">
        <v>27.96</v>
      </c>
      <c r="I41" s="167">
        <v>23.74</v>
      </c>
      <c r="J41" s="175">
        <f t="shared" si="12"/>
        <v>4.2200000000000024</v>
      </c>
      <c r="K41" s="169">
        <f t="shared" ref="K41:K42" si="16">J41/E41</f>
        <v>4.7954545454545479E-2</v>
      </c>
      <c r="L41" s="175">
        <f>AVERAGE(K40:K42)</f>
        <v>4.9090909090909095E-2</v>
      </c>
      <c r="M41" s="169">
        <f>STDEV(K40:K42)</f>
        <v>7.3390090420306798E-3</v>
      </c>
      <c r="N41" s="175">
        <f>M41/SQRT(3)</f>
        <v>4.2371788460015105E-3</v>
      </c>
      <c r="O41" s="256">
        <v>1019</v>
      </c>
      <c r="P41" s="175">
        <v>38.880000000000003</v>
      </c>
      <c r="Q41" s="169">
        <v>23.4</v>
      </c>
      <c r="R41" s="175">
        <f t="shared" ref="R41:R42" si="17">P41-Q41</f>
        <v>15.480000000000004</v>
      </c>
      <c r="S41" s="96">
        <v>78.578680203045707</v>
      </c>
      <c r="T41" s="175">
        <f t="shared" ref="T41:T42" si="18">R41/88</f>
        <v>0.17590909090909096</v>
      </c>
      <c r="U41" s="169">
        <f>AVERAGE(T40:T42)</f>
        <v>0.18833333333333332</v>
      </c>
      <c r="V41" s="175">
        <f>STDEV(T40:T42)</f>
        <v>1.2617901271879004E-2</v>
      </c>
      <c r="W41" s="257">
        <f>V41/SQRT(3)</f>
        <v>7.2849486959274653E-3</v>
      </c>
      <c r="X41" s="194"/>
    </row>
    <row r="42" spans="1:44" ht="15" customHeight="1" thickBot="1" x14ac:dyDescent="0.25">
      <c r="B42" s="259" t="s">
        <v>104</v>
      </c>
      <c r="C42" s="260">
        <v>41598</v>
      </c>
      <c r="D42" s="261">
        <v>41686</v>
      </c>
      <c r="E42" s="262">
        <f t="shared" si="5"/>
        <v>88</v>
      </c>
      <c r="F42" s="263">
        <v>3</v>
      </c>
      <c r="G42" s="221"/>
      <c r="H42" s="173">
        <v>27.09</v>
      </c>
      <c r="I42" s="168">
        <v>23.36</v>
      </c>
      <c r="J42" s="176">
        <f t="shared" si="12"/>
        <v>3.7300000000000004</v>
      </c>
      <c r="K42" s="169">
        <f t="shared" si="16"/>
        <v>4.2386363636363639E-2</v>
      </c>
      <c r="L42" s="176"/>
      <c r="M42" s="170"/>
      <c r="N42" s="176"/>
      <c r="O42" s="264">
        <v>1124</v>
      </c>
      <c r="P42" s="176">
        <v>41.23</v>
      </c>
      <c r="Q42" s="170">
        <v>23.53</v>
      </c>
      <c r="R42" s="176">
        <f t="shared" si="17"/>
        <v>17.699999999999996</v>
      </c>
      <c r="S42" s="96">
        <v>82.59449370041996</v>
      </c>
      <c r="T42" s="176">
        <f t="shared" si="18"/>
        <v>0.20113636363636359</v>
      </c>
      <c r="U42" s="170"/>
      <c r="V42" s="176"/>
      <c r="W42" s="265"/>
      <c r="X42" s="194"/>
    </row>
    <row r="43" spans="1:44" s="266" customFormat="1" ht="15" customHeight="1" x14ac:dyDescent="0.2">
      <c r="A43" s="185"/>
      <c r="B43" s="223" t="s">
        <v>33</v>
      </c>
      <c r="C43" s="113">
        <v>41565</v>
      </c>
      <c r="D43" s="159">
        <v>41596</v>
      </c>
      <c r="E43" s="201">
        <f t="shared" si="5"/>
        <v>31</v>
      </c>
      <c r="F43" s="188">
        <v>3</v>
      </c>
      <c r="G43" s="235"/>
      <c r="H43" s="93">
        <v>38.119999999999997</v>
      </c>
      <c r="I43" s="95">
        <v>21.66</v>
      </c>
      <c r="J43" s="134">
        <f t="shared" si="12"/>
        <v>16.459999999999997</v>
      </c>
      <c r="K43" s="92">
        <f>J43/E43</f>
        <v>0.53096774193548379</v>
      </c>
      <c r="L43" s="93"/>
      <c r="M43" s="92"/>
      <c r="N43" s="96"/>
      <c r="O43" s="190">
        <v>1512</v>
      </c>
      <c r="P43" s="96">
        <v>39.47</v>
      </c>
      <c r="Q43" s="92">
        <v>23.49</v>
      </c>
      <c r="R43" s="96">
        <f t="shared" si="13"/>
        <v>15.98</v>
      </c>
      <c r="S43" s="92">
        <v>49.260172626387181</v>
      </c>
      <c r="T43" s="191">
        <f>R43/E43</f>
        <v>0.51548387096774195</v>
      </c>
      <c r="U43" s="95"/>
      <c r="V43" s="93"/>
      <c r="W43" s="236"/>
      <c r="X43" s="194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</row>
    <row r="44" spans="1:44" ht="15" customHeight="1" x14ac:dyDescent="0.2">
      <c r="B44" s="223" t="s">
        <v>34</v>
      </c>
      <c r="C44" s="114">
        <v>41565</v>
      </c>
      <c r="D44" s="159">
        <v>41596</v>
      </c>
      <c r="E44" s="187">
        <f t="shared" si="5"/>
        <v>31</v>
      </c>
      <c r="F44" s="188">
        <v>3</v>
      </c>
      <c r="G44" s="221"/>
      <c r="H44" s="93">
        <v>37.68</v>
      </c>
      <c r="I44" s="96">
        <v>21.7</v>
      </c>
      <c r="J44" s="134">
        <f t="shared" si="12"/>
        <v>15.98</v>
      </c>
      <c r="K44" s="93">
        <f t="shared" ref="K44:K45" si="19">J44/E44</f>
        <v>0.51548387096774195</v>
      </c>
      <c r="L44" s="93">
        <f>AVERAGE(K43:K45)</f>
        <v>0.51430107526881719</v>
      </c>
      <c r="M44" s="93">
        <f>STDEV(K43:K45)</f>
        <v>1.7288436745175047E-2</v>
      </c>
      <c r="N44" s="96">
        <f>M44/SQRT(3)</f>
        <v>9.9814836086946322E-3</v>
      </c>
      <c r="O44" s="193">
        <v>1353</v>
      </c>
      <c r="P44" s="96">
        <v>38.450000000000003</v>
      </c>
      <c r="Q44" s="93">
        <v>23.5</v>
      </c>
      <c r="R44" s="96">
        <f t="shared" si="13"/>
        <v>14.950000000000003</v>
      </c>
      <c r="S44" s="93">
        <v>48.334949886841258</v>
      </c>
      <c r="T44" s="191">
        <f t="shared" ref="T44:T45" si="20">R44/E44</f>
        <v>0.48225806451612913</v>
      </c>
      <c r="U44" s="96">
        <f>AVERAGE(T43:T45)</f>
        <v>0.51516129032258062</v>
      </c>
      <c r="V44" s="93">
        <f>STDEV(T43:T45)</f>
        <v>3.2743127262594207E-2</v>
      </c>
      <c r="W44" s="207">
        <f>V44/SQRT(3)</f>
        <v>1.8904253339168942E-2</v>
      </c>
      <c r="X44" s="194"/>
    </row>
    <row r="45" spans="1:44" ht="15" customHeight="1" thickBot="1" x14ac:dyDescent="0.25">
      <c r="B45" s="224" t="s">
        <v>35</v>
      </c>
      <c r="C45" s="115">
        <v>41565</v>
      </c>
      <c r="D45" s="238">
        <v>41596</v>
      </c>
      <c r="E45" s="196">
        <f t="shared" si="5"/>
        <v>31</v>
      </c>
      <c r="F45" s="197">
        <v>3</v>
      </c>
      <c r="G45" s="267"/>
      <c r="H45" s="94">
        <v>36.9</v>
      </c>
      <c r="I45" s="97">
        <v>21.51</v>
      </c>
      <c r="J45" s="198">
        <f t="shared" si="12"/>
        <v>15.389999999999997</v>
      </c>
      <c r="K45" s="94">
        <f t="shared" si="19"/>
        <v>0.4964516129032257</v>
      </c>
      <c r="L45" s="94"/>
      <c r="M45" s="94"/>
      <c r="N45" s="97"/>
      <c r="O45" s="129">
        <v>1494</v>
      </c>
      <c r="P45" s="97">
        <v>40.49</v>
      </c>
      <c r="Q45" s="94">
        <v>23.51</v>
      </c>
      <c r="R45" s="97">
        <f t="shared" si="13"/>
        <v>16.98</v>
      </c>
      <c r="S45" s="94">
        <v>52.45597775718258</v>
      </c>
      <c r="T45" s="199">
        <f t="shared" si="20"/>
        <v>0.54774193548387096</v>
      </c>
      <c r="U45" s="97"/>
      <c r="V45" s="94"/>
      <c r="W45" s="268"/>
      <c r="X45" s="194"/>
    </row>
    <row r="46" spans="1:44" ht="15" customHeight="1" x14ac:dyDescent="0.2">
      <c r="B46" s="103" t="s">
        <v>98</v>
      </c>
      <c r="C46" s="113">
        <v>41599</v>
      </c>
      <c r="D46" s="106">
        <v>41623</v>
      </c>
      <c r="E46" s="117">
        <f t="shared" si="5"/>
        <v>24</v>
      </c>
      <c r="F46" s="127">
        <v>3</v>
      </c>
      <c r="G46" s="152"/>
      <c r="H46" s="130">
        <v>33.380000000000003</v>
      </c>
      <c r="I46" s="138">
        <v>23.79</v>
      </c>
      <c r="J46" s="142">
        <v>9.5900000000000034</v>
      </c>
      <c r="K46" s="92">
        <f>J46/E46</f>
        <v>0.39958333333333346</v>
      </c>
      <c r="L46" s="127"/>
      <c r="M46" s="127"/>
      <c r="N46" s="135"/>
      <c r="O46" s="146">
        <v>930</v>
      </c>
      <c r="P46" s="138">
        <v>34.590000000000003</v>
      </c>
      <c r="Q46" s="130">
        <v>23.61</v>
      </c>
      <c r="R46" s="138">
        <v>10.980000000000004</v>
      </c>
      <c r="S46" s="164">
        <v>53.378706854642687</v>
      </c>
      <c r="T46" s="149">
        <f>R46/E46</f>
        <v>0.45750000000000018</v>
      </c>
      <c r="U46" s="135"/>
      <c r="V46" s="127"/>
      <c r="W46" s="155"/>
      <c r="X46" s="239"/>
      <c r="Y46" s="194"/>
    </row>
    <row r="47" spans="1:44" ht="15" customHeight="1" x14ac:dyDescent="0.2">
      <c r="B47" s="104" t="s">
        <v>99</v>
      </c>
      <c r="C47" s="114">
        <v>41599</v>
      </c>
      <c r="D47" s="107">
        <v>41623</v>
      </c>
      <c r="E47" s="118">
        <f t="shared" si="5"/>
        <v>24</v>
      </c>
      <c r="F47" s="128">
        <v>3</v>
      </c>
      <c r="G47" s="153"/>
      <c r="H47" s="131">
        <v>36.86</v>
      </c>
      <c r="I47" s="139">
        <v>23.83</v>
      </c>
      <c r="J47" s="143">
        <v>13.030000000000001</v>
      </c>
      <c r="K47" s="93">
        <f>J47/E47</f>
        <v>0.54291666666666671</v>
      </c>
      <c r="L47" s="93">
        <f>AVERAGE(K46:K48)</f>
        <v>0.48972222222222223</v>
      </c>
      <c r="M47" s="93">
        <f>STDEV(K46:K48)</f>
        <v>7.8484266528984395E-2</v>
      </c>
      <c r="N47" s="96">
        <f>M47/SQRT(3)</f>
        <v>4.5312912407659479E-2</v>
      </c>
      <c r="O47" s="147">
        <v>735</v>
      </c>
      <c r="P47" s="139">
        <v>35.71</v>
      </c>
      <c r="Q47" s="131">
        <v>23.3</v>
      </c>
      <c r="R47" s="139">
        <v>12.41</v>
      </c>
      <c r="S47" s="165">
        <v>48.781446540880502</v>
      </c>
      <c r="T47" s="150">
        <f t="shared" ref="T47:T48" si="21">R47/E47</f>
        <v>0.51708333333333334</v>
      </c>
      <c r="U47" s="96">
        <f>AVERAGE(T46:T48)</f>
        <v>0.49305555555555564</v>
      </c>
      <c r="V47" s="93">
        <f>STDEV(T46:T48)</f>
        <v>3.1419908468169368E-2</v>
      </c>
      <c r="W47" s="156">
        <f>V47/SQRT(3)</f>
        <v>1.8140292612010989E-2</v>
      </c>
      <c r="X47" s="239"/>
    </row>
    <row r="48" spans="1:44" ht="15" customHeight="1" thickBot="1" x14ac:dyDescent="0.25">
      <c r="B48" s="158" t="s">
        <v>100</v>
      </c>
      <c r="C48" s="115">
        <v>41599</v>
      </c>
      <c r="D48" s="108">
        <v>41623</v>
      </c>
      <c r="E48" s="119">
        <f t="shared" si="5"/>
        <v>24</v>
      </c>
      <c r="F48" s="140">
        <v>3</v>
      </c>
      <c r="G48" s="145"/>
      <c r="H48" s="132">
        <v>36.49</v>
      </c>
      <c r="I48" s="141">
        <v>23.85</v>
      </c>
      <c r="J48" s="144">
        <v>12.64</v>
      </c>
      <c r="K48" s="94">
        <f>J48/E48</f>
        <v>0.52666666666666673</v>
      </c>
      <c r="L48" s="140"/>
      <c r="M48" s="140"/>
      <c r="N48" s="145"/>
      <c r="O48" s="148">
        <v>895</v>
      </c>
      <c r="P48" s="141">
        <v>35.61</v>
      </c>
      <c r="Q48" s="132">
        <v>23.5</v>
      </c>
      <c r="R48" s="141">
        <v>12.11</v>
      </c>
      <c r="S48" s="166">
        <v>48.929292929292927</v>
      </c>
      <c r="T48" s="151">
        <f t="shared" si="21"/>
        <v>0.50458333333333327</v>
      </c>
      <c r="U48" s="145"/>
      <c r="V48" s="140"/>
      <c r="W48" s="157"/>
      <c r="X48" s="239"/>
    </row>
    <row r="49" spans="2:23" ht="15" customHeight="1" x14ac:dyDescent="0.2">
      <c r="B49" s="222" t="s">
        <v>28</v>
      </c>
      <c r="C49" s="110">
        <v>41566</v>
      </c>
      <c r="D49" s="225">
        <v>41596</v>
      </c>
      <c r="E49" s="201">
        <f t="shared" si="5"/>
        <v>30</v>
      </c>
      <c r="F49" s="202">
        <v>3</v>
      </c>
      <c r="G49" s="269"/>
      <c r="H49" s="92">
        <v>43.69</v>
      </c>
      <c r="I49" s="95">
        <v>23.37</v>
      </c>
      <c r="J49" s="133">
        <f>H49-I49</f>
        <v>20.319999999999997</v>
      </c>
      <c r="K49" s="92">
        <f>J49/E49</f>
        <v>0.67733333333333323</v>
      </c>
      <c r="L49" s="95"/>
      <c r="M49" s="92"/>
      <c r="N49" s="95"/>
      <c r="O49" s="190">
        <v>1340</v>
      </c>
      <c r="P49" s="95">
        <v>36.36</v>
      </c>
      <c r="Q49" s="92">
        <v>23.36</v>
      </c>
      <c r="R49" s="95">
        <f>P49-Q49</f>
        <v>13</v>
      </c>
      <c r="S49" s="92">
        <v>39.015606242497007</v>
      </c>
      <c r="T49" s="92">
        <f>R49/E49</f>
        <v>0.43333333333333335</v>
      </c>
      <c r="U49" s="95"/>
      <c r="V49" s="270"/>
      <c r="W49" s="271"/>
    </row>
    <row r="50" spans="2:23" ht="15" customHeight="1" x14ac:dyDescent="0.2">
      <c r="B50" s="223" t="s">
        <v>29</v>
      </c>
      <c r="C50" s="111">
        <v>41566</v>
      </c>
      <c r="D50" s="159">
        <v>41596</v>
      </c>
      <c r="E50" s="187">
        <f t="shared" si="5"/>
        <v>30</v>
      </c>
      <c r="F50" s="188">
        <v>3</v>
      </c>
      <c r="G50" s="272"/>
      <c r="H50" s="93">
        <v>42.67</v>
      </c>
      <c r="I50" s="96">
        <v>23.41</v>
      </c>
      <c r="J50" s="134">
        <f>H50-I50</f>
        <v>19.260000000000002</v>
      </c>
      <c r="K50" s="93">
        <f t="shared" ref="K50:K53" si="22">J50/E50</f>
        <v>0.64200000000000002</v>
      </c>
      <c r="L50" s="96">
        <f>AVERAGE(K49:K51)</f>
        <v>0.62477777777777777</v>
      </c>
      <c r="M50" s="93">
        <f>STDEV(K49:K51)</f>
        <v>6.2958834287292889E-2</v>
      </c>
      <c r="N50" s="96">
        <f>M50/SQRT(3)</f>
        <v>3.6349299923633595E-2</v>
      </c>
      <c r="O50" s="193">
        <v>980</v>
      </c>
      <c r="P50" s="96">
        <v>35.619999999999997</v>
      </c>
      <c r="Q50" s="93">
        <v>23.48</v>
      </c>
      <c r="R50" s="96">
        <f>P50-Q50</f>
        <v>12.139999999999997</v>
      </c>
      <c r="S50" s="93">
        <v>38.6624203821656</v>
      </c>
      <c r="T50" s="93">
        <f t="shared" ref="T50:T51" si="23">R50/E50</f>
        <v>0.40466666666666656</v>
      </c>
      <c r="U50" s="96">
        <f>AVERAGE(T49:T51)</f>
        <v>0.41688888888888886</v>
      </c>
      <c r="V50" s="273">
        <f>STDEV(T49:T51)</f>
        <v>1.479239043612683E-2</v>
      </c>
      <c r="W50" s="274">
        <f>V50/SQRT(3)</f>
        <v>8.5403906002558712E-3</v>
      </c>
    </row>
    <row r="51" spans="2:23" ht="15" customHeight="1" thickBot="1" x14ac:dyDescent="0.25">
      <c r="B51" s="224" t="s">
        <v>30</v>
      </c>
      <c r="C51" s="112">
        <v>41566</v>
      </c>
      <c r="D51" s="238">
        <v>41596</v>
      </c>
      <c r="E51" s="196">
        <f t="shared" si="5"/>
        <v>30</v>
      </c>
      <c r="F51" s="197">
        <v>3</v>
      </c>
      <c r="G51" s="275"/>
      <c r="H51" s="94">
        <v>40.090000000000003</v>
      </c>
      <c r="I51" s="97">
        <v>23.44</v>
      </c>
      <c r="J51" s="198">
        <f>H51-I51</f>
        <v>16.650000000000002</v>
      </c>
      <c r="K51" s="94">
        <f t="shared" si="22"/>
        <v>0.55500000000000005</v>
      </c>
      <c r="L51" s="97"/>
      <c r="M51" s="94"/>
      <c r="N51" s="97"/>
      <c r="O51" s="129">
        <v>1020</v>
      </c>
      <c r="P51" s="97">
        <v>35.89</v>
      </c>
      <c r="Q51" s="94">
        <v>23.51</v>
      </c>
      <c r="R51" s="97">
        <f>P51-Q51</f>
        <v>12.379999999999999</v>
      </c>
      <c r="S51" s="94">
        <v>42.645539097485397</v>
      </c>
      <c r="T51" s="94">
        <f t="shared" si="23"/>
        <v>0.41266666666666663</v>
      </c>
      <c r="U51" s="97"/>
      <c r="V51" s="276"/>
      <c r="W51" s="277"/>
    </row>
    <row r="52" spans="2:23" ht="15" customHeight="1" x14ac:dyDescent="0.2">
      <c r="B52" s="222" t="s">
        <v>101</v>
      </c>
      <c r="C52" s="111">
        <v>41599</v>
      </c>
      <c r="D52" s="278">
        <v>41623</v>
      </c>
      <c r="E52" s="187">
        <f t="shared" si="5"/>
        <v>24</v>
      </c>
      <c r="F52" s="279">
        <v>3</v>
      </c>
      <c r="G52" s="269"/>
      <c r="H52" s="101">
        <v>50.96</v>
      </c>
      <c r="I52" s="100">
        <v>23.94</v>
      </c>
      <c r="J52" s="93">
        <v>27.02</v>
      </c>
      <c r="K52" s="92">
        <f>J52/E52</f>
        <v>1.1258333333333332</v>
      </c>
      <c r="L52" s="280"/>
      <c r="M52" s="280"/>
      <c r="N52" s="280"/>
      <c r="O52" s="281">
        <v>1403</v>
      </c>
      <c r="P52" s="92">
        <v>43.85</v>
      </c>
      <c r="Q52" s="155">
        <v>23.36</v>
      </c>
      <c r="R52" s="92">
        <v>20.490000000000002</v>
      </c>
      <c r="S52" s="282">
        <v>70.708955223880579</v>
      </c>
      <c r="T52" s="215">
        <f>R52/E52</f>
        <v>0.85375000000000012</v>
      </c>
      <c r="U52" s="280"/>
      <c r="V52" s="280"/>
      <c r="W52" s="283"/>
    </row>
    <row r="53" spans="2:23" ht="15" customHeight="1" x14ac:dyDescent="0.2">
      <c r="B53" s="223" t="s">
        <v>101</v>
      </c>
      <c r="C53" s="111">
        <v>41599</v>
      </c>
      <c r="D53" s="284">
        <v>41623</v>
      </c>
      <c r="E53" s="187">
        <f t="shared" si="5"/>
        <v>24</v>
      </c>
      <c r="F53" s="285">
        <v>3</v>
      </c>
      <c r="G53" s="272"/>
      <c r="H53" s="101">
        <v>38.65</v>
      </c>
      <c r="I53" s="101">
        <v>23.84</v>
      </c>
      <c r="J53" s="93">
        <v>14.809999999999999</v>
      </c>
      <c r="K53" s="93">
        <f t="shared" si="22"/>
        <v>0.61708333333333332</v>
      </c>
      <c r="L53" s="273">
        <f>AVERAGE(K52:K54)</f>
        <v>0.79805555555555552</v>
      </c>
      <c r="M53" s="273">
        <f>STDEV(K52:K54)</f>
        <v>0.28437746742926318</v>
      </c>
      <c r="N53" s="273">
        <f>M53/SQRT(3)</f>
        <v>0.16418540737174914</v>
      </c>
      <c r="O53" s="286">
        <v>675</v>
      </c>
      <c r="P53" s="93">
        <v>34.64</v>
      </c>
      <c r="Q53" s="156">
        <v>23.45</v>
      </c>
      <c r="R53" s="93">
        <v>11.190000000000001</v>
      </c>
      <c r="S53" s="282">
        <v>86.279069767441868</v>
      </c>
      <c r="T53" s="189">
        <f t="shared" ref="T53:T54" si="24">R53/E53</f>
        <v>0.46625000000000005</v>
      </c>
      <c r="U53" s="273">
        <f>AVERAGE(T52:T54)</f>
        <v>0.60958333333333348</v>
      </c>
      <c r="V53" s="273">
        <f>STDEV(T52:T54)</f>
        <v>0.21251960693859118</v>
      </c>
      <c r="W53" s="274">
        <f>V53/SQRT(3)</f>
        <v>0.12269825227406908</v>
      </c>
    </row>
    <row r="54" spans="2:23" ht="15" customHeight="1" thickBot="1" x14ac:dyDescent="0.25">
      <c r="B54" s="224" t="s">
        <v>101</v>
      </c>
      <c r="C54" s="112">
        <v>41599</v>
      </c>
      <c r="D54" s="287">
        <v>41623</v>
      </c>
      <c r="E54" s="196">
        <f t="shared" si="5"/>
        <v>24</v>
      </c>
      <c r="F54" s="288">
        <v>3</v>
      </c>
      <c r="G54" s="275"/>
      <c r="H54" s="102">
        <v>39.53</v>
      </c>
      <c r="I54" s="102">
        <v>23.9</v>
      </c>
      <c r="J54" s="94">
        <v>15.630000000000003</v>
      </c>
      <c r="K54" s="94">
        <f>J54/E54</f>
        <v>0.65125000000000011</v>
      </c>
      <c r="L54" s="289"/>
      <c r="M54" s="289"/>
      <c r="N54" s="289"/>
      <c r="O54" s="290">
        <v>787</v>
      </c>
      <c r="P54" s="94">
        <v>35.630000000000003</v>
      </c>
      <c r="Q54" s="157">
        <v>23.42</v>
      </c>
      <c r="R54" s="94">
        <v>12.21</v>
      </c>
      <c r="S54" s="291">
        <v>90.909090909090907</v>
      </c>
      <c r="T54" s="292">
        <f t="shared" si="24"/>
        <v>0.50875000000000004</v>
      </c>
      <c r="U54" s="289"/>
      <c r="V54" s="289"/>
      <c r="W54" s="293"/>
    </row>
    <row r="55" spans="2:23" x14ac:dyDescent="0.2">
      <c r="B55" s="272"/>
      <c r="D55" s="272"/>
      <c r="E55" s="294"/>
      <c r="F55" s="272"/>
      <c r="G55" s="272"/>
      <c r="V55" s="185"/>
    </row>
    <row r="56" spans="2:23" x14ac:dyDescent="0.2">
      <c r="B56" s="272"/>
      <c r="D56" s="272"/>
      <c r="E56" s="294"/>
      <c r="F56" s="272"/>
      <c r="G56" s="272"/>
      <c r="V56" s="185"/>
    </row>
    <row r="57" spans="2:23" x14ac:dyDescent="0.2">
      <c r="F57" s="272"/>
    </row>
    <row r="58" spans="2:23" x14ac:dyDescent="0.2">
      <c r="F58" s="272"/>
    </row>
    <row r="59" spans="2:23" x14ac:dyDescent="0.2">
      <c r="F59" s="272"/>
    </row>
  </sheetData>
  <phoneticPr fontId="7" type="noConversion"/>
  <pageMargins left="0.45" right="0.45" top="0.75" bottom="0.75" header="0.3" footer="0.3"/>
  <pageSetup scale="48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topLeftCell="A40" workbookViewId="0">
      <selection activeCell="E22" sqref="E22"/>
    </sheetView>
  </sheetViews>
  <sheetFormatPr defaultRowHeight="15" x14ac:dyDescent="0.25"/>
  <cols>
    <col min="1" max="1" width="7.5703125" customWidth="1"/>
    <col min="2" max="2" width="10.140625" customWidth="1"/>
    <col min="3" max="3" width="10.5703125" customWidth="1"/>
    <col min="4" max="4" width="11.140625" customWidth="1"/>
    <col min="5" max="5" width="36.85546875" customWidth="1"/>
    <col min="6" max="6" width="11.140625" customWidth="1"/>
    <col min="7" max="7" width="12.85546875" customWidth="1"/>
    <col min="8" max="8" width="11.140625" customWidth="1"/>
    <col min="9" max="9" width="10.7109375" customWidth="1"/>
    <col min="10" max="10" width="10.140625" customWidth="1"/>
    <col min="11" max="11" width="13.140625" customWidth="1"/>
    <col min="12" max="12" width="9.7109375" customWidth="1"/>
    <col min="13" max="13" width="13.140625" customWidth="1"/>
    <col min="14" max="14" width="12.42578125" customWidth="1"/>
    <col min="15" max="15" width="15.140625" customWidth="1"/>
    <col min="16" max="16" width="9.28515625" customWidth="1"/>
    <col min="17" max="17" width="14.28515625" customWidth="1"/>
    <col min="18" max="18" width="14.7109375" customWidth="1"/>
  </cols>
  <sheetData>
    <row r="1" spans="1:18" ht="6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" customHeight="1" x14ac:dyDescent="0.25">
      <c r="A2" s="2"/>
      <c r="B2" s="77" t="s">
        <v>84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ht="18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1" customHeight="1" thickTop="1" thickBot="1" x14ac:dyDescent="0.3">
      <c r="A4" s="3"/>
      <c r="B4" s="87" t="s">
        <v>46</v>
      </c>
      <c r="C4" s="88"/>
      <c r="D4" s="88"/>
      <c r="E4" s="89" t="s">
        <v>47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90"/>
    </row>
    <row r="5" spans="1:18" ht="19.5" customHeight="1" x14ac:dyDescent="0.25">
      <c r="A5" s="3"/>
      <c r="B5" s="79" t="s">
        <v>0</v>
      </c>
      <c r="C5" s="81" t="s">
        <v>1</v>
      </c>
      <c r="D5" s="81" t="s">
        <v>79</v>
      </c>
      <c r="E5" s="82" t="s">
        <v>85</v>
      </c>
      <c r="F5" s="84" t="s">
        <v>82</v>
      </c>
      <c r="G5" s="86" t="s">
        <v>49</v>
      </c>
      <c r="H5" s="75" t="s">
        <v>48</v>
      </c>
      <c r="I5" s="75" t="s">
        <v>43</v>
      </c>
      <c r="J5" s="75" t="s">
        <v>45</v>
      </c>
      <c r="K5" s="68" t="s">
        <v>55</v>
      </c>
      <c r="L5" s="69"/>
      <c r="M5" s="70"/>
      <c r="N5" s="68" t="s">
        <v>56</v>
      </c>
      <c r="O5" s="71"/>
      <c r="P5" s="71"/>
      <c r="Q5" s="71"/>
      <c r="R5" s="72"/>
    </row>
    <row r="6" spans="1:18" ht="70.5" customHeight="1" thickBot="1" x14ac:dyDescent="0.3">
      <c r="A6" s="3"/>
      <c r="B6" s="80"/>
      <c r="C6" s="76"/>
      <c r="D6" s="76"/>
      <c r="E6" s="83"/>
      <c r="F6" s="85"/>
      <c r="G6" s="83"/>
      <c r="H6" s="76"/>
      <c r="I6" s="76"/>
      <c r="J6" s="76"/>
      <c r="K6" s="18" t="s">
        <v>51</v>
      </c>
      <c r="L6" s="19" t="s">
        <v>81</v>
      </c>
      <c r="M6" s="20" t="s">
        <v>52</v>
      </c>
      <c r="N6" s="20" t="s">
        <v>60</v>
      </c>
      <c r="O6" s="19" t="s">
        <v>53</v>
      </c>
      <c r="P6" s="19" t="s">
        <v>41</v>
      </c>
      <c r="Q6" s="20" t="s">
        <v>80</v>
      </c>
      <c r="R6" s="21" t="s">
        <v>42</v>
      </c>
    </row>
    <row r="7" spans="1:18" x14ac:dyDescent="0.25">
      <c r="A7" s="3"/>
      <c r="B7" s="4" t="s">
        <v>61</v>
      </c>
      <c r="C7" s="5">
        <v>3</v>
      </c>
      <c r="D7" s="43">
        <v>41625</v>
      </c>
      <c r="E7" s="11"/>
      <c r="F7" s="27">
        <v>41653</v>
      </c>
      <c r="G7" s="31">
        <v>1679.82</v>
      </c>
      <c r="H7" s="58">
        <f>M7+Q7</f>
        <v>4.120000000000001</v>
      </c>
      <c r="I7" s="22">
        <f t="shared" ref="I7:I49" si="0">G7-H7</f>
        <v>1675.7</v>
      </c>
      <c r="J7" s="32">
        <f t="shared" ref="J7:J24" si="1">H7*100/G7</f>
        <v>0.24526437356383429</v>
      </c>
      <c r="K7" s="61">
        <v>24.39</v>
      </c>
      <c r="L7" s="22">
        <v>23.68</v>
      </c>
      <c r="M7" s="61">
        <f>K7-L7</f>
        <v>0.71000000000000085</v>
      </c>
      <c r="N7" s="53">
        <v>705</v>
      </c>
      <c r="O7" s="25">
        <v>27.07</v>
      </c>
      <c r="P7" s="25">
        <v>23.66</v>
      </c>
      <c r="Q7" s="61">
        <f>O7-P7</f>
        <v>3.41</v>
      </c>
      <c r="R7" s="49">
        <f>Q7*100/H7</f>
        <v>82.766990291262118</v>
      </c>
    </row>
    <row r="8" spans="1:18" x14ac:dyDescent="0.25">
      <c r="A8" s="3"/>
      <c r="B8" s="4" t="s">
        <v>62</v>
      </c>
      <c r="C8" s="5">
        <v>3</v>
      </c>
      <c r="D8" s="43">
        <v>41625</v>
      </c>
      <c r="E8" s="11"/>
      <c r="F8" s="27">
        <v>41653</v>
      </c>
      <c r="G8" s="31">
        <v>1675.8</v>
      </c>
      <c r="H8" s="58">
        <f t="shared" ref="H8:H49" si="2">M8+Q8</f>
        <v>2.75</v>
      </c>
      <c r="I8" s="22">
        <f t="shared" si="0"/>
        <v>1673.05</v>
      </c>
      <c r="J8" s="32">
        <f t="shared" si="1"/>
        <v>0.16410072801050246</v>
      </c>
      <c r="K8" s="61">
        <v>23.72</v>
      </c>
      <c r="L8" s="22">
        <v>23.7</v>
      </c>
      <c r="M8" s="61">
        <f>K8-L8</f>
        <v>1.9999999999999574E-2</v>
      </c>
      <c r="N8" s="53">
        <v>523</v>
      </c>
      <c r="O8" s="25">
        <v>26.28</v>
      </c>
      <c r="P8" s="22">
        <v>23.55</v>
      </c>
      <c r="Q8" s="61">
        <f t="shared" ref="Q8:Q49" si="3">O8-P8</f>
        <v>2.7300000000000004</v>
      </c>
      <c r="R8" s="49">
        <f t="shared" ref="R8:R49" si="4">Q8*100/H8</f>
        <v>99.272727272727295</v>
      </c>
    </row>
    <row r="9" spans="1:18" x14ac:dyDescent="0.25">
      <c r="A9" s="3"/>
      <c r="B9" s="8" t="s">
        <v>63</v>
      </c>
      <c r="C9" s="9">
        <v>3</v>
      </c>
      <c r="D9" s="44">
        <v>41625</v>
      </c>
      <c r="E9" s="12" t="s">
        <v>58</v>
      </c>
      <c r="F9" s="28">
        <v>41653</v>
      </c>
      <c r="G9" s="33">
        <v>1678.23</v>
      </c>
      <c r="H9" s="59">
        <f t="shared" si="2"/>
        <v>1.7300000000000004</v>
      </c>
      <c r="I9" s="23">
        <f t="shared" si="0"/>
        <v>1676.5</v>
      </c>
      <c r="J9" s="34">
        <f t="shared" si="1"/>
        <v>0.10308479767373963</v>
      </c>
      <c r="K9" s="62">
        <v>23.65</v>
      </c>
      <c r="L9" s="23">
        <v>23.63</v>
      </c>
      <c r="M9" s="62">
        <f t="shared" ref="M9:M49" si="5">K9-L9</f>
        <v>1.9999999999999574E-2</v>
      </c>
      <c r="N9" s="54">
        <v>443</v>
      </c>
      <c r="O9" s="23">
        <v>25.3</v>
      </c>
      <c r="P9" s="23">
        <v>23.59</v>
      </c>
      <c r="Q9" s="62">
        <f t="shared" si="3"/>
        <v>1.7100000000000009</v>
      </c>
      <c r="R9" s="50">
        <f t="shared" si="4"/>
        <v>98.843930635838177</v>
      </c>
    </row>
    <row r="10" spans="1:18" x14ac:dyDescent="0.25">
      <c r="A10" s="3"/>
      <c r="B10" s="4" t="s">
        <v>64</v>
      </c>
      <c r="C10" s="5">
        <v>3</v>
      </c>
      <c r="D10" s="43">
        <v>41625</v>
      </c>
      <c r="E10" s="11"/>
      <c r="F10" s="27">
        <v>41653</v>
      </c>
      <c r="G10" s="35">
        <v>1674.03</v>
      </c>
      <c r="H10" s="58">
        <f t="shared" si="2"/>
        <v>1.1099999999999994</v>
      </c>
      <c r="I10" s="22">
        <f t="shared" si="0"/>
        <v>1672.92</v>
      </c>
      <c r="J10" s="32">
        <f t="shared" si="1"/>
        <v>6.6307055429114137E-2</v>
      </c>
      <c r="K10" s="63">
        <v>23.58</v>
      </c>
      <c r="L10" s="22">
        <v>23.57</v>
      </c>
      <c r="M10" s="61">
        <f t="shared" si="5"/>
        <v>9.9999999999980105E-3</v>
      </c>
      <c r="N10" s="53">
        <v>478</v>
      </c>
      <c r="O10" s="22">
        <v>24.6</v>
      </c>
      <c r="P10" s="22">
        <v>23.5</v>
      </c>
      <c r="Q10" s="61">
        <f t="shared" si="3"/>
        <v>1.1000000000000014</v>
      </c>
      <c r="R10" s="49">
        <f t="shared" si="4"/>
        <v>99.099099099099277</v>
      </c>
    </row>
    <row r="11" spans="1:18" x14ac:dyDescent="0.25">
      <c r="A11" s="3"/>
      <c r="B11" s="4" t="s">
        <v>65</v>
      </c>
      <c r="C11" s="5">
        <v>3</v>
      </c>
      <c r="D11" s="43">
        <v>41625</v>
      </c>
      <c r="E11" s="11"/>
      <c r="F11" s="27">
        <v>41653</v>
      </c>
      <c r="G11" s="35">
        <v>1680.08</v>
      </c>
      <c r="H11" s="58">
        <f t="shared" si="2"/>
        <v>1.7199999999999989</v>
      </c>
      <c r="I11" s="22">
        <f t="shared" si="0"/>
        <v>1678.36</v>
      </c>
      <c r="J11" s="32">
        <f t="shared" si="1"/>
        <v>0.1023760773296509</v>
      </c>
      <c r="K11" s="63">
        <v>23.77</v>
      </c>
      <c r="L11" s="22">
        <v>23.75</v>
      </c>
      <c r="M11" s="61">
        <f t="shared" si="5"/>
        <v>1.9999999999999574E-2</v>
      </c>
      <c r="N11" s="53">
        <v>473</v>
      </c>
      <c r="O11" s="22">
        <v>25.16</v>
      </c>
      <c r="P11" s="22">
        <v>23.46</v>
      </c>
      <c r="Q11" s="61">
        <f t="shared" si="3"/>
        <v>1.6999999999999993</v>
      </c>
      <c r="R11" s="49">
        <f t="shared" si="4"/>
        <v>98.837209302325618</v>
      </c>
    </row>
    <row r="12" spans="1:18" x14ac:dyDescent="0.25">
      <c r="A12" s="3"/>
      <c r="B12" s="8" t="s">
        <v>66</v>
      </c>
      <c r="C12" s="9">
        <v>3</v>
      </c>
      <c r="D12" s="44">
        <v>41625</v>
      </c>
      <c r="E12" s="12"/>
      <c r="F12" s="28">
        <v>41653</v>
      </c>
      <c r="G12" s="33">
        <v>1673.23</v>
      </c>
      <c r="H12" s="59">
        <f t="shared" si="2"/>
        <v>1.3000000000000007</v>
      </c>
      <c r="I12" s="23">
        <f t="shared" si="0"/>
        <v>1671.93</v>
      </c>
      <c r="J12" s="34">
        <f t="shared" si="1"/>
        <v>7.7694040867065522E-2</v>
      </c>
      <c r="K12" s="62">
        <v>23.65</v>
      </c>
      <c r="L12" s="23">
        <v>23.65</v>
      </c>
      <c r="M12" s="62">
        <f t="shared" si="5"/>
        <v>0</v>
      </c>
      <c r="N12" s="54">
        <v>376</v>
      </c>
      <c r="O12" s="23">
        <v>24.93</v>
      </c>
      <c r="P12" s="23">
        <v>23.63</v>
      </c>
      <c r="Q12" s="62">
        <f t="shared" si="3"/>
        <v>1.3000000000000007</v>
      </c>
      <c r="R12" s="50">
        <f t="shared" si="4"/>
        <v>99.999999999999986</v>
      </c>
    </row>
    <row r="13" spans="1:18" x14ac:dyDescent="0.25">
      <c r="A13" s="3"/>
      <c r="B13" s="4" t="s">
        <v>67</v>
      </c>
      <c r="C13" s="5">
        <v>3</v>
      </c>
      <c r="D13" s="43">
        <v>41625</v>
      </c>
      <c r="E13" s="11"/>
      <c r="F13" s="27">
        <v>41653</v>
      </c>
      <c r="G13" s="31">
        <v>1673.17</v>
      </c>
      <c r="H13" s="58">
        <f t="shared" si="2"/>
        <v>1.0899999999999999</v>
      </c>
      <c r="I13" s="22">
        <f t="shared" si="0"/>
        <v>1672.0800000000002</v>
      </c>
      <c r="J13" s="32">
        <f t="shared" si="1"/>
        <v>6.5145801084169563E-2</v>
      </c>
      <c r="K13" s="61">
        <v>23.56</v>
      </c>
      <c r="L13" s="22">
        <v>23.56</v>
      </c>
      <c r="M13" s="61">
        <f t="shared" si="5"/>
        <v>0</v>
      </c>
      <c r="N13" s="53">
        <v>460</v>
      </c>
      <c r="O13" s="22">
        <v>24.69</v>
      </c>
      <c r="P13" s="22">
        <v>23.6</v>
      </c>
      <c r="Q13" s="61">
        <f t="shared" si="3"/>
        <v>1.0899999999999999</v>
      </c>
      <c r="R13" s="49">
        <f t="shared" si="4"/>
        <v>100</v>
      </c>
    </row>
    <row r="14" spans="1:18" x14ac:dyDescent="0.25">
      <c r="A14" s="3"/>
      <c r="B14" s="4" t="s">
        <v>68</v>
      </c>
      <c r="C14" s="5">
        <v>3</v>
      </c>
      <c r="D14" s="43">
        <v>41625</v>
      </c>
      <c r="E14" s="11"/>
      <c r="F14" s="27">
        <v>41653</v>
      </c>
      <c r="G14" s="31">
        <v>1670.74</v>
      </c>
      <c r="H14" s="58">
        <f t="shared" si="2"/>
        <v>1.0999999999999979</v>
      </c>
      <c r="I14" s="22">
        <f t="shared" si="0"/>
        <v>1669.64</v>
      </c>
      <c r="J14" s="32">
        <f t="shared" si="1"/>
        <v>6.5839089265834178E-2</v>
      </c>
      <c r="K14" s="61">
        <v>23.47</v>
      </c>
      <c r="L14" s="22">
        <v>23.47</v>
      </c>
      <c r="M14" s="61">
        <f t="shared" si="5"/>
        <v>0</v>
      </c>
      <c r="N14" s="53">
        <v>508</v>
      </c>
      <c r="O14" s="22">
        <v>24.7</v>
      </c>
      <c r="P14" s="22">
        <v>23.6</v>
      </c>
      <c r="Q14" s="61">
        <f t="shared" si="3"/>
        <v>1.0999999999999979</v>
      </c>
      <c r="R14" s="49">
        <f t="shared" si="4"/>
        <v>100</v>
      </c>
    </row>
    <row r="15" spans="1:18" x14ac:dyDescent="0.25">
      <c r="A15" s="3"/>
      <c r="B15" s="8" t="s">
        <v>69</v>
      </c>
      <c r="C15" s="9">
        <v>3</v>
      </c>
      <c r="D15" s="44">
        <v>41625</v>
      </c>
      <c r="E15" s="12"/>
      <c r="F15" s="28">
        <v>41653</v>
      </c>
      <c r="G15" s="33">
        <v>1677.71</v>
      </c>
      <c r="H15" s="59">
        <f t="shared" si="2"/>
        <v>0.96000000000000085</v>
      </c>
      <c r="I15" s="23">
        <f t="shared" si="0"/>
        <v>1676.75</v>
      </c>
      <c r="J15" s="34">
        <f t="shared" si="1"/>
        <v>5.7220854617305784E-2</v>
      </c>
      <c r="K15" s="62">
        <v>23.78</v>
      </c>
      <c r="L15" s="23">
        <v>23.76</v>
      </c>
      <c r="M15" s="62">
        <f t="shared" si="5"/>
        <v>1.9999999999999574E-2</v>
      </c>
      <c r="N15" s="54">
        <v>410</v>
      </c>
      <c r="O15" s="23">
        <v>24.55</v>
      </c>
      <c r="P15" s="23">
        <v>23.61</v>
      </c>
      <c r="Q15" s="62">
        <f t="shared" si="3"/>
        <v>0.94000000000000128</v>
      </c>
      <c r="R15" s="50">
        <f t="shared" si="4"/>
        <v>97.916666666666714</v>
      </c>
    </row>
    <row r="16" spans="1:18" x14ac:dyDescent="0.25">
      <c r="A16" s="3"/>
      <c r="B16" s="4" t="s">
        <v>70</v>
      </c>
      <c r="C16" s="5">
        <v>3</v>
      </c>
      <c r="D16" s="43">
        <v>41625</v>
      </c>
      <c r="E16" s="13"/>
      <c r="F16" s="27">
        <v>41653</v>
      </c>
      <c r="G16" s="31">
        <v>1665.32</v>
      </c>
      <c r="H16" s="58">
        <f t="shared" si="2"/>
        <v>2.16</v>
      </c>
      <c r="I16" s="22">
        <f t="shared" si="0"/>
        <v>1663.1599999999999</v>
      </c>
      <c r="J16" s="32">
        <f t="shared" si="1"/>
        <v>0.12970480147959551</v>
      </c>
      <c r="K16" s="61">
        <v>23.72</v>
      </c>
      <c r="L16" s="22">
        <v>23.72</v>
      </c>
      <c r="M16" s="61">
        <f t="shared" si="5"/>
        <v>0</v>
      </c>
      <c r="N16" s="53">
        <v>735</v>
      </c>
      <c r="O16" s="22">
        <v>25.63</v>
      </c>
      <c r="P16" s="22">
        <v>23.47</v>
      </c>
      <c r="Q16" s="61">
        <f t="shared" si="3"/>
        <v>2.16</v>
      </c>
      <c r="R16" s="49">
        <f t="shared" si="4"/>
        <v>100</v>
      </c>
    </row>
    <row r="17" spans="1:18" x14ac:dyDescent="0.25">
      <c r="A17" s="3"/>
      <c r="B17" s="4" t="s">
        <v>71</v>
      </c>
      <c r="C17" s="5">
        <v>3</v>
      </c>
      <c r="D17" s="43">
        <v>41625</v>
      </c>
      <c r="E17" s="14"/>
      <c r="F17" s="27">
        <v>41653</v>
      </c>
      <c r="G17" s="31">
        <v>1677.02</v>
      </c>
      <c r="H17" s="58">
        <f t="shared" si="2"/>
        <v>1.870000000000001</v>
      </c>
      <c r="I17" s="22">
        <f t="shared" si="0"/>
        <v>1675.15</v>
      </c>
      <c r="J17" s="32">
        <f t="shared" si="1"/>
        <v>0.11150731654959399</v>
      </c>
      <c r="K17" s="61">
        <v>23.66</v>
      </c>
      <c r="L17" s="22">
        <v>23.65</v>
      </c>
      <c r="M17" s="61">
        <f t="shared" si="5"/>
        <v>1.0000000000001563E-2</v>
      </c>
      <c r="N17" s="53">
        <v>575</v>
      </c>
      <c r="O17" s="22">
        <v>25.45</v>
      </c>
      <c r="P17" s="22">
        <v>23.59</v>
      </c>
      <c r="Q17" s="61">
        <f t="shared" si="3"/>
        <v>1.8599999999999994</v>
      </c>
      <c r="R17" s="49">
        <f t="shared" si="4"/>
        <v>99.465240641711148</v>
      </c>
    </row>
    <row r="18" spans="1:18" x14ac:dyDescent="0.25">
      <c r="A18" s="3"/>
      <c r="B18" s="8" t="s">
        <v>72</v>
      </c>
      <c r="C18" s="9">
        <v>3</v>
      </c>
      <c r="D18" s="44">
        <v>41625</v>
      </c>
      <c r="E18" s="15"/>
      <c r="F18" s="28">
        <v>41653</v>
      </c>
      <c r="G18" s="33">
        <v>1676.25</v>
      </c>
      <c r="H18" s="59">
        <f t="shared" si="2"/>
        <v>1.4599999999999973</v>
      </c>
      <c r="I18" s="23">
        <f t="shared" si="0"/>
        <v>1674.79</v>
      </c>
      <c r="J18" s="34">
        <f t="shared" si="1"/>
        <v>8.7099179716629213E-2</v>
      </c>
      <c r="K18" s="62">
        <v>23.72</v>
      </c>
      <c r="L18" s="23">
        <v>23.72</v>
      </c>
      <c r="M18" s="62">
        <f t="shared" si="5"/>
        <v>0</v>
      </c>
      <c r="N18" s="54">
        <v>475</v>
      </c>
      <c r="O18" s="23">
        <v>24.97</v>
      </c>
      <c r="P18" s="23">
        <v>23.51</v>
      </c>
      <c r="Q18" s="62">
        <f t="shared" si="3"/>
        <v>1.4599999999999973</v>
      </c>
      <c r="R18" s="50">
        <f t="shared" si="4"/>
        <v>99.999999999999986</v>
      </c>
    </row>
    <row r="19" spans="1:18" x14ac:dyDescent="0.25">
      <c r="A19" s="3"/>
      <c r="B19" s="4" t="s">
        <v>73</v>
      </c>
      <c r="C19" s="5">
        <v>3</v>
      </c>
      <c r="D19" s="43">
        <v>41625</v>
      </c>
      <c r="E19" s="13" t="s">
        <v>77</v>
      </c>
      <c r="F19" s="27">
        <v>41653</v>
      </c>
      <c r="G19" s="31">
        <v>1673.2</v>
      </c>
      <c r="H19" s="58">
        <f t="shared" si="2"/>
        <v>2.9999999999997584E-2</v>
      </c>
      <c r="I19" s="22">
        <f t="shared" si="0"/>
        <v>1673.17</v>
      </c>
      <c r="J19" s="32">
        <f t="shared" si="1"/>
        <v>1.7929715515179049E-3</v>
      </c>
      <c r="K19" s="61">
        <v>23.66</v>
      </c>
      <c r="L19" s="22">
        <v>23.66</v>
      </c>
      <c r="M19" s="61">
        <f t="shared" si="5"/>
        <v>0</v>
      </c>
      <c r="N19" s="53">
        <v>200</v>
      </c>
      <c r="O19" s="22">
        <v>23.56</v>
      </c>
      <c r="P19" s="22">
        <v>23.53</v>
      </c>
      <c r="Q19" s="61">
        <f t="shared" si="3"/>
        <v>2.9999999999997584E-2</v>
      </c>
      <c r="R19" s="47">
        <f t="shared" si="4"/>
        <v>100</v>
      </c>
    </row>
    <row r="20" spans="1:18" ht="15" customHeight="1" x14ac:dyDescent="0.25">
      <c r="A20" s="3"/>
      <c r="B20" s="4" t="s">
        <v>74</v>
      </c>
      <c r="C20" s="5">
        <v>3</v>
      </c>
      <c r="D20" s="43">
        <v>41625</v>
      </c>
      <c r="E20" s="13" t="s">
        <v>83</v>
      </c>
      <c r="F20" s="27">
        <v>41653</v>
      </c>
      <c r="G20" s="31">
        <v>1661.67</v>
      </c>
      <c r="H20" s="58">
        <f>M20+Q20</f>
        <v>8.0000000000001847E-2</v>
      </c>
      <c r="I20" s="22">
        <f t="shared" si="0"/>
        <v>1661.5900000000001</v>
      </c>
      <c r="J20" s="32">
        <f t="shared" si="1"/>
        <v>4.8144336721492138E-3</v>
      </c>
      <c r="K20" s="61">
        <v>23.71</v>
      </c>
      <c r="L20" s="22">
        <v>23.68</v>
      </c>
      <c r="M20" s="61">
        <f t="shared" si="5"/>
        <v>3.0000000000001137E-2</v>
      </c>
      <c r="N20" s="53">
        <v>227</v>
      </c>
      <c r="O20" s="22">
        <v>23.53</v>
      </c>
      <c r="P20" s="22">
        <v>23.48</v>
      </c>
      <c r="Q20" s="61">
        <f t="shared" si="3"/>
        <v>5.0000000000000711E-2</v>
      </c>
      <c r="R20" s="47">
        <f t="shared" si="4"/>
        <v>62.499999999999446</v>
      </c>
    </row>
    <row r="21" spans="1:18" ht="15" customHeight="1" x14ac:dyDescent="0.25">
      <c r="A21" s="3"/>
      <c r="B21" s="8" t="s">
        <v>75</v>
      </c>
      <c r="C21" s="9">
        <v>3</v>
      </c>
      <c r="D21" s="44">
        <v>41625</v>
      </c>
      <c r="E21" s="46" t="s">
        <v>83</v>
      </c>
      <c r="F21" s="28">
        <v>41653</v>
      </c>
      <c r="G21" s="33">
        <v>1659.2</v>
      </c>
      <c r="H21" s="59">
        <f t="shared" si="2"/>
        <v>5.0000000000000711E-2</v>
      </c>
      <c r="I21" s="23">
        <f t="shared" si="0"/>
        <v>1659.15</v>
      </c>
      <c r="J21" s="34">
        <f t="shared" si="1"/>
        <v>3.0135004821601197E-3</v>
      </c>
      <c r="K21" s="62">
        <v>23.63</v>
      </c>
      <c r="L21" s="23">
        <v>23.63</v>
      </c>
      <c r="M21" s="62">
        <f t="shared" si="5"/>
        <v>0</v>
      </c>
      <c r="N21" s="54">
        <v>294</v>
      </c>
      <c r="O21" s="23">
        <v>23.64</v>
      </c>
      <c r="P21" s="23">
        <v>23.59</v>
      </c>
      <c r="Q21" s="62">
        <f t="shared" si="3"/>
        <v>5.0000000000000711E-2</v>
      </c>
      <c r="R21" s="48">
        <f t="shared" si="4"/>
        <v>100</v>
      </c>
    </row>
    <row r="22" spans="1:18" x14ac:dyDescent="0.25">
      <c r="A22" s="3"/>
      <c r="B22" s="4">
        <v>1</v>
      </c>
      <c r="C22" s="5">
        <v>3</v>
      </c>
      <c r="D22" s="43">
        <v>41623</v>
      </c>
      <c r="E22" s="14"/>
      <c r="F22" s="27">
        <v>41647</v>
      </c>
      <c r="G22" s="31">
        <v>1711.08</v>
      </c>
      <c r="H22" s="58">
        <f t="shared" si="2"/>
        <v>58.39</v>
      </c>
      <c r="I22" s="22">
        <f t="shared" si="0"/>
        <v>1652.6899999999998</v>
      </c>
      <c r="J22" s="32">
        <f t="shared" si="1"/>
        <v>3.4124646422142741</v>
      </c>
      <c r="K22" s="61">
        <v>63.81</v>
      </c>
      <c r="L22" s="22">
        <v>23.26</v>
      </c>
      <c r="M22" s="61">
        <f t="shared" si="5"/>
        <v>40.549999999999997</v>
      </c>
      <c r="N22" s="53">
        <v>1210</v>
      </c>
      <c r="O22" s="22">
        <v>41.4</v>
      </c>
      <c r="P22" s="22">
        <v>23.56</v>
      </c>
      <c r="Q22" s="61">
        <f t="shared" si="3"/>
        <v>17.84</v>
      </c>
      <c r="R22" s="49">
        <f t="shared" si="4"/>
        <v>30.553176913855111</v>
      </c>
    </row>
    <row r="23" spans="1:18" x14ac:dyDescent="0.25">
      <c r="A23" s="3"/>
      <c r="B23" s="4">
        <v>2</v>
      </c>
      <c r="C23" s="5">
        <v>3</v>
      </c>
      <c r="D23" s="43">
        <v>41623</v>
      </c>
      <c r="E23" s="14"/>
      <c r="F23" s="27">
        <v>41647</v>
      </c>
      <c r="G23" s="31">
        <v>1714.12</v>
      </c>
      <c r="H23" s="58">
        <f t="shared" si="2"/>
        <v>55.389999999999993</v>
      </c>
      <c r="I23" s="22">
        <f t="shared" si="0"/>
        <v>1658.7299999999998</v>
      </c>
      <c r="J23" s="32">
        <f t="shared" si="1"/>
        <v>3.2313957015844861</v>
      </c>
      <c r="K23" s="61">
        <v>61.62</v>
      </c>
      <c r="L23" s="22">
        <v>23.38</v>
      </c>
      <c r="M23" s="61">
        <f t="shared" si="5"/>
        <v>38.239999999999995</v>
      </c>
      <c r="N23" s="53">
        <v>1431</v>
      </c>
      <c r="O23" s="22">
        <v>40.83</v>
      </c>
      <c r="P23" s="22">
        <v>23.68</v>
      </c>
      <c r="Q23" s="61">
        <f t="shared" si="3"/>
        <v>17.149999999999999</v>
      </c>
      <c r="R23" s="49">
        <f t="shared" si="4"/>
        <v>30.962267557320814</v>
      </c>
    </row>
    <row r="24" spans="1:18" x14ac:dyDescent="0.25">
      <c r="A24" s="3"/>
      <c r="B24" s="8">
        <v>3</v>
      </c>
      <c r="C24" s="39">
        <v>3</v>
      </c>
      <c r="D24" s="44">
        <v>41623</v>
      </c>
      <c r="E24" s="16"/>
      <c r="F24" s="28">
        <v>41647</v>
      </c>
      <c r="G24" s="30">
        <v>1731.96</v>
      </c>
      <c r="H24" s="59">
        <f t="shared" si="2"/>
        <v>72.259999999999991</v>
      </c>
      <c r="I24" s="10">
        <f t="shared" si="0"/>
        <v>1659.7</v>
      </c>
      <c r="J24" s="40">
        <f t="shared" si="1"/>
        <v>4.1721517817963454</v>
      </c>
      <c r="K24" s="64">
        <v>77.239999999999995</v>
      </c>
      <c r="L24" s="10">
        <v>23.33</v>
      </c>
      <c r="M24" s="62">
        <f t="shared" si="5"/>
        <v>53.91</v>
      </c>
      <c r="N24" s="55">
        <v>895</v>
      </c>
      <c r="O24" s="10">
        <v>41.9</v>
      </c>
      <c r="P24" s="10">
        <v>23.55</v>
      </c>
      <c r="Q24" s="62">
        <f t="shared" si="3"/>
        <v>18.349999999999998</v>
      </c>
      <c r="R24" s="50">
        <f t="shared" si="4"/>
        <v>25.394409078328259</v>
      </c>
    </row>
    <row r="25" spans="1:18" x14ac:dyDescent="0.25">
      <c r="A25" s="3"/>
      <c r="B25" s="4">
        <v>4</v>
      </c>
      <c r="C25" s="5">
        <v>3</v>
      </c>
      <c r="D25" s="43">
        <v>41623</v>
      </c>
      <c r="E25" s="11"/>
      <c r="F25" s="27">
        <v>41647</v>
      </c>
      <c r="G25" s="31">
        <v>1695.04</v>
      </c>
      <c r="H25" s="58">
        <f t="shared" si="2"/>
        <v>20.570000000000007</v>
      </c>
      <c r="I25" s="22">
        <f t="shared" si="0"/>
        <v>1674.47</v>
      </c>
      <c r="J25" s="32">
        <f t="shared" ref="J25:J49" si="6">H25*100/G25</f>
        <v>1.2135406834057019</v>
      </c>
      <c r="K25" s="61">
        <v>33.380000000000003</v>
      </c>
      <c r="L25" s="22">
        <v>23.79</v>
      </c>
      <c r="M25" s="61">
        <f t="shared" si="5"/>
        <v>9.5900000000000034</v>
      </c>
      <c r="N25" s="53">
        <v>930</v>
      </c>
      <c r="O25" s="22">
        <v>34.590000000000003</v>
      </c>
      <c r="P25" s="22">
        <v>23.61</v>
      </c>
      <c r="Q25" s="61">
        <f t="shared" si="3"/>
        <v>10.980000000000004</v>
      </c>
      <c r="R25" s="49">
        <f t="shared" si="4"/>
        <v>53.378706854642687</v>
      </c>
    </row>
    <row r="26" spans="1:18" x14ac:dyDescent="0.25">
      <c r="A26" s="3"/>
      <c r="B26" s="4">
        <v>5</v>
      </c>
      <c r="C26" s="5">
        <v>3</v>
      </c>
      <c r="D26" s="43">
        <v>41623</v>
      </c>
      <c r="E26" s="11"/>
      <c r="F26" s="27">
        <v>41647</v>
      </c>
      <c r="G26" s="31">
        <v>1694.97</v>
      </c>
      <c r="H26" s="58">
        <f t="shared" si="2"/>
        <v>25.44</v>
      </c>
      <c r="I26" s="22">
        <f t="shared" si="0"/>
        <v>1669.53</v>
      </c>
      <c r="J26" s="32">
        <f t="shared" si="6"/>
        <v>1.500911520557886</v>
      </c>
      <c r="K26" s="61">
        <v>36.86</v>
      </c>
      <c r="L26" s="22">
        <v>23.83</v>
      </c>
      <c r="M26" s="61">
        <f t="shared" si="5"/>
        <v>13.030000000000001</v>
      </c>
      <c r="N26" s="53">
        <v>735</v>
      </c>
      <c r="O26" s="22">
        <v>35.71</v>
      </c>
      <c r="P26" s="22">
        <v>23.3</v>
      </c>
      <c r="Q26" s="61">
        <f t="shared" si="3"/>
        <v>12.41</v>
      </c>
      <c r="R26" s="49">
        <f t="shared" si="4"/>
        <v>48.781446540880502</v>
      </c>
    </row>
    <row r="27" spans="1:18" x14ac:dyDescent="0.25">
      <c r="A27" s="3"/>
      <c r="B27" s="8">
        <v>6</v>
      </c>
      <c r="C27" s="9">
        <v>3</v>
      </c>
      <c r="D27" s="44">
        <v>41623</v>
      </c>
      <c r="E27" s="12"/>
      <c r="F27" s="28">
        <v>41647</v>
      </c>
      <c r="G27" s="33">
        <v>1695.85</v>
      </c>
      <c r="H27" s="59">
        <f t="shared" si="2"/>
        <v>24.75</v>
      </c>
      <c r="I27" s="23">
        <f t="shared" si="0"/>
        <v>1671.1</v>
      </c>
      <c r="J27" s="34">
        <f t="shared" si="6"/>
        <v>1.4594451160185158</v>
      </c>
      <c r="K27" s="62">
        <v>36.49</v>
      </c>
      <c r="L27" s="23">
        <v>23.85</v>
      </c>
      <c r="M27" s="62">
        <f>K27-L27</f>
        <v>12.64</v>
      </c>
      <c r="N27" s="54">
        <v>895</v>
      </c>
      <c r="O27" s="23">
        <v>35.61</v>
      </c>
      <c r="P27" s="23">
        <v>23.5</v>
      </c>
      <c r="Q27" s="62">
        <f t="shared" si="3"/>
        <v>12.11</v>
      </c>
      <c r="R27" s="50">
        <f t="shared" si="4"/>
        <v>48.929292929292927</v>
      </c>
    </row>
    <row r="28" spans="1:18" x14ac:dyDescent="0.25">
      <c r="A28" s="3"/>
      <c r="B28" s="4">
        <v>7</v>
      </c>
      <c r="C28" s="5">
        <v>3</v>
      </c>
      <c r="D28" s="43">
        <v>41623</v>
      </c>
      <c r="E28" s="11"/>
      <c r="F28" s="27">
        <v>41647</v>
      </c>
      <c r="G28" s="31">
        <v>1710.25</v>
      </c>
      <c r="H28" s="58">
        <f t="shared" si="2"/>
        <v>47.510000000000005</v>
      </c>
      <c r="I28" s="22">
        <f t="shared" si="0"/>
        <v>1662.74</v>
      </c>
      <c r="J28" s="32">
        <f t="shared" si="6"/>
        <v>2.7779564391170886</v>
      </c>
      <c r="K28" s="61">
        <v>50.96</v>
      </c>
      <c r="L28" s="22">
        <v>23.94</v>
      </c>
      <c r="M28" s="61">
        <f t="shared" si="5"/>
        <v>27.02</v>
      </c>
      <c r="N28" s="53">
        <v>1403</v>
      </c>
      <c r="O28" s="22">
        <v>43.85</v>
      </c>
      <c r="P28" s="22">
        <v>23.36</v>
      </c>
      <c r="Q28" s="61">
        <f>O28-P28</f>
        <v>20.490000000000002</v>
      </c>
      <c r="R28" s="49">
        <f t="shared" si="4"/>
        <v>43.127762576299723</v>
      </c>
    </row>
    <row r="29" spans="1:18" x14ac:dyDescent="0.25">
      <c r="A29" s="3"/>
      <c r="B29" s="4">
        <v>8</v>
      </c>
      <c r="C29" s="5">
        <v>3</v>
      </c>
      <c r="D29" s="43">
        <v>41623</v>
      </c>
      <c r="E29" s="11"/>
      <c r="F29" s="27">
        <v>41647</v>
      </c>
      <c r="G29" s="31">
        <v>1698.16</v>
      </c>
      <c r="H29" s="58">
        <f t="shared" si="2"/>
        <v>26</v>
      </c>
      <c r="I29" s="22">
        <f t="shared" si="0"/>
        <v>1672.16</v>
      </c>
      <c r="J29" s="32">
        <f t="shared" si="6"/>
        <v>1.5310689216563809</v>
      </c>
      <c r="K29" s="61">
        <v>38.65</v>
      </c>
      <c r="L29" s="22">
        <v>23.84</v>
      </c>
      <c r="M29" s="61">
        <f t="shared" si="5"/>
        <v>14.809999999999999</v>
      </c>
      <c r="N29" s="53">
        <v>675</v>
      </c>
      <c r="O29" s="22">
        <v>34.64</v>
      </c>
      <c r="P29" s="22">
        <v>23.45</v>
      </c>
      <c r="Q29" s="61">
        <f t="shared" si="3"/>
        <v>11.190000000000001</v>
      </c>
      <c r="R29" s="49">
        <f t="shared" si="4"/>
        <v>43.038461538461547</v>
      </c>
    </row>
    <row r="30" spans="1:18" x14ac:dyDescent="0.25">
      <c r="A30" s="3"/>
      <c r="B30" s="8">
        <v>9</v>
      </c>
      <c r="C30" s="9">
        <v>3</v>
      </c>
      <c r="D30" s="44">
        <v>41623</v>
      </c>
      <c r="E30" s="12"/>
      <c r="F30" s="28">
        <v>41647</v>
      </c>
      <c r="G30" s="33">
        <v>1695.01</v>
      </c>
      <c r="H30" s="59">
        <f t="shared" si="2"/>
        <v>27.840000000000003</v>
      </c>
      <c r="I30" s="23">
        <f t="shared" si="0"/>
        <v>1667.17</v>
      </c>
      <c r="J30" s="34">
        <f t="shared" si="6"/>
        <v>1.6424681860284014</v>
      </c>
      <c r="K30" s="62">
        <v>39.53</v>
      </c>
      <c r="L30" s="23">
        <v>23.9</v>
      </c>
      <c r="M30" s="62">
        <f t="shared" si="5"/>
        <v>15.630000000000003</v>
      </c>
      <c r="N30" s="54">
        <v>787</v>
      </c>
      <c r="O30" s="23">
        <v>35.630000000000003</v>
      </c>
      <c r="P30" s="23">
        <v>23.42</v>
      </c>
      <c r="Q30" s="62">
        <f t="shared" si="3"/>
        <v>12.21</v>
      </c>
      <c r="R30" s="50">
        <f t="shared" si="4"/>
        <v>43.857758620689651</v>
      </c>
    </row>
    <row r="31" spans="1:18" x14ac:dyDescent="0.25">
      <c r="A31" s="3"/>
      <c r="B31" s="4">
        <v>10</v>
      </c>
      <c r="C31" s="5">
        <v>3</v>
      </c>
      <c r="D31" s="43">
        <v>41625</v>
      </c>
      <c r="E31" s="11"/>
      <c r="F31" s="27">
        <v>41647</v>
      </c>
      <c r="G31" s="31">
        <v>1757.3</v>
      </c>
      <c r="H31" s="58">
        <f t="shared" si="2"/>
        <v>117.88</v>
      </c>
      <c r="I31" s="41">
        <f t="shared" si="0"/>
        <v>1639.42</v>
      </c>
      <c r="J31" s="32">
        <f t="shared" si="6"/>
        <v>6.7080179821316799</v>
      </c>
      <c r="K31" s="61">
        <v>109.65</v>
      </c>
      <c r="L31" s="22">
        <v>23.98</v>
      </c>
      <c r="M31" s="61">
        <f t="shared" si="5"/>
        <v>85.67</v>
      </c>
      <c r="N31" s="53">
        <v>1324</v>
      </c>
      <c r="O31" s="22">
        <v>55.61</v>
      </c>
      <c r="P31" s="22">
        <v>23.4</v>
      </c>
      <c r="Q31" s="61">
        <f t="shared" si="3"/>
        <v>32.21</v>
      </c>
      <c r="R31" s="49">
        <f t="shared" si="4"/>
        <v>27.324397692568716</v>
      </c>
    </row>
    <row r="32" spans="1:18" x14ac:dyDescent="0.25">
      <c r="A32" s="3"/>
      <c r="B32" s="4">
        <v>11</v>
      </c>
      <c r="C32" s="5">
        <v>3</v>
      </c>
      <c r="D32" s="43">
        <v>41625</v>
      </c>
      <c r="E32" s="11"/>
      <c r="F32" s="27">
        <v>41647</v>
      </c>
      <c r="G32" s="31">
        <v>1780.13</v>
      </c>
      <c r="H32" s="58">
        <f t="shared" si="2"/>
        <v>152.46</v>
      </c>
      <c r="I32" s="22">
        <f t="shared" si="0"/>
        <v>1627.67</v>
      </c>
      <c r="J32" s="32">
        <f t="shared" si="6"/>
        <v>8.564543038991534</v>
      </c>
      <c r="K32" s="61">
        <v>140.81</v>
      </c>
      <c r="L32" s="22">
        <v>23.85</v>
      </c>
      <c r="M32" s="61">
        <f t="shared" si="5"/>
        <v>116.96000000000001</v>
      </c>
      <c r="N32" s="53">
        <v>1707</v>
      </c>
      <c r="O32" s="22">
        <v>59.23</v>
      </c>
      <c r="P32" s="22">
        <v>23.73</v>
      </c>
      <c r="Q32" s="61">
        <f t="shared" si="3"/>
        <v>35.5</v>
      </c>
      <c r="R32" s="49">
        <f t="shared" si="4"/>
        <v>23.284796012068739</v>
      </c>
    </row>
    <row r="33" spans="1:18" x14ac:dyDescent="0.25">
      <c r="A33" s="3"/>
      <c r="B33" s="8">
        <v>13</v>
      </c>
      <c r="C33" s="9">
        <v>3</v>
      </c>
      <c r="D33" s="44">
        <v>41625</v>
      </c>
      <c r="E33" s="12"/>
      <c r="F33" s="28">
        <v>41647</v>
      </c>
      <c r="G33" s="33">
        <v>1771.12</v>
      </c>
      <c r="H33" s="59">
        <f t="shared" si="2"/>
        <v>132.47999999999999</v>
      </c>
      <c r="I33" s="23">
        <f t="shared" si="0"/>
        <v>1638.6399999999999</v>
      </c>
      <c r="J33" s="34">
        <f t="shared" si="6"/>
        <v>7.4800126473643793</v>
      </c>
      <c r="K33" s="62">
        <v>126.77</v>
      </c>
      <c r="L33" s="23">
        <v>23.7</v>
      </c>
      <c r="M33" s="62">
        <f t="shared" si="5"/>
        <v>103.07</v>
      </c>
      <c r="N33" s="54">
        <v>1841</v>
      </c>
      <c r="O33" s="23">
        <v>53.19</v>
      </c>
      <c r="P33" s="23">
        <v>23.78</v>
      </c>
      <c r="Q33" s="62">
        <f t="shared" si="3"/>
        <v>29.409999999999997</v>
      </c>
      <c r="R33" s="50">
        <f t="shared" si="4"/>
        <v>22.199577294685987</v>
      </c>
    </row>
    <row r="34" spans="1:18" x14ac:dyDescent="0.25">
      <c r="A34" s="3"/>
      <c r="B34" s="4">
        <v>14</v>
      </c>
      <c r="C34" s="5">
        <v>3</v>
      </c>
      <c r="D34" s="43">
        <v>41625</v>
      </c>
      <c r="E34" s="11"/>
      <c r="F34" s="27">
        <v>41647</v>
      </c>
      <c r="G34" s="31">
        <v>1781.56</v>
      </c>
      <c r="H34" s="58">
        <f t="shared" si="2"/>
        <v>150.97999999999999</v>
      </c>
      <c r="I34" s="41">
        <f t="shared" si="0"/>
        <v>1630.58</v>
      </c>
      <c r="J34" s="32">
        <f t="shared" si="6"/>
        <v>8.474595298502436</v>
      </c>
      <c r="K34" s="61">
        <v>143.88999999999999</v>
      </c>
      <c r="L34" s="22">
        <v>23.43</v>
      </c>
      <c r="M34" s="61">
        <f t="shared" si="5"/>
        <v>120.45999999999998</v>
      </c>
      <c r="N34" s="53">
        <v>2660</v>
      </c>
      <c r="O34" s="22">
        <v>54.14</v>
      </c>
      <c r="P34" s="22">
        <v>23.62</v>
      </c>
      <c r="Q34" s="61">
        <f t="shared" si="3"/>
        <v>30.52</v>
      </c>
      <c r="R34" s="49">
        <f t="shared" si="4"/>
        <v>20.214597959994702</v>
      </c>
    </row>
    <row r="35" spans="1:18" x14ac:dyDescent="0.25">
      <c r="A35" s="3"/>
      <c r="B35" s="4">
        <v>15</v>
      </c>
      <c r="C35" s="5">
        <v>3</v>
      </c>
      <c r="D35" s="43">
        <v>41625</v>
      </c>
      <c r="E35" s="11"/>
      <c r="F35" s="27">
        <v>41647</v>
      </c>
      <c r="G35" s="31">
        <v>1761.88</v>
      </c>
      <c r="H35" s="58">
        <f t="shared" si="2"/>
        <v>131.93</v>
      </c>
      <c r="I35" s="22">
        <f t="shared" si="0"/>
        <v>1629.95</v>
      </c>
      <c r="J35" s="32">
        <f t="shared" si="6"/>
        <v>7.4880241560151655</v>
      </c>
      <c r="K35" s="61">
        <v>128.61000000000001</v>
      </c>
      <c r="L35" s="22">
        <v>23.45</v>
      </c>
      <c r="M35" s="61">
        <f t="shared" si="5"/>
        <v>105.16000000000001</v>
      </c>
      <c r="N35" s="53">
        <v>2090</v>
      </c>
      <c r="O35" s="22">
        <v>50.46</v>
      </c>
      <c r="P35" s="22">
        <v>23.69</v>
      </c>
      <c r="Q35" s="61">
        <f t="shared" si="3"/>
        <v>26.77</v>
      </c>
      <c r="R35" s="49">
        <f t="shared" si="4"/>
        <v>20.291063442734782</v>
      </c>
    </row>
    <row r="36" spans="1:18" x14ac:dyDescent="0.25">
      <c r="A36" s="3"/>
      <c r="B36" s="8">
        <v>17</v>
      </c>
      <c r="C36" s="9">
        <v>3</v>
      </c>
      <c r="D36" s="44">
        <v>41625</v>
      </c>
      <c r="E36" s="12"/>
      <c r="F36" s="28">
        <v>41647</v>
      </c>
      <c r="G36" s="33">
        <v>1774.89</v>
      </c>
      <c r="H36" s="59">
        <f t="shared" si="2"/>
        <v>149.66999999999999</v>
      </c>
      <c r="I36" s="23">
        <f t="shared" si="0"/>
        <v>1625.22</v>
      </c>
      <c r="J36" s="34">
        <f t="shared" si="6"/>
        <v>8.4326352619035525</v>
      </c>
      <c r="K36" s="62">
        <v>130.16999999999999</v>
      </c>
      <c r="L36" s="23">
        <v>23.43</v>
      </c>
      <c r="M36" s="62">
        <f t="shared" si="5"/>
        <v>106.73999999999998</v>
      </c>
      <c r="N36" s="54">
        <v>2640</v>
      </c>
      <c r="O36" s="23">
        <v>66.650000000000006</v>
      </c>
      <c r="P36" s="23">
        <v>23.72</v>
      </c>
      <c r="Q36" s="62">
        <f t="shared" si="3"/>
        <v>42.930000000000007</v>
      </c>
      <c r="R36" s="50">
        <f t="shared" si="4"/>
        <v>28.683102826217688</v>
      </c>
    </row>
    <row r="37" spans="1:18" x14ac:dyDescent="0.25">
      <c r="A37" s="3"/>
      <c r="B37" s="4">
        <v>18</v>
      </c>
      <c r="C37" s="5">
        <v>3</v>
      </c>
      <c r="D37" s="43">
        <v>41625</v>
      </c>
      <c r="E37" s="11"/>
      <c r="F37" s="27">
        <v>41652</v>
      </c>
      <c r="G37" s="31">
        <v>1753.27</v>
      </c>
      <c r="H37" s="58">
        <f t="shared" si="2"/>
        <v>122.22999999999999</v>
      </c>
      <c r="I37" s="41">
        <f t="shared" si="0"/>
        <v>1631.04</v>
      </c>
      <c r="J37" s="32">
        <f t="shared" si="6"/>
        <v>6.9715445995197536</v>
      </c>
      <c r="K37" s="61">
        <v>107.69</v>
      </c>
      <c r="L37" s="22">
        <v>23.64</v>
      </c>
      <c r="M37" s="61">
        <f t="shared" si="5"/>
        <v>84.05</v>
      </c>
      <c r="N37" s="53">
        <v>1561</v>
      </c>
      <c r="O37" s="22">
        <v>61.6</v>
      </c>
      <c r="P37" s="22">
        <v>23.42</v>
      </c>
      <c r="Q37" s="61">
        <f t="shared" si="3"/>
        <v>38.18</v>
      </c>
      <c r="R37" s="49">
        <f t="shared" si="4"/>
        <v>31.236194060377979</v>
      </c>
    </row>
    <row r="38" spans="1:18" x14ac:dyDescent="0.25">
      <c r="A38" s="3"/>
      <c r="B38" s="4">
        <v>19</v>
      </c>
      <c r="C38" s="5">
        <v>3</v>
      </c>
      <c r="D38" s="43">
        <v>41625</v>
      </c>
      <c r="E38" s="11"/>
      <c r="F38" s="27">
        <v>41652</v>
      </c>
      <c r="G38" s="31">
        <v>1738.26</v>
      </c>
      <c r="H38" s="58">
        <f t="shared" si="2"/>
        <v>104.41</v>
      </c>
      <c r="I38" s="22">
        <f t="shared" si="0"/>
        <v>1633.85</v>
      </c>
      <c r="J38" s="32">
        <f t="shared" si="6"/>
        <v>6.0065812939376162</v>
      </c>
      <c r="K38" s="61">
        <v>101.01</v>
      </c>
      <c r="L38" s="22">
        <v>23.81</v>
      </c>
      <c r="M38" s="61">
        <f t="shared" si="5"/>
        <v>77.2</v>
      </c>
      <c r="N38" s="53">
        <v>1869</v>
      </c>
      <c r="O38" s="22">
        <v>50.71</v>
      </c>
      <c r="P38" s="22">
        <v>23.5</v>
      </c>
      <c r="Q38" s="61">
        <f t="shared" si="3"/>
        <v>27.21</v>
      </c>
      <c r="R38" s="49">
        <f t="shared" si="4"/>
        <v>26.060722153050474</v>
      </c>
    </row>
    <row r="39" spans="1:18" x14ac:dyDescent="0.25">
      <c r="A39" s="3"/>
      <c r="B39" s="8">
        <v>20</v>
      </c>
      <c r="C39" s="9">
        <v>3</v>
      </c>
      <c r="D39" s="44">
        <v>41625</v>
      </c>
      <c r="E39" s="12"/>
      <c r="F39" s="28">
        <v>41652</v>
      </c>
      <c r="G39" s="33">
        <v>1791.67</v>
      </c>
      <c r="H39" s="59">
        <f t="shared" si="2"/>
        <v>99.76</v>
      </c>
      <c r="I39" s="23">
        <f t="shared" si="0"/>
        <v>1691.91</v>
      </c>
      <c r="J39" s="34">
        <f t="shared" si="6"/>
        <v>5.5679896409495049</v>
      </c>
      <c r="K39" s="62">
        <v>97.81</v>
      </c>
      <c r="L39" s="23">
        <v>23.58</v>
      </c>
      <c r="M39" s="62">
        <f t="shared" si="5"/>
        <v>74.23</v>
      </c>
      <c r="N39" s="54">
        <v>1463</v>
      </c>
      <c r="O39" s="23">
        <v>48.94</v>
      </c>
      <c r="P39" s="23">
        <v>23.41</v>
      </c>
      <c r="Q39" s="62">
        <f t="shared" si="3"/>
        <v>25.529999999999998</v>
      </c>
      <c r="R39" s="50">
        <f t="shared" si="4"/>
        <v>25.591419406575778</v>
      </c>
    </row>
    <row r="40" spans="1:18" x14ac:dyDescent="0.25">
      <c r="A40" s="3"/>
      <c r="B40" s="4">
        <v>21</v>
      </c>
      <c r="C40" s="5">
        <v>3</v>
      </c>
      <c r="D40" s="43">
        <v>41625</v>
      </c>
      <c r="E40" s="11"/>
      <c r="F40" s="27">
        <v>41652</v>
      </c>
      <c r="G40" s="31">
        <v>1742</v>
      </c>
      <c r="H40" s="58">
        <f t="shared" si="2"/>
        <v>94.57</v>
      </c>
      <c r="I40" s="41">
        <f t="shared" si="0"/>
        <v>1647.43</v>
      </c>
      <c r="J40" s="32">
        <f t="shared" si="6"/>
        <v>5.4288174512055107</v>
      </c>
      <c r="K40" s="61">
        <v>89.96</v>
      </c>
      <c r="L40" s="22">
        <v>23.67</v>
      </c>
      <c r="M40" s="61">
        <f t="shared" si="5"/>
        <v>66.289999999999992</v>
      </c>
      <c r="N40" s="53">
        <v>1881</v>
      </c>
      <c r="O40" s="22">
        <v>51.73</v>
      </c>
      <c r="P40" s="22">
        <v>23.45</v>
      </c>
      <c r="Q40" s="61">
        <f t="shared" si="3"/>
        <v>28.279999999999998</v>
      </c>
      <c r="R40" s="49">
        <f t="shared" si="4"/>
        <v>29.903774981495186</v>
      </c>
    </row>
    <row r="41" spans="1:18" x14ac:dyDescent="0.25">
      <c r="A41" s="3"/>
      <c r="B41" s="4">
        <v>22</v>
      </c>
      <c r="C41" s="5">
        <v>3</v>
      </c>
      <c r="D41" s="43">
        <v>41625</v>
      </c>
      <c r="E41" s="11"/>
      <c r="F41" s="27">
        <v>41652</v>
      </c>
      <c r="G41" s="31">
        <v>1756.58</v>
      </c>
      <c r="H41" s="58">
        <f t="shared" si="2"/>
        <v>116.78</v>
      </c>
      <c r="I41" s="22">
        <f t="shared" si="0"/>
        <v>1639.8</v>
      </c>
      <c r="J41" s="32">
        <f t="shared" si="6"/>
        <v>6.6481458288264701</v>
      </c>
      <c r="K41" s="61">
        <v>92.74</v>
      </c>
      <c r="L41" s="22">
        <v>23.66</v>
      </c>
      <c r="M41" s="61">
        <f t="shared" si="5"/>
        <v>69.08</v>
      </c>
      <c r="N41" s="53">
        <v>1197</v>
      </c>
      <c r="O41" s="22">
        <v>71.14</v>
      </c>
      <c r="P41" s="22">
        <v>23.44</v>
      </c>
      <c r="Q41" s="61">
        <f t="shared" si="3"/>
        <v>47.7</v>
      </c>
      <c r="R41" s="49">
        <f t="shared" si="4"/>
        <v>40.846035280013702</v>
      </c>
    </row>
    <row r="42" spans="1:18" x14ac:dyDescent="0.25">
      <c r="A42" s="3"/>
      <c r="B42" s="8">
        <v>23</v>
      </c>
      <c r="C42" s="9">
        <v>3</v>
      </c>
      <c r="D42" s="44">
        <v>41625</v>
      </c>
      <c r="E42" s="12"/>
      <c r="F42" s="28">
        <v>41652</v>
      </c>
      <c r="G42" s="33">
        <v>1759.28</v>
      </c>
      <c r="H42" s="59">
        <f t="shared" si="2"/>
        <v>111.45000000000002</v>
      </c>
      <c r="I42" s="23">
        <f t="shared" si="0"/>
        <v>1647.83</v>
      </c>
      <c r="J42" s="34">
        <f t="shared" si="6"/>
        <v>6.3349779455231694</v>
      </c>
      <c r="K42" s="62">
        <v>88.79</v>
      </c>
      <c r="L42" s="23">
        <v>23.8</v>
      </c>
      <c r="M42" s="62">
        <f t="shared" si="5"/>
        <v>64.990000000000009</v>
      </c>
      <c r="N42" s="54">
        <v>1279</v>
      </c>
      <c r="O42" s="23">
        <v>70.010000000000005</v>
      </c>
      <c r="P42" s="23">
        <v>23.55</v>
      </c>
      <c r="Q42" s="62">
        <f t="shared" si="3"/>
        <v>46.460000000000008</v>
      </c>
      <c r="R42" s="50">
        <f t="shared" si="4"/>
        <v>41.686855091969498</v>
      </c>
    </row>
    <row r="43" spans="1:18" x14ac:dyDescent="0.25">
      <c r="A43" s="3"/>
      <c r="B43" s="4">
        <v>24</v>
      </c>
      <c r="C43" s="5">
        <v>3</v>
      </c>
      <c r="D43" s="43">
        <v>41625</v>
      </c>
      <c r="E43" s="11"/>
      <c r="F43" s="27">
        <v>41652</v>
      </c>
      <c r="G43" s="31">
        <v>1782.45</v>
      </c>
      <c r="H43" s="58">
        <f t="shared" si="2"/>
        <v>150.80000000000001</v>
      </c>
      <c r="I43" s="41">
        <f t="shared" si="0"/>
        <v>1631.65</v>
      </c>
      <c r="J43" s="42">
        <f t="shared" si="6"/>
        <v>8.4602653650873805</v>
      </c>
      <c r="K43" s="65">
        <v>114.96</v>
      </c>
      <c r="L43" s="41">
        <v>23.64</v>
      </c>
      <c r="M43" s="65">
        <f t="shared" si="5"/>
        <v>91.32</v>
      </c>
      <c r="N43" s="53">
        <v>1091</v>
      </c>
      <c r="O43" s="22">
        <v>83.04</v>
      </c>
      <c r="P43" s="22">
        <v>23.56</v>
      </c>
      <c r="Q43" s="65">
        <f t="shared" si="3"/>
        <v>59.480000000000004</v>
      </c>
      <c r="R43" s="51">
        <f t="shared" si="4"/>
        <v>39.442970822281161</v>
      </c>
    </row>
    <row r="44" spans="1:18" x14ac:dyDescent="0.25">
      <c r="A44" s="3"/>
      <c r="B44" s="4">
        <v>25</v>
      </c>
      <c r="C44" s="5">
        <v>3</v>
      </c>
      <c r="D44" s="43">
        <v>41625</v>
      </c>
      <c r="E44" s="11"/>
      <c r="F44" s="27">
        <v>41652</v>
      </c>
      <c r="G44" s="31">
        <v>1751.93</v>
      </c>
      <c r="H44" s="58">
        <f>M44+Q44</f>
        <v>106.21000000000001</v>
      </c>
      <c r="I44" s="22">
        <f t="shared" si="0"/>
        <v>1645.72</v>
      </c>
      <c r="J44" s="32">
        <f t="shared" si="6"/>
        <v>6.0624568333209661</v>
      </c>
      <c r="K44" s="61">
        <v>85.06</v>
      </c>
      <c r="L44" s="22">
        <v>23.65</v>
      </c>
      <c r="M44" s="61">
        <f t="shared" si="5"/>
        <v>61.410000000000004</v>
      </c>
      <c r="N44" s="53">
        <v>1762</v>
      </c>
      <c r="O44" s="22">
        <v>68.27</v>
      </c>
      <c r="P44" s="22">
        <v>23.47</v>
      </c>
      <c r="Q44" s="61">
        <f t="shared" si="3"/>
        <v>44.8</v>
      </c>
      <c r="R44" s="49">
        <f t="shared" si="4"/>
        <v>42.180585632238014</v>
      </c>
    </row>
    <row r="45" spans="1:18" x14ac:dyDescent="0.25">
      <c r="A45" s="3"/>
      <c r="B45" s="8">
        <v>26</v>
      </c>
      <c r="C45" s="9">
        <v>3</v>
      </c>
      <c r="D45" s="44">
        <v>41625</v>
      </c>
      <c r="E45" s="12"/>
      <c r="F45" s="28">
        <v>41652</v>
      </c>
      <c r="G45" s="33">
        <v>1755.3</v>
      </c>
      <c r="H45" s="59">
        <f t="shared" si="2"/>
        <v>109.45</v>
      </c>
      <c r="I45" s="23">
        <f t="shared" si="0"/>
        <v>1645.85</v>
      </c>
      <c r="J45" s="34">
        <f t="shared" si="6"/>
        <v>6.2354013558935799</v>
      </c>
      <c r="K45" s="62">
        <v>85.79</v>
      </c>
      <c r="L45" s="23">
        <v>23.53</v>
      </c>
      <c r="M45" s="62">
        <f t="shared" si="5"/>
        <v>62.260000000000005</v>
      </c>
      <c r="N45" s="54">
        <v>989</v>
      </c>
      <c r="O45" s="23">
        <v>70.7</v>
      </c>
      <c r="P45" s="23">
        <v>23.51</v>
      </c>
      <c r="Q45" s="62">
        <f t="shared" si="3"/>
        <v>47.19</v>
      </c>
      <c r="R45" s="50">
        <f t="shared" si="4"/>
        <v>43.115577889447238</v>
      </c>
    </row>
    <row r="46" spans="1:18" x14ac:dyDescent="0.25">
      <c r="A46" s="3"/>
      <c r="B46" s="4">
        <v>27</v>
      </c>
      <c r="C46" s="5">
        <v>3</v>
      </c>
      <c r="D46" s="43">
        <v>41625</v>
      </c>
      <c r="E46" s="11"/>
      <c r="F46" s="27">
        <v>41652</v>
      </c>
      <c r="G46" s="31">
        <v>1737.29</v>
      </c>
      <c r="H46" s="58">
        <f t="shared" si="2"/>
        <v>97.7</v>
      </c>
      <c r="I46" s="41">
        <f t="shared" si="0"/>
        <v>1639.59</v>
      </c>
      <c r="J46" s="42">
        <f t="shared" si="6"/>
        <v>5.6237012818815515</v>
      </c>
      <c r="K46" s="65">
        <v>78.19</v>
      </c>
      <c r="L46" s="41">
        <v>23.66</v>
      </c>
      <c r="M46" s="65">
        <f t="shared" si="5"/>
        <v>54.53</v>
      </c>
      <c r="N46" s="56">
        <v>1403</v>
      </c>
      <c r="O46" s="41">
        <v>66.59</v>
      </c>
      <c r="P46" s="41">
        <v>23.42</v>
      </c>
      <c r="Q46" s="65">
        <f t="shared" si="3"/>
        <v>43.17</v>
      </c>
      <c r="R46" s="51">
        <f t="shared" si="4"/>
        <v>44.18628454452405</v>
      </c>
    </row>
    <row r="47" spans="1:18" x14ac:dyDescent="0.25">
      <c r="A47" s="3"/>
      <c r="B47" s="4">
        <v>28</v>
      </c>
      <c r="C47" s="5">
        <v>3</v>
      </c>
      <c r="D47" s="43">
        <v>41623</v>
      </c>
      <c r="E47" s="11"/>
      <c r="F47" s="27">
        <v>41647</v>
      </c>
      <c r="G47" s="31">
        <v>1717.25</v>
      </c>
      <c r="H47" s="58">
        <f t="shared" si="2"/>
        <v>52.860000000000007</v>
      </c>
      <c r="I47" s="22">
        <f t="shared" si="0"/>
        <v>1664.39</v>
      </c>
      <c r="J47" s="32">
        <f t="shared" si="6"/>
        <v>3.0781773183869565</v>
      </c>
      <c r="K47" s="61">
        <v>46.45</v>
      </c>
      <c r="L47" s="22">
        <v>23.97</v>
      </c>
      <c r="M47" s="61">
        <f t="shared" si="5"/>
        <v>22.480000000000004</v>
      </c>
      <c r="N47" s="53">
        <v>1169</v>
      </c>
      <c r="O47" s="22">
        <v>53.78</v>
      </c>
      <c r="P47" s="22">
        <v>23.4</v>
      </c>
      <c r="Q47" s="61">
        <f t="shared" si="3"/>
        <v>30.380000000000003</v>
      </c>
      <c r="R47" s="49">
        <f t="shared" si="4"/>
        <v>57.472569050321603</v>
      </c>
    </row>
    <row r="48" spans="1:18" x14ac:dyDescent="0.25">
      <c r="A48" s="3"/>
      <c r="B48" s="8">
        <v>29</v>
      </c>
      <c r="C48" s="9">
        <v>3</v>
      </c>
      <c r="D48" s="44">
        <v>41623</v>
      </c>
      <c r="E48" s="12"/>
      <c r="F48" s="28">
        <v>41647</v>
      </c>
      <c r="G48" s="33">
        <v>1710.78</v>
      </c>
      <c r="H48" s="59">
        <f t="shared" si="2"/>
        <v>41.789999999999992</v>
      </c>
      <c r="I48" s="23">
        <f t="shared" si="0"/>
        <v>1668.99</v>
      </c>
      <c r="J48" s="34">
        <f t="shared" si="6"/>
        <v>2.442745414372391</v>
      </c>
      <c r="K48" s="62">
        <v>39.659999999999997</v>
      </c>
      <c r="L48" s="23">
        <v>23.94</v>
      </c>
      <c r="M48" s="62">
        <f t="shared" si="5"/>
        <v>15.719999999999995</v>
      </c>
      <c r="N48" s="54">
        <v>1317</v>
      </c>
      <c r="O48" s="23">
        <v>49.51</v>
      </c>
      <c r="P48" s="23">
        <v>23.44</v>
      </c>
      <c r="Q48" s="62">
        <f t="shared" si="3"/>
        <v>26.069999999999997</v>
      </c>
      <c r="R48" s="50">
        <f t="shared" si="4"/>
        <v>62.383345297918162</v>
      </c>
    </row>
    <row r="49" spans="1:18" ht="17.25" customHeight="1" thickBot="1" x14ac:dyDescent="0.3">
      <c r="A49" s="3"/>
      <c r="B49" s="6">
        <v>30</v>
      </c>
      <c r="C49" s="7">
        <v>3</v>
      </c>
      <c r="D49" s="45">
        <v>41623</v>
      </c>
      <c r="E49" s="38"/>
      <c r="F49" s="29">
        <v>41647</v>
      </c>
      <c r="G49" s="36">
        <v>1710.32</v>
      </c>
      <c r="H49" s="60">
        <f t="shared" si="2"/>
        <v>41.82</v>
      </c>
      <c r="I49" s="36">
        <f t="shared" si="0"/>
        <v>1668.5</v>
      </c>
      <c r="J49" s="37">
        <f t="shared" si="6"/>
        <v>2.4451564619486414</v>
      </c>
      <c r="K49" s="66">
        <v>39.020000000000003</v>
      </c>
      <c r="L49" s="24">
        <v>23.94</v>
      </c>
      <c r="M49" s="67">
        <f t="shared" si="5"/>
        <v>15.080000000000002</v>
      </c>
      <c r="N49" s="57">
        <v>1376</v>
      </c>
      <c r="O49" s="26">
        <v>50.12</v>
      </c>
      <c r="P49" s="26">
        <v>23.38</v>
      </c>
      <c r="Q49" s="67">
        <f t="shared" si="3"/>
        <v>26.74</v>
      </c>
      <c r="R49" s="52">
        <f t="shared" si="4"/>
        <v>63.940698230511714</v>
      </c>
    </row>
    <row r="50" spans="1:18" ht="15.75" thickTop="1" x14ac:dyDescent="0.25">
      <c r="A50" s="2"/>
      <c r="B50" s="73" t="s">
        <v>57</v>
      </c>
      <c r="C50" s="74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17"/>
      <c r="P50" s="2"/>
      <c r="Q50" s="2"/>
      <c r="R50" s="2"/>
    </row>
    <row r="51" spans="1:18" x14ac:dyDescent="0.25">
      <c r="A51" s="2"/>
      <c r="B51" s="73" t="s">
        <v>78</v>
      </c>
      <c r="C51" s="74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17"/>
      <c r="P51" s="2"/>
      <c r="Q51" s="2"/>
      <c r="R51" s="2"/>
    </row>
    <row r="52" spans="1:18" x14ac:dyDescent="0.25">
      <c r="A52" s="2"/>
      <c r="B52" s="73" t="s">
        <v>76</v>
      </c>
      <c r="C52" s="74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</sheetData>
  <mergeCells count="17">
    <mergeCell ref="B2:R2"/>
    <mergeCell ref="B5:B6"/>
    <mergeCell ref="C5:C6"/>
    <mergeCell ref="D5:D6"/>
    <mergeCell ref="E5:E6"/>
    <mergeCell ref="F5:F6"/>
    <mergeCell ref="G5:G6"/>
    <mergeCell ref="B4:D4"/>
    <mergeCell ref="E4:R4"/>
    <mergeCell ref="J5:J6"/>
    <mergeCell ref="K5:M5"/>
    <mergeCell ref="N5:R5"/>
    <mergeCell ref="B50:C50"/>
    <mergeCell ref="B51:C51"/>
    <mergeCell ref="B52:C52"/>
    <mergeCell ref="H5:H6"/>
    <mergeCell ref="I5:I6"/>
  </mergeCells>
  <phoneticPr fontId="7" type="noConversion"/>
  <pageMargins left="0.45" right="0.45" top="0.5" bottom="0.5" header="0.3" footer="0.3"/>
  <pageSetup paperSize="3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mrobbart</dc:creator>
  <cp:lastModifiedBy>Dial Cordy</cp:lastModifiedBy>
  <cp:lastPrinted>2014-04-16T18:48:58Z</cp:lastPrinted>
  <dcterms:created xsi:type="dcterms:W3CDTF">2013-12-23T20:27:46Z</dcterms:created>
  <dcterms:modified xsi:type="dcterms:W3CDTF">2014-04-16T18:49:09Z</dcterms:modified>
</cp:coreProperties>
</file>