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1760" activeTab="3"/>
  </bookViews>
  <sheets>
    <sheet name="PC4_mortality" sheetId="4" r:id="rId1"/>
    <sheet name="Sheet1" sheetId="1" r:id="rId2"/>
    <sheet name="PC1_mortality" sheetId="2" r:id="rId3"/>
    <sheet name="reef2&amp;3_mortality_pc4" sheetId="5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22" i="5" l="1"/>
  <c r="H22" i="5"/>
  <c r="I22" i="5"/>
  <c r="J22" i="5"/>
  <c r="K22" i="5"/>
  <c r="L22" i="5"/>
  <c r="M22" i="5"/>
  <c r="N22" i="5"/>
  <c r="O22" i="5"/>
  <c r="G21" i="5"/>
  <c r="H21" i="5"/>
  <c r="I21" i="5"/>
  <c r="J21" i="5"/>
  <c r="K21" i="5"/>
  <c r="L21" i="5"/>
  <c r="M21" i="5"/>
  <c r="N21" i="5"/>
  <c r="O21" i="5"/>
  <c r="G29" i="5"/>
  <c r="H29" i="5"/>
  <c r="G30" i="5"/>
  <c r="H30" i="5"/>
  <c r="H28" i="5"/>
  <c r="G28" i="5"/>
  <c r="X22" i="5"/>
  <c r="F22" i="5"/>
  <c r="E22" i="5"/>
  <c r="X21" i="5"/>
  <c r="F21" i="5"/>
  <c r="E21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P20" i="5"/>
  <c r="O20" i="5"/>
  <c r="N20" i="5"/>
  <c r="M20" i="5"/>
  <c r="L20" i="5"/>
  <c r="K20" i="5"/>
  <c r="J20" i="5"/>
  <c r="I20" i="5"/>
  <c r="S20" i="5" s="1"/>
  <c r="H20" i="5"/>
  <c r="R20" i="5" s="1"/>
  <c r="G20" i="5"/>
  <c r="E20" i="5"/>
  <c r="W20" i="5" s="1"/>
  <c r="X19" i="5"/>
  <c r="Y19" i="5" s="1"/>
  <c r="W19" i="5"/>
  <c r="Q19" i="5"/>
  <c r="X18" i="5"/>
  <c r="Y18" i="5" s="1"/>
  <c r="W18" i="5"/>
  <c r="Q18" i="5"/>
  <c r="X17" i="5"/>
  <c r="Y17" i="5" s="1"/>
  <c r="W17" i="5"/>
  <c r="Q17" i="5"/>
  <c r="X16" i="5"/>
  <c r="Y16" i="5" s="1"/>
  <c r="W16" i="5"/>
  <c r="Q16" i="5"/>
  <c r="X15" i="5"/>
  <c r="Y15" i="5" s="1"/>
  <c r="W15" i="5"/>
  <c r="Q15" i="5"/>
  <c r="X14" i="5"/>
  <c r="Y14" i="5" s="1"/>
  <c r="W14" i="5"/>
  <c r="Q14" i="5"/>
  <c r="AC13" i="5"/>
  <c r="X13" i="5"/>
  <c r="Y13" i="5" s="1"/>
  <c r="W13" i="5"/>
  <c r="Q13" i="5"/>
  <c r="X12" i="5"/>
  <c r="Y12" i="5" s="1"/>
  <c r="W12" i="5"/>
  <c r="Q12" i="5"/>
  <c r="X11" i="5"/>
  <c r="Y11" i="5" s="1"/>
  <c r="W11" i="5"/>
  <c r="Q11" i="5"/>
  <c r="X10" i="5"/>
  <c r="Y10" i="5" s="1"/>
  <c r="W10" i="5"/>
  <c r="Q10" i="5"/>
  <c r="X9" i="5"/>
  <c r="Y9" i="5" s="1"/>
  <c r="W9" i="5"/>
  <c r="Q9" i="5"/>
  <c r="X8" i="5"/>
  <c r="Y8" i="5" s="1"/>
  <c r="W8" i="5"/>
  <c r="Q8" i="5"/>
  <c r="X7" i="5"/>
  <c r="Y7" i="5" s="1"/>
  <c r="W7" i="5"/>
  <c r="Q7" i="5"/>
  <c r="X6" i="5"/>
  <c r="Y6" i="5" s="1"/>
  <c r="W6" i="5"/>
  <c r="Q6" i="5"/>
  <c r="X5" i="5"/>
  <c r="Y5" i="5" s="1"/>
  <c r="W5" i="5"/>
  <c r="Q5" i="5"/>
  <c r="X4" i="5"/>
  <c r="Y4" i="5" s="1"/>
  <c r="W4" i="5"/>
  <c r="Q4" i="5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4" i="4"/>
  <c r="M29" i="4"/>
  <c r="G29" i="4"/>
  <c r="H29" i="4"/>
  <c r="I29" i="4"/>
  <c r="J29" i="4"/>
  <c r="K29" i="4"/>
  <c r="F29" i="4"/>
  <c r="X20" i="5" l="1"/>
  <c r="Y20" i="5" s="1"/>
  <c r="Q20" i="5"/>
  <c r="O29" i="4" l="1"/>
  <c r="N29" i="4"/>
  <c r="Q29" i="4" s="1"/>
  <c r="L29" i="4"/>
  <c r="E29" i="4"/>
  <c r="S28" i="4"/>
  <c r="Q28" i="4"/>
  <c r="P28" i="4"/>
  <c r="S27" i="4"/>
  <c r="Q27" i="4"/>
  <c r="P27" i="4"/>
  <c r="S26" i="4"/>
  <c r="Q26" i="4"/>
  <c r="P26" i="4"/>
  <c r="S25" i="4"/>
  <c r="Q25" i="4"/>
  <c r="P25" i="4"/>
  <c r="S24" i="4"/>
  <c r="Q24" i="4"/>
  <c r="P24" i="4"/>
  <c r="S23" i="4"/>
  <c r="Q23" i="4"/>
  <c r="P23" i="4"/>
  <c r="W22" i="4"/>
  <c r="S22" i="4"/>
  <c r="Q22" i="4"/>
  <c r="P22" i="4"/>
  <c r="S21" i="4"/>
  <c r="Q21" i="4"/>
  <c r="P21" i="4"/>
  <c r="S20" i="4"/>
  <c r="Q20" i="4"/>
  <c r="P20" i="4"/>
  <c r="S19" i="4"/>
  <c r="Q19" i="4"/>
  <c r="P19" i="4"/>
  <c r="S18" i="4"/>
  <c r="Q18" i="4"/>
  <c r="P18" i="4"/>
  <c r="S17" i="4"/>
  <c r="Q17" i="4"/>
  <c r="P17" i="4"/>
  <c r="S16" i="4"/>
  <c r="Q16" i="4"/>
  <c r="P16" i="4"/>
  <c r="S15" i="4"/>
  <c r="Q15" i="4"/>
  <c r="P15" i="4"/>
  <c r="S14" i="4"/>
  <c r="Q14" i="4"/>
  <c r="P14" i="4"/>
  <c r="S13" i="4"/>
  <c r="Q13" i="4"/>
  <c r="P13" i="4"/>
  <c r="S12" i="4"/>
  <c r="Q12" i="4"/>
  <c r="P12" i="4"/>
  <c r="S11" i="4"/>
  <c r="Q11" i="4"/>
  <c r="P11" i="4"/>
  <c r="S10" i="4"/>
  <c r="Q10" i="4"/>
  <c r="P10" i="4"/>
  <c r="S9" i="4"/>
  <c r="Q9" i="4"/>
  <c r="P9" i="4"/>
  <c r="S8" i="4"/>
  <c r="Q8" i="4"/>
  <c r="P8" i="4"/>
  <c r="S7" i="4"/>
  <c r="Q7" i="4"/>
  <c r="P7" i="4"/>
  <c r="S6" i="4"/>
  <c r="Q6" i="4"/>
  <c r="P6" i="4"/>
  <c r="S5" i="4"/>
  <c r="Q5" i="4"/>
  <c r="P5" i="4"/>
  <c r="S4" i="4"/>
  <c r="Q4" i="4"/>
  <c r="P4" i="4"/>
  <c r="S29" i="4" l="1"/>
  <c r="P29" i="4"/>
  <c r="Q22" i="2"/>
  <c r="F29" i="2"/>
  <c r="G29" i="2"/>
  <c r="H29" i="2"/>
  <c r="L29" i="2" s="1"/>
  <c r="M29" i="2" s="1"/>
  <c r="I29" i="2"/>
  <c r="E29" i="2"/>
  <c r="M4" i="2"/>
  <c r="M5" i="2"/>
  <c r="M6" i="2"/>
  <c r="M7" i="2"/>
  <c r="M8" i="2"/>
  <c r="M9" i="2"/>
  <c r="M10" i="2"/>
  <c r="M11" i="2"/>
  <c r="M12" i="2"/>
  <c r="L4" i="2"/>
  <c r="L5" i="2"/>
  <c r="L6" i="2"/>
  <c r="L7" i="2"/>
  <c r="L8" i="2"/>
  <c r="L9" i="2"/>
  <c r="L10" i="2"/>
  <c r="L11" i="2"/>
  <c r="L12" i="2"/>
  <c r="K4" i="2"/>
  <c r="K5" i="2"/>
  <c r="K6" i="2"/>
  <c r="K7" i="2"/>
  <c r="K8" i="2"/>
  <c r="K9" i="2"/>
  <c r="K10" i="2"/>
  <c r="K11" i="2"/>
  <c r="K12" i="2"/>
  <c r="J4" i="2"/>
  <c r="J5" i="2"/>
  <c r="J6" i="2"/>
  <c r="J7" i="2"/>
  <c r="J8" i="2"/>
  <c r="J9" i="2"/>
  <c r="J10" i="2"/>
  <c r="J11" i="2"/>
  <c r="J12" i="2"/>
  <c r="L28" i="2"/>
  <c r="M28" i="2" s="1"/>
  <c r="K28" i="2"/>
  <c r="J28" i="2"/>
  <c r="L27" i="2"/>
  <c r="M27" i="2" s="1"/>
  <c r="K27" i="2"/>
  <c r="J27" i="2"/>
  <c r="L26" i="2"/>
  <c r="M26" i="2" s="1"/>
  <c r="K26" i="2"/>
  <c r="J26" i="2"/>
  <c r="L25" i="2"/>
  <c r="M25" i="2" s="1"/>
  <c r="K25" i="2"/>
  <c r="J25" i="2"/>
  <c r="L24" i="2"/>
  <c r="M24" i="2" s="1"/>
  <c r="K24" i="2"/>
  <c r="J24" i="2"/>
  <c r="L23" i="2"/>
  <c r="M23" i="2" s="1"/>
  <c r="K23" i="2"/>
  <c r="J23" i="2"/>
  <c r="L22" i="2"/>
  <c r="M22" i="2" s="1"/>
  <c r="K22" i="2"/>
  <c r="J22" i="2"/>
  <c r="L21" i="2"/>
  <c r="M21" i="2" s="1"/>
  <c r="K21" i="2"/>
  <c r="J21" i="2"/>
  <c r="L20" i="2"/>
  <c r="M20" i="2" s="1"/>
  <c r="K20" i="2"/>
  <c r="J20" i="2"/>
  <c r="L19" i="2"/>
  <c r="M19" i="2" s="1"/>
  <c r="K19" i="2"/>
  <c r="J19" i="2"/>
  <c r="L18" i="2"/>
  <c r="M18" i="2" s="1"/>
  <c r="K18" i="2"/>
  <c r="J18" i="2"/>
  <c r="L17" i="2"/>
  <c r="M17" i="2" s="1"/>
  <c r="K17" i="2"/>
  <c r="J17" i="2"/>
  <c r="L16" i="2"/>
  <c r="M16" i="2" s="1"/>
  <c r="K16" i="2"/>
  <c r="J16" i="2"/>
  <c r="L15" i="2"/>
  <c r="M15" i="2" s="1"/>
  <c r="K15" i="2"/>
  <c r="J15" i="2"/>
  <c r="L14" i="2"/>
  <c r="M14" i="2" s="1"/>
  <c r="K14" i="2"/>
  <c r="J14" i="2"/>
  <c r="L13" i="2"/>
  <c r="M13" i="2" s="1"/>
  <c r="K13" i="2"/>
  <c r="J13" i="2"/>
  <c r="K29" i="2" l="1"/>
  <c r="J29" i="2"/>
  <c r="V57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41" i="1"/>
  <c r="W57" i="1"/>
  <c r="U57" i="1"/>
  <c r="Q57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41" i="1"/>
  <c r="AC41" i="1" l="1"/>
  <c r="Y41" i="1"/>
  <c r="Y43" i="1"/>
  <c r="Y45" i="1"/>
  <c r="Y47" i="1"/>
  <c r="Y49" i="1"/>
  <c r="Y51" i="1"/>
  <c r="Y53" i="1"/>
  <c r="Y55" i="1"/>
  <c r="X41" i="1"/>
  <c r="X42" i="1"/>
  <c r="Y42" i="1" s="1"/>
  <c r="X43" i="1"/>
  <c r="X44" i="1"/>
  <c r="Y44" i="1" s="1"/>
  <c r="X45" i="1"/>
  <c r="X46" i="1"/>
  <c r="Y46" i="1" s="1"/>
  <c r="X47" i="1"/>
  <c r="X48" i="1"/>
  <c r="Y48" i="1" s="1"/>
  <c r="X49" i="1"/>
  <c r="X50" i="1"/>
  <c r="Y50" i="1" s="1"/>
  <c r="X51" i="1"/>
  <c r="X52" i="1"/>
  <c r="Y52" i="1" s="1"/>
  <c r="X53" i="1"/>
  <c r="X54" i="1"/>
  <c r="Y54" i="1" s="1"/>
  <c r="X55" i="1"/>
  <c r="X56" i="1"/>
  <c r="Y56" i="1" s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1" i="1"/>
  <c r="S57" i="1"/>
  <c r="AA66" i="1" s="1"/>
  <c r="T57" i="1"/>
  <c r="R57" i="1"/>
  <c r="X57" i="1" s="1"/>
  <c r="Y57" i="1" s="1"/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0" i="1"/>
  <c r="C67" i="1"/>
  <c r="B65" i="1" l="1"/>
  <c r="E67" i="1" s="1"/>
  <c r="E65" i="1" l="1"/>
  <c r="H65" i="1" s="1"/>
  <c r="D65" i="1"/>
  <c r="C65" i="1"/>
  <c r="D68" i="1" s="1"/>
  <c r="F41" i="1"/>
  <c r="G41" i="1" s="1"/>
  <c r="F42" i="1"/>
  <c r="F43" i="1"/>
  <c r="G43" i="1" s="1"/>
  <c r="F44" i="1"/>
  <c r="G44" i="1" s="1"/>
  <c r="F45" i="1"/>
  <c r="G45" i="1" s="1"/>
  <c r="F46" i="1"/>
  <c r="F47" i="1"/>
  <c r="G47" i="1" s="1"/>
  <c r="F48" i="1"/>
  <c r="G48" i="1" s="1"/>
  <c r="F49" i="1"/>
  <c r="G49" i="1" s="1"/>
  <c r="F50" i="1"/>
  <c r="F51" i="1"/>
  <c r="G51" i="1" s="1"/>
  <c r="F52" i="1"/>
  <c r="F53" i="1"/>
  <c r="G53" i="1" s="1"/>
  <c r="F54" i="1"/>
  <c r="F55" i="1"/>
  <c r="G55" i="1" s="1"/>
  <c r="F56" i="1"/>
  <c r="F57" i="1"/>
  <c r="G57" i="1" s="1"/>
  <c r="F59" i="1"/>
  <c r="F61" i="1"/>
  <c r="G61" i="1" s="1"/>
  <c r="F58" i="1"/>
  <c r="F60" i="1"/>
  <c r="G60" i="1" s="1"/>
  <c r="F62" i="1"/>
  <c r="F63" i="1"/>
  <c r="G63" i="1" s="1"/>
  <c r="F64" i="1"/>
  <c r="F40" i="1"/>
  <c r="G40" i="1" s="1"/>
  <c r="F65" i="1" l="1"/>
  <c r="G65" i="1" s="1"/>
  <c r="G56" i="1"/>
  <c r="G59" i="1"/>
  <c r="G58" i="1"/>
  <c r="G42" i="1"/>
  <c r="G46" i="1"/>
  <c r="G50" i="1"/>
  <c r="G52" i="1"/>
  <c r="G54" i="1"/>
  <c r="G62" i="1"/>
  <c r="G64" i="1"/>
  <c r="G36" i="1"/>
  <c r="F36" i="1"/>
  <c r="E36" i="1"/>
  <c r="K28" i="1"/>
  <c r="J28" i="1"/>
  <c r="I28" i="1"/>
  <c r="C28" i="1"/>
  <c r="F28" i="1"/>
  <c r="E28" i="1"/>
  <c r="D28" i="1"/>
  <c r="L27" i="1"/>
  <c r="G26" i="1"/>
  <c r="G20" i="1"/>
  <c r="L9" i="1"/>
  <c r="L10" i="1"/>
  <c r="L11" i="1"/>
  <c r="L3" i="1"/>
  <c r="L4" i="1"/>
  <c r="L5" i="1"/>
  <c r="L6" i="1"/>
  <c r="L7" i="1"/>
  <c r="L16" i="1"/>
  <c r="L18" i="1"/>
  <c r="L19" i="1"/>
  <c r="L17" i="1"/>
  <c r="L12" i="1"/>
  <c r="L14" i="1"/>
  <c r="L13" i="1"/>
  <c r="L15" i="1"/>
  <c r="L26" i="1"/>
  <c r="M27" i="1"/>
  <c r="L20" i="1"/>
  <c r="L22" i="1"/>
  <c r="L24" i="1"/>
  <c r="L21" i="1"/>
  <c r="L23" i="1"/>
  <c r="L25" i="1"/>
  <c r="L8" i="1"/>
  <c r="G9" i="1"/>
  <c r="G10" i="1"/>
  <c r="G11" i="1"/>
  <c r="G3" i="1"/>
  <c r="G4" i="1"/>
  <c r="G5" i="1"/>
  <c r="G6" i="1"/>
  <c r="G7" i="1"/>
  <c r="G16" i="1"/>
  <c r="G18" i="1"/>
  <c r="G19" i="1"/>
  <c r="G17" i="1"/>
  <c r="G12" i="1"/>
  <c r="G14" i="1"/>
  <c r="G13" i="1"/>
  <c r="G15" i="1"/>
  <c r="G27" i="1"/>
  <c r="G22" i="1"/>
  <c r="G24" i="1"/>
  <c r="G21" i="1"/>
  <c r="G23" i="1"/>
  <c r="G25" i="1"/>
  <c r="G8" i="1"/>
  <c r="G28" i="1" l="1"/>
  <c r="L28" i="1"/>
  <c r="M28" i="1" s="1"/>
  <c r="M21" i="1"/>
  <c r="N21" i="1"/>
  <c r="O21" i="1" s="1"/>
  <c r="M14" i="1"/>
  <c r="N14" i="1"/>
  <c r="O14" i="1" s="1"/>
  <c r="M18" i="1"/>
  <c r="N18" i="1"/>
  <c r="O18" i="1" s="1"/>
  <c r="M5" i="1"/>
  <c r="N5" i="1"/>
  <c r="O5" i="1" s="1"/>
  <c r="M10" i="1"/>
  <c r="N10" i="1"/>
  <c r="O10" i="1" s="1"/>
  <c r="N27" i="1"/>
  <c r="O27" i="1" s="1"/>
  <c r="M8" i="1"/>
  <c r="N8" i="1"/>
  <c r="O8" i="1" s="1"/>
  <c r="M24" i="1"/>
  <c r="N24" i="1"/>
  <c r="O24" i="1" s="1"/>
  <c r="M26" i="1"/>
  <c r="N26" i="1"/>
  <c r="O26" i="1" s="1"/>
  <c r="M12" i="1"/>
  <c r="N12" i="1"/>
  <c r="O12" i="1" s="1"/>
  <c r="M16" i="1"/>
  <c r="N16" i="1"/>
  <c r="O16" i="1" s="1"/>
  <c r="M4" i="1"/>
  <c r="N4" i="1"/>
  <c r="O4" i="1" s="1"/>
  <c r="M9" i="1"/>
  <c r="N9" i="1"/>
  <c r="O9" i="1" s="1"/>
  <c r="M25" i="1"/>
  <c r="N25" i="1"/>
  <c r="O25" i="1" s="1"/>
  <c r="M22" i="1"/>
  <c r="N22" i="1"/>
  <c r="O22" i="1" s="1"/>
  <c r="M15" i="1"/>
  <c r="N15" i="1"/>
  <c r="O15" i="1" s="1"/>
  <c r="M17" i="1"/>
  <c r="N17" i="1"/>
  <c r="O17" i="1" s="1"/>
  <c r="M7" i="1"/>
  <c r="N7" i="1"/>
  <c r="O7" i="1" s="1"/>
  <c r="M3" i="1"/>
  <c r="N3" i="1"/>
  <c r="M23" i="1"/>
  <c r="N23" i="1"/>
  <c r="O23" i="1" s="1"/>
  <c r="M20" i="1"/>
  <c r="N20" i="1"/>
  <c r="O20" i="1" s="1"/>
  <c r="M13" i="1"/>
  <c r="N13" i="1"/>
  <c r="O13" i="1" s="1"/>
  <c r="M19" i="1"/>
  <c r="N19" i="1"/>
  <c r="O19" i="1" s="1"/>
  <c r="M6" i="1"/>
  <c r="N6" i="1"/>
  <c r="O6" i="1" s="1"/>
  <c r="N11" i="1"/>
  <c r="O11" i="1" s="1"/>
  <c r="H19" i="1"/>
  <c r="H25" i="1"/>
  <c r="H14" i="1"/>
  <c r="H23" i="1"/>
  <c r="H12" i="1"/>
  <c r="H4" i="1"/>
  <c r="H21" i="1"/>
  <c r="H15" i="1"/>
  <c r="H17" i="1"/>
  <c r="H7" i="1"/>
  <c r="H3" i="1"/>
  <c r="H6" i="1"/>
  <c r="H24" i="1"/>
  <c r="H11" i="1"/>
  <c r="H18" i="1"/>
  <c r="H20" i="1"/>
  <c r="H8" i="1"/>
  <c r="H13" i="1"/>
  <c r="H22" i="1"/>
  <c r="H5" i="1"/>
  <c r="H10" i="1"/>
  <c r="H27" i="1"/>
  <c r="H16" i="1"/>
  <c r="H9" i="1"/>
  <c r="H26" i="1"/>
  <c r="M11" i="1"/>
  <c r="N28" i="1" l="1"/>
  <c r="O28" i="1" s="1"/>
  <c r="O3" i="1"/>
  <c r="H28" i="1"/>
</calcChain>
</file>

<file path=xl/comments1.xml><?xml version="1.0" encoding="utf-8"?>
<comments xmlns="http://schemas.openxmlformats.org/spreadsheetml/2006/main">
  <authors>
    <author>DialCordy2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DialCordy2:</t>
        </r>
        <r>
          <rPr>
            <sz val="9"/>
            <color indexed="81"/>
            <rFont val="Tahoma"/>
            <family val="2"/>
          </rPr>
          <t xml:space="preserve">
This was when the coral was uncovered and confirmed dead.  It was buried much earlier in terms of compliance weeks.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DialCordy2:</t>
        </r>
        <r>
          <rPr>
            <sz val="9"/>
            <color indexed="81"/>
            <rFont val="Tahoma"/>
            <family val="2"/>
          </rPr>
          <t xml:space="preserve">
Same issues as above</t>
        </r>
      </text>
    </comment>
  </commentList>
</comments>
</file>

<file path=xl/sharedStrings.xml><?xml version="1.0" encoding="utf-8"?>
<sst xmlns="http://schemas.openxmlformats.org/spreadsheetml/2006/main" count="290" uniqueCount="108">
  <si>
    <t>HBSC1-CP</t>
  </si>
  <si>
    <t>R3SC1-CP</t>
  </si>
  <si>
    <t>R3SC2-LR</t>
  </si>
  <si>
    <t>R3SC3-SG</t>
  </si>
  <si>
    <t>R3S1-CP</t>
  </si>
  <si>
    <t>R3S2-LR</t>
  </si>
  <si>
    <t>R3S3-SG</t>
  </si>
  <si>
    <t>R3N1-LR</t>
  </si>
  <si>
    <t>R3NC1-LR</t>
  </si>
  <si>
    <t>R2N1-RR</t>
  </si>
  <si>
    <t>R2N2-LR</t>
  </si>
  <si>
    <t>R2NC1-LR</t>
  </si>
  <si>
    <t>R2NC2-RR</t>
  </si>
  <si>
    <t>R2S1-RR</t>
  </si>
  <si>
    <t>R2S2-LR</t>
  </si>
  <si>
    <t>R2SC1-RR</t>
  </si>
  <si>
    <t>R2SC2-LR</t>
  </si>
  <si>
    <t>HBN1-CR</t>
  </si>
  <si>
    <t>HBN2-CR</t>
  </si>
  <si>
    <t>HBN3-CP</t>
  </si>
  <si>
    <t>HBNC1-CP</t>
  </si>
  <si>
    <t>HBS1-CP</t>
  </si>
  <si>
    <t>HBS2-CP</t>
  </si>
  <si>
    <t>HBS3-CP</t>
  </si>
  <si>
    <t>HBS4-CR</t>
  </si>
  <si>
    <t>Site</t>
  </si>
  <si>
    <t>Sediment</t>
  </si>
  <si>
    <t>White Plague</t>
  </si>
  <si>
    <t>Total</t>
  </si>
  <si>
    <t>% of Tagged</t>
  </si>
  <si>
    <t>Bleaching/ Disease</t>
  </si>
  <si>
    <t>Baseline through CW 51 (55 weeks total)</t>
  </si>
  <si>
    <t>CW 52 through CW 68 (16 weeks total)</t>
  </si>
  <si>
    <t>Totals</t>
  </si>
  <si>
    <t>All Weeks</t>
  </si>
  <si>
    <t>Baseline-CW 51 (55 Weeks)</t>
  </si>
  <si>
    <t>CW 52-CW68 (14 Weeks)</t>
  </si>
  <si>
    <t>Survey Weeks</t>
  </si>
  <si>
    <t># of Tagged Corals</t>
  </si>
  <si>
    <t>% of Total</t>
  </si>
  <si>
    <t>N (original)</t>
  </si>
  <si>
    <t>N (w/out Missing)</t>
  </si>
  <si>
    <t>ALL WEEKS (Baseline through CW 69/70)</t>
  </si>
  <si>
    <t>N</t>
  </si>
  <si>
    <t>add in current white plague</t>
  </si>
  <si>
    <t>Prop</t>
  </si>
  <si>
    <t>Survey Zone</t>
  </si>
  <si>
    <t>Area</t>
  </si>
  <si>
    <t>Site </t>
  </si>
  <si>
    <t>South</t>
  </si>
  <si>
    <t>North</t>
  </si>
  <si>
    <t>Middle Reef</t>
  </si>
  <si>
    <t>R2S1</t>
  </si>
  <si>
    <t>R2SC1</t>
  </si>
  <si>
    <t>R2SC2</t>
  </si>
  <si>
    <t>R2NC2</t>
  </si>
  <si>
    <t>R2N2</t>
  </si>
  <si>
    <t>R2NC1</t>
  </si>
  <si>
    <t>Outer Reef</t>
  </si>
  <si>
    <t>R3S1</t>
  </si>
  <si>
    <t>R3SC1</t>
  </si>
  <si>
    <t>R3SC2</t>
  </si>
  <si>
    <t>R3S3</t>
  </si>
  <si>
    <t>R3SC3</t>
  </si>
  <si>
    <t>R3N1</t>
  </si>
  <si>
    <t>R3NC1</t>
  </si>
  <si>
    <t>WP Mortality</t>
  </si>
  <si>
    <t>Scleractinian Mortality (Baseline through Middle and Outer Reef Impact Assessment)</t>
  </si>
  <si>
    <t>New N</t>
  </si>
  <si>
    <t>Total Mortality</t>
  </si>
  <si>
    <t>% of Tagged Dead</t>
  </si>
  <si>
    <t>WP Active</t>
  </si>
  <si>
    <t>% Sediment Mort</t>
  </si>
  <si>
    <t>% WP Mortality</t>
  </si>
  <si>
    <t>R2S2</t>
  </si>
  <si>
    <t>R2N1</t>
  </si>
  <si>
    <t>R3S2</t>
  </si>
  <si>
    <t>Hardbottom</t>
  </si>
  <si>
    <t>HBS1</t>
  </si>
  <si>
    <t>HBS2</t>
  </si>
  <si>
    <t>HBS3</t>
  </si>
  <si>
    <t>HBS4</t>
  </si>
  <si>
    <t>HBSC1</t>
  </si>
  <si>
    <t>HBN1</t>
  </si>
  <si>
    <t>HBN2</t>
  </si>
  <si>
    <t>HBN3</t>
  </si>
  <si>
    <t>HBNC1</t>
  </si>
  <si>
    <t>Scleractinian Mortality (Baseline through Post Construction Week 1)</t>
  </si>
  <si>
    <t>% mortality due to wp</t>
  </si>
  <si>
    <t>Dredge</t>
  </si>
  <si>
    <t>Unknown Cause</t>
  </si>
  <si>
    <t>Competitive Mortality</t>
  </si>
  <si>
    <t>Solenastrea Disease</t>
  </si>
  <si>
    <t>Occulina Disease</t>
  </si>
  <si>
    <t>Bleaching</t>
  </si>
  <si>
    <t>White Band Disease</t>
  </si>
  <si>
    <t>Scleractinian Mortality (Baseline through Post Construction Week 4)</t>
  </si>
  <si>
    <t>% Dredge</t>
  </si>
  <si>
    <t>% Competitive mortality</t>
  </si>
  <si>
    <t>% Unknown Cause</t>
  </si>
  <si>
    <t>% Solenastrea Disease</t>
  </si>
  <si>
    <t>% White Band Disease</t>
  </si>
  <si>
    <t>Alive</t>
  </si>
  <si>
    <t>Dead</t>
  </si>
  <si>
    <t>Channel-side</t>
  </si>
  <si>
    <t>Controls</t>
  </si>
  <si>
    <t>% Alive</t>
  </si>
  <si>
    <t>%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</si>
</sst>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2" fontId="0" fillId="0" borderId="0" xfId="0" applyNumberFormat="1"/>
    <xf numFmtId="0" fontId="6" fillId="5" borderId="17" xfId="0" applyFont="1" applyFill="1" applyBorder="1" applyAlignment="1">
      <alignment horizontal="justify" vertical="center"/>
    </xf>
    <xf numFmtId="0" fontId="6" fillId="5" borderId="14" xfId="0" applyFont="1" applyFill="1" applyBorder="1" applyAlignment="1">
      <alignment horizontal="justify" vertical="center"/>
    </xf>
    <xf numFmtId="0" fontId="4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7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8" fillId="7" borderId="2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8" fillId="7" borderId="28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2" fontId="7" fillId="0" borderId="25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2" fontId="7" fillId="0" borderId="27" xfId="0" applyNumberFormat="1" applyFont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2" fontId="7" fillId="0" borderId="22" xfId="0" applyNumberFormat="1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justify" vertical="center"/>
    </xf>
    <xf numFmtId="0" fontId="6" fillId="5" borderId="40" xfId="0" applyFont="1" applyFill="1" applyBorder="1" applyAlignment="1">
      <alignment horizontal="justify" vertical="center"/>
    </xf>
    <xf numFmtId="0" fontId="6" fillId="5" borderId="41" xfId="0" applyFont="1" applyFill="1" applyBorder="1" applyAlignment="1">
      <alignment horizontal="justify" vertical="center"/>
    </xf>
    <xf numFmtId="0" fontId="6" fillId="3" borderId="31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0" fillId="8" borderId="39" xfId="0" applyFont="1" applyFill="1" applyBorder="1"/>
    <xf numFmtId="0" fontId="10" fillId="3" borderId="30" xfId="0" applyFont="1" applyFill="1" applyBorder="1" applyAlignment="1">
      <alignment horizontal="center"/>
    </xf>
    <xf numFmtId="0" fontId="10" fillId="8" borderId="40" xfId="0" applyFont="1" applyFill="1" applyBorder="1"/>
    <xf numFmtId="0" fontId="10" fillId="3" borderId="4" xfId="0" applyFont="1" applyFill="1" applyBorder="1" applyAlignment="1">
      <alignment horizontal="center"/>
    </xf>
    <xf numFmtId="0" fontId="10" fillId="8" borderId="41" xfId="0" applyFont="1" applyFill="1" applyBorder="1"/>
    <xf numFmtId="0" fontId="10" fillId="3" borderId="33" xfId="0" applyFont="1" applyFill="1" applyBorder="1" applyAlignment="1">
      <alignment horizontal="center"/>
    </xf>
    <xf numFmtId="0" fontId="10" fillId="3" borderId="4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1" fillId="3" borderId="42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164" fontId="10" fillId="3" borderId="30" xfId="0" applyNumberFormat="1" applyFont="1" applyFill="1" applyBorder="1" applyAlignment="1">
      <alignment horizontal="center"/>
    </xf>
    <xf numFmtId="164" fontId="10" fillId="3" borderId="31" xfId="0" applyNumberFormat="1" applyFont="1" applyFill="1" applyBorder="1" applyAlignment="1">
      <alignment horizontal="center"/>
    </xf>
    <xf numFmtId="164" fontId="6" fillId="3" borderId="32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 wrapText="1"/>
    </xf>
    <xf numFmtId="164" fontId="10" fillId="3" borderId="33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164" fontId="6" fillId="3" borderId="35" xfId="0" applyNumberFormat="1" applyFont="1" applyFill="1" applyBorder="1" applyAlignment="1">
      <alignment horizontal="center" vertical="center" wrapText="1"/>
    </xf>
    <xf numFmtId="164" fontId="13" fillId="3" borderId="45" xfId="0" applyNumberFormat="1" applyFont="1" applyFill="1" applyBorder="1" applyAlignment="1">
      <alignment horizontal="center"/>
    </xf>
    <xf numFmtId="164" fontId="13" fillId="3" borderId="46" xfId="0" applyNumberFormat="1" applyFont="1" applyFill="1" applyBorder="1" applyAlignment="1">
      <alignment horizontal="center"/>
    </xf>
    <xf numFmtId="164" fontId="7" fillId="3" borderId="47" xfId="0" applyNumberFormat="1" applyFont="1" applyFill="1" applyBorder="1" applyAlignment="1">
      <alignment horizontal="center" vertical="center" wrapText="1"/>
    </xf>
    <xf numFmtId="1" fontId="6" fillId="3" borderId="3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3" borderId="46" xfId="0" applyNumberFormat="1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justify" vertical="center"/>
    </xf>
    <xf numFmtId="0" fontId="6" fillId="4" borderId="12" xfId="0" applyFont="1" applyFill="1" applyBorder="1" applyAlignment="1">
      <alignment horizontal="justify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4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justify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/>
    </xf>
    <xf numFmtId="1" fontId="7" fillId="3" borderId="31" xfId="0" applyNumberFormat="1" applyFont="1" applyFill="1" applyBorder="1" applyAlignment="1">
      <alignment horizontal="center" vertical="center" wrapText="1"/>
    </xf>
    <xf numFmtId="0" fontId="7" fillId="5" borderId="54" xfId="0" applyFont="1" applyFill="1" applyBorder="1" applyAlignment="1">
      <alignment horizontal="center" vertical="center" wrapText="1"/>
    </xf>
    <xf numFmtId="164" fontId="10" fillId="3" borderId="42" xfId="0" applyNumberFormat="1" applyFont="1" applyFill="1" applyBorder="1" applyAlignment="1">
      <alignment horizontal="center"/>
    </xf>
    <xf numFmtId="164" fontId="13" fillId="3" borderId="42" xfId="0" applyNumberFormat="1" applyFont="1" applyFill="1" applyBorder="1" applyAlignment="1">
      <alignment horizontal="center"/>
    </xf>
    <xf numFmtId="0" fontId="7" fillId="5" borderId="55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cat>
            <c:strRef>
              <c:f>'reef2&amp;3_mortality_pc4'!$G$27:$H$27</c:f>
              <c:strCache>
                <c:ptCount val="2"/>
                <c:pt idx="0">
                  <c:v>% Alive</c:v>
                </c:pt>
                <c:pt idx="1">
                  <c:v>% Dead</c:v>
                </c:pt>
              </c:strCache>
            </c:strRef>
          </c:cat>
          <c:val>
            <c:numRef>
              <c:f>'reef2&amp;3_mortality_pc4'!$G$28:$H$28</c:f>
              <c:numCache>
                <c:formatCode>General</c:formatCode>
                <c:ptCount val="2"/>
                <c:pt idx="0">
                  <c:v>72</c:v>
                </c:pt>
                <c:pt idx="1">
                  <c:v>38.888888888888893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v>Channel-side</c:v>
          </c:tx>
          <c:cat>
            <c:strRef>
              <c:f>'reef2&amp;3_mortality_pc4'!$G$27:$H$27</c:f>
              <c:strCache>
                <c:ptCount val="2"/>
                <c:pt idx="0">
                  <c:v>% Alive</c:v>
                </c:pt>
                <c:pt idx="1">
                  <c:v>% Dead</c:v>
                </c:pt>
              </c:strCache>
            </c:strRef>
          </c:cat>
          <c:val>
            <c:numRef>
              <c:f>'reef2&amp;3_mortality_pc4'!$G$29:$H$29</c:f>
              <c:numCache>
                <c:formatCode>General</c:formatCode>
                <c:ptCount val="2"/>
                <c:pt idx="0">
                  <c:v>71.794871794871796</c:v>
                </c:pt>
                <c:pt idx="1">
                  <c:v>39.285714285714285</c:v>
                </c:pt>
              </c:numCache>
            </c:numRef>
          </c:val>
        </c:ser>
        <c:ser>
          <c:idx val="0"/>
          <c:order val="0"/>
          <c:tx>
            <c:v>Channel-side</c:v>
          </c:tx>
          <c:cat>
            <c:strRef>
              <c:f>'reef2&amp;3_mortality_pc4'!$G$27:$H$27</c:f>
              <c:strCache>
                <c:ptCount val="2"/>
                <c:pt idx="0">
                  <c:v>% Alive</c:v>
                </c:pt>
                <c:pt idx="1">
                  <c:v>% Dead</c:v>
                </c:pt>
              </c:strCache>
            </c:strRef>
          </c:cat>
          <c:val>
            <c:numRef>
              <c:f>'reef2&amp;3_mortality_pc4'!$G$29:$H$29</c:f>
              <c:numCache>
                <c:formatCode>General</c:formatCode>
                <c:ptCount val="2"/>
                <c:pt idx="0">
                  <c:v>71.794871794871796</c:v>
                </c:pt>
                <c:pt idx="1">
                  <c:v>39.285714285714285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'reef2&amp;3_mortality_pc4'!$C$30</c:f>
              <c:strCache>
                <c:ptCount val="1"/>
                <c:pt idx="0">
                  <c:v>Controls</c:v>
                </c:pt>
              </c:strCache>
            </c:strRef>
          </c:tx>
          <c:cat>
            <c:strRef>
              <c:f>'reef2&amp;3_mortality_pc4'!$G$27:$H$27</c:f>
              <c:strCache>
                <c:ptCount val="2"/>
                <c:pt idx="0">
                  <c:v>% Alive</c:v>
                </c:pt>
                <c:pt idx="1">
                  <c:v>% Dead</c:v>
                </c:pt>
              </c:strCache>
            </c:strRef>
          </c:cat>
          <c:val>
            <c:numRef>
              <c:f>'reef2&amp;3_mortality_pc4'!$G$30:$H$30</c:f>
              <c:numCache>
                <c:formatCode>General</c:formatCode>
                <c:ptCount val="2"/>
                <c:pt idx="0">
                  <c:v>72.195121951219505</c:v>
                </c:pt>
                <c:pt idx="1">
                  <c:v>38.513513513513516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cat>
            <c:strRef>
              <c:f>'reef2&amp;3_mortality_pc4'!$G$27:$H$27</c:f>
              <c:strCache>
                <c:ptCount val="2"/>
                <c:pt idx="0">
                  <c:v>% Alive</c:v>
                </c:pt>
                <c:pt idx="1">
                  <c:v>% Dead</c:v>
                </c:pt>
              </c:strCache>
            </c:strRef>
          </c:cat>
          <c:val>
            <c:numRef>
              <c:f>'reef2&amp;3_mortality_pc4'!$G$28:$H$28</c:f>
              <c:numCache>
                <c:formatCode>General</c:formatCode>
                <c:ptCount val="2"/>
                <c:pt idx="0">
                  <c:v>72</c:v>
                </c:pt>
                <c:pt idx="1">
                  <c:v>38.888888888888893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30</xdr:row>
      <xdr:rowOff>33337</xdr:rowOff>
    </xdr:from>
    <xdr:to>
      <xdr:col>15</xdr:col>
      <xdr:colOff>28575</xdr:colOff>
      <xdr:row>44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30</xdr:row>
      <xdr:rowOff>95250</xdr:rowOff>
    </xdr:from>
    <xdr:to>
      <xdr:col>20</xdr:col>
      <xdr:colOff>828675</xdr:colOff>
      <xdr:row>44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857250</xdr:colOff>
      <xdr:row>30</xdr:row>
      <xdr:rowOff>123825</xdr:rowOff>
    </xdr:from>
    <xdr:to>
      <xdr:col>26</xdr:col>
      <xdr:colOff>1190625</xdr:colOff>
      <xdr:row>45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762000</xdr:colOff>
      <xdr:row>46</xdr:row>
      <xdr:rowOff>0</xdr:rowOff>
    </xdr:from>
    <xdr:to>
      <xdr:col>15</xdr:col>
      <xdr:colOff>247650</xdr:colOff>
      <xdr:row>60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30"/>
  <sheetViews>
    <sheetView workbookViewId="0">
      <selection activeCell="R29" sqref="R29"/>
    </sheetView>
  </sheetViews>
  <sheetFormatPr defaultRowHeight="15" x14ac:dyDescent="0.25"/>
  <cols>
    <col min="2" max="2" width="11" customWidth="1"/>
    <col min="6" max="7" width="10.7109375" customWidth="1"/>
    <col min="8" max="8" width="11.85546875" customWidth="1"/>
    <col min="9" max="11" width="10.7109375" customWidth="1"/>
    <col min="12" max="13" width="11.5703125" customWidth="1"/>
    <col min="16" max="16" width="10.42578125" customWidth="1"/>
    <col min="18" max="18" width="9" customWidth="1"/>
    <col min="21" max="21" width="19.7109375" customWidth="1"/>
    <col min="22" max="22" width="20.28515625" customWidth="1"/>
  </cols>
  <sheetData>
    <row r="1" spans="2:19" ht="15.75" thickBot="1" x14ac:dyDescent="0.3"/>
    <row r="2" spans="2:19" ht="16.5" thickTop="1" thickBot="1" x14ac:dyDescent="0.3">
      <c r="B2" s="137" t="s">
        <v>46</v>
      </c>
      <c r="C2" s="137" t="s">
        <v>47</v>
      </c>
      <c r="D2" s="121" t="s">
        <v>48</v>
      </c>
      <c r="E2" s="147" t="s">
        <v>96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16"/>
      <c r="Q2" s="116"/>
      <c r="R2" s="116"/>
      <c r="S2" s="117"/>
    </row>
    <row r="3" spans="2:19" ht="39.75" thickTop="1" thickBot="1" x14ac:dyDescent="0.3">
      <c r="B3" s="138"/>
      <c r="C3" s="138"/>
      <c r="D3" s="146"/>
      <c r="E3" s="69" t="s">
        <v>43</v>
      </c>
      <c r="F3" s="70" t="s">
        <v>26</v>
      </c>
      <c r="G3" s="70" t="s">
        <v>89</v>
      </c>
      <c r="H3" s="70" t="s">
        <v>91</v>
      </c>
      <c r="I3" s="70" t="s">
        <v>90</v>
      </c>
      <c r="J3" s="70" t="s">
        <v>94</v>
      </c>
      <c r="K3" s="70" t="s">
        <v>93</v>
      </c>
      <c r="L3" s="70" t="s">
        <v>92</v>
      </c>
      <c r="M3" s="70" t="s">
        <v>95</v>
      </c>
      <c r="N3" s="70" t="s">
        <v>66</v>
      </c>
      <c r="O3" s="71" t="s">
        <v>71</v>
      </c>
      <c r="P3" s="72" t="s">
        <v>72</v>
      </c>
      <c r="Q3" s="73" t="s">
        <v>73</v>
      </c>
      <c r="R3" s="73" t="s">
        <v>69</v>
      </c>
      <c r="S3" s="74" t="s">
        <v>70</v>
      </c>
    </row>
    <row r="4" spans="2:19" ht="16.5" thickTop="1" thickBot="1" x14ac:dyDescent="0.3">
      <c r="B4" s="59"/>
      <c r="C4" s="143" t="s">
        <v>49</v>
      </c>
      <c r="D4" s="78" t="s">
        <v>78</v>
      </c>
      <c r="E4" s="79">
        <v>16</v>
      </c>
      <c r="F4" s="63">
        <v>0</v>
      </c>
      <c r="G4" s="63">
        <v>0</v>
      </c>
      <c r="H4" s="63">
        <v>0</v>
      </c>
      <c r="I4" s="63">
        <v>0</v>
      </c>
      <c r="J4" s="63">
        <v>0</v>
      </c>
      <c r="K4" s="63">
        <v>1</v>
      </c>
      <c r="L4" s="63">
        <v>0</v>
      </c>
      <c r="M4" s="63">
        <v>0</v>
      </c>
      <c r="N4" s="63">
        <v>0</v>
      </c>
      <c r="O4" s="64">
        <v>0</v>
      </c>
      <c r="P4" s="96">
        <f t="shared" ref="P4:P12" si="0">F4/E4*100</f>
        <v>0</v>
      </c>
      <c r="Q4" s="97">
        <f t="shared" ref="Q4:Q12" si="1">N4/E4*100</f>
        <v>0</v>
      </c>
      <c r="R4" s="108">
        <f>SUM(F4:N4)</f>
        <v>1</v>
      </c>
      <c r="S4" s="98">
        <f t="shared" ref="S4:S29" si="2">R4/E4*100</f>
        <v>6.25</v>
      </c>
    </row>
    <row r="5" spans="2:19" ht="15.75" thickBot="1" x14ac:dyDescent="0.3">
      <c r="B5" s="59"/>
      <c r="C5" s="144"/>
      <c r="D5" s="80" t="s">
        <v>79</v>
      </c>
      <c r="E5" s="81">
        <v>21</v>
      </c>
      <c r="F5" s="65">
        <v>0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1</v>
      </c>
      <c r="M5" s="65">
        <v>0</v>
      </c>
      <c r="N5" s="65">
        <v>2</v>
      </c>
      <c r="O5" s="66">
        <v>1</v>
      </c>
      <c r="P5" s="99">
        <f t="shared" si="0"/>
        <v>0</v>
      </c>
      <c r="Q5" s="100">
        <f t="shared" si="1"/>
        <v>9.5238095238095237</v>
      </c>
      <c r="R5" s="108">
        <f t="shared" ref="R5:R29" si="3">SUM(F5:N5)</f>
        <v>3</v>
      </c>
      <c r="S5" s="101">
        <f t="shared" si="2"/>
        <v>14.285714285714285</v>
      </c>
    </row>
    <row r="6" spans="2:19" ht="15.75" thickBot="1" x14ac:dyDescent="0.3">
      <c r="B6" s="59"/>
      <c r="C6" s="144"/>
      <c r="D6" s="80" t="s">
        <v>80</v>
      </c>
      <c r="E6" s="81">
        <v>27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17</v>
      </c>
      <c r="O6" s="66">
        <v>0</v>
      </c>
      <c r="P6" s="99">
        <f t="shared" si="0"/>
        <v>0</v>
      </c>
      <c r="Q6" s="100">
        <f t="shared" si="1"/>
        <v>62.962962962962962</v>
      </c>
      <c r="R6" s="108">
        <f t="shared" si="3"/>
        <v>17</v>
      </c>
      <c r="S6" s="101">
        <f t="shared" si="2"/>
        <v>62.962962962962962</v>
      </c>
    </row>
    <row r="7" spans="2:19" ht="15.75" thickBot="1" x14ac:dyDescent="0.3">
      <c r="B7" s="59"/>
      <c r="C7" s="144"/>
      <c r="D7" s="80" t="s">
        <v>81</v>
      </c>
      <c r="E7" s="81">
        <v>24</v>
      </c>
      <c r="F7" s="65">
        <v>1</v>
      </c>
      <c r="G7" s="65">
        <v>0</v>
      </c>
      <c r="H7" s="65">
        <v>0</v>
      </c>
      <c r="I7" s="65">
        <v>0</v>
      </c>
      <c r="J7" s="65">
        <v>0</v>
      </c>
      <c r="K7" s="65">
        <v>1</v>
      </c>
      <c r="L7" s="65">
        <v>0</v>
      </c>
      <c r="M7" s="65">
        <v>0</v>
      </c>
      <c r="N7" s="65">
        <v>10</v>
      </c>
      <c r="O7" s="66">
        <v>2</v>
      </c>
      <c r="P7" s="99">
        <f t="shared" si="0"/>
        <v>4.1666666666666661</v>
      </c>
      <c r="Q7" s="100">
        <f t="shared" si="1"/>
        <v>41.666666666666671</v>
      </c>
      <c r="R7" s="108">
        <f t="shared" si="3"/>
        <v>12</v>
      </c>
      <c r="S7" s="101">
        <f t="shared" si="2"/>
        <v>50</v>
      </c>
    </row>
    <row r="8" spans="2:19" ht="15.75" thickBot="1" x14ac:dyDescent="0.3">
      <c r="B8" s="59" t="s">
        <v>77</v>
      </c>
      <c r="C8" s="145"/>
      <c r="D8" s="82" t="s">
        <v>82</v>
      </c>
      <c r="E8" s="83">
        <v>30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2</v>
      </c>
      <c r="M8" s="67">
        <v>0</v>
      </c>
      <c r="N8" s="67">
        <v>5</v>
      </c>
      <c r="O8" s="68">
        <v>5</v>
      </c>
      <c r="P8" s="102">
        <f t="shared" si="0"/>
        <v>0</v>
      </c>
      <c r="Q8" s="103">
        <f t="shared" si="1"/>
        <v>16.666666666666664</v>
      </c>
      <c r="R8" s="108">
        <f t="shared" si="3"/>
        <v>7</v>
      </c>
      <c r="S8" s="104">
        <f t="shared" si="2"/>
        <v>23.333333333333332</v>
      </c>
    </row>
    <row r="9" spans="2:19" ht="16.5" thickTop="1" thickBot="1" x14ac:dyDescent="0.3">
      <c r="B9" s="59"/>
      <c r="C9" s="144" t="s">
        <v>50</v>
      </c>
      <c r="D9" s="78" t="s">
        <v>83</v>
      </c>
      <c r="E9" s="84">
        <v>22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4">
        <v>0</v>
      </c>
      <c r="P9" s="96">
        <f t="shared" si="0"/>
        <v>0</v>
      </c>
      <c r="Q9" s="97">
        <f t="shared" si="1"/>
        <v>0</v>
      </c>
      <c r="R9" s="108">
        <f t="shared" si="3"/>
        <v>0</v>
      </c>
      <c r="S9" s="98">
        <f t="shared" si="2"/>
        <v>0</v>
      </c>
    </row>
    <row r="10" spans="2:19" ht="15.75" thickBot="1" x14ac:dyDescent="0.3">
      <c r="B10" s="59"/>
      <c r="C10" s="144"/>
      <c r="D10" s="80" t="s">
        <v>84</v>
      </c>
      <c r="E10" s="85">
        <v>12</v>
      </c>
      <c r="F10" s="65">
        <v>1</v>
      </c>
      <c r="G10" s="65">
        <v>0</v>
      </c>
      <c r="H10" s="65">
        <v>0</v>
      </c>
      <c r="I10" s="65">
        <v>0</v>
      </c>
      <c r="J10" s="65">
        <v>1</v>
      </c>
      <c r="K10" s="65">
        <v>0</v>
      </c>
      <c r="L10" s="65">
        <v>0</v>
      </c>
      <c r="M10" s="65">
        <v>0</v>
      </c>
      <c r="N10" s="65">
        <v>0</v>
      </c>
      <c r="O10" s="66">
        <v>0</v>
      </c>
      <c r="P10" s="99">
        <f t="shared" si="0"/>
        <v>8.3333333333333321</v>
      </c>
      <c r="Q10" s="100">
        <f t="shared" si="1"/>
        <v>0</v>
      </c>
      <c r="R10" s="108">
        <f t="shared" si="3"/>
        <v>2</v>
      </c>
      <c r="S10" s="101">
        <f t="shared" si="2"/>
        <v>16.666666666666664</v>
      </c>
    </row>
    <row r="11" spans="2:19" ht="15.75" thickBot="1" x14ac:dyDescent="0.3">
      <c r="B11" s="59"/>
      <c r="C11" s="144"/>
      <c r="D11" s="80" t="s">
        <v>85</v>
      </c>
      <c r="E11" s="85">
        <v>24</v>
      </c>
      <c r="F11" s="65">
        <v>1</v>
      </c>
      <c r="G11" s="65">
        <v>0</v>
      </c>
      <c r="H11" s="65">
        <v>0</v>
      </c>
      <c r="I11" s="65">
        <v>1</v>
      </c>
      <c r="J11" s="65">
        <v>1</v>
      </c>
      <c r="K11" s="65">
        <v>2</v>
      </c>
      <c r="L11" s="65">
        <v>0</v>
      </c>
      <c r="M11" s="65">
        <v>0</v>
      </c>
      <c r="N11" s="65">
        <v>0</v>
      </c>
      <c r="O11" s="66">
        <v>0</v>
      </c>
      <c r="P11" s="99">
        <f t="shared" si="0"/>
        <v>4.1666666666666661</v>
      </c>
      <c r="Q11" s="100">
        <f t="shared" si="1"/>
        <v>0</v>
      </c>
      <c r="R11" s="108">
        <f t="shared" si="3"/>
        <v>5</v>
      </c>
      <c r="S11" s="101">
        <f t="shared" si="2"/>
        <v>20.833333333333336</v>
      </c>
    </row>
    <row r="12" spans="2:19" ht="15.75" thickBot="1" x14ac:dyDescent="0.3">
      <c r="B12" s="59"/>
      <c r="C12" s="145"/>
      <c r="D12" s="82" t="s">
        <v>86</v>
      </c>
      <c r="E12" s="86">
        <v>12</v>
      </c>
      <c r="F12" s="67">
        <v>0</v>
      </c>
      <c r="G12" s="67">
        <v>0</v>
      </c>
      <c r="H12" s="67">
        <v>0</v>
      </c>
      <c r="I12" s="67">
        <v>1</v>
      </c>
      <c r="J12" s="67">
        <v>0</v>
      </c>
      <c r="K12" s="67">
        <v>0</v>
      </c>
      <c r="L12" s="67">
        <v>0</v>
      </c>
      <c r="M12" s="67">
        <v>0</v>
      </c>
      <c r="N12" s="67">
        <v>2</v>
      </c>
      <c r="O12" s="68">
        <v>0</v>
      </c>
      <c r="P12" s="102">
        <f t="shared" si="0"/>
        <v>0</v>
      </c>
      <c r="Q12" s="103">
        <f t="shared" si="1"/>
        <v>16.666666666666664</v>
      </c>
      <c r="R12" s="108">
        <f t="shared" si="3"/>
        <v>3</v>
      </c>
      <c r="S12" s="104">
        <f t="shared" si="2"/>
        <v>25</v>
      </c>
    </row>
    <row r="13" spans="2:19" ht="16.5" thickTop="1" thickBot="1" x14ac:dyDescent="0.3">
      <c r="B13" s="118" t="s">
        <v>51</v>
      </c>
      <c r="C13" s="139" t="s">
        <v>49</v>
      </c>
      <c r="D13" s="60" t="s">
        <v>52</v>
      </c>
      <c r="E13" s="87">
        <v>27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7</v>
      </c>
      <c r="O13" s="88">
        <v>2</v>
      </c>
      <c r="P13" s="96">
        <f>F13/E13*100</f>
        <v>0</v>
      </c>
      <c r="Q13" s="97">
        <f>N13/E13*100</f>
        <v>25.925925925925924</v>
      </c>
      <c r="R13" s="108">
        <f t="shared" si="3"/>
        <v>7</v>
      </c>
      <c r="S13" s="98">
        <f t="shared" si="2"/>
        <v>25.925925925925924</v>
      </c>
    </row>
    <row r="14" spans="2:19" ht="15.75" thickBot="1" x14ac:dyDescent="0.3">
      <c r="B14" s="119"/>
      <c r="C14" s="140"/>
      <c r="D14" s="61" t="s">
        <v>53</v>
      </c>
      <c r="E14" s="89">
        <v>30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1</v>
      </c>
      <c r="M14" s="76">
        <v>0</v>
      </c>
      <c r="N14" s="76">
        <v>8</v>
      </c>
      <c r="O14" s="90">
        <v>3</v>
      </c>
      <c r="P14" s="99">
        <f t="shared" ref="P14:P28" si="4">F14/E14*100</f>
        <v>0</v>
      </c>
      <c r="Q14" s="100">
        <f t="shared" ref="Q14:Q28" si="5">N14/E14*100</f>
        <v>26.666666666666668</v>
      </c>
      <c r="R14" s="108">
        <f t="shared" si="3"/>
        <v>9</v>
      </c>
      <c r="S14" s="101">
        <f t="shared" si="2"/>
        <v>30</v>
      </c>
    </row>
    <row r="15" spans="2:19" ht="15.75" thickBot="1" x14ac:dyDescent="0.3">
      <c r="B15" s="119"/>
      <c r="C15" s="140"/>
      <c r="D15" s="61" t="s">
        <v>74</v>
      </c>
      <c r="E15" s="89">
        <v>24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1</v>
      </c>
      <c r="M15" s="76">
        <v>0</v>
      </c>
      <c r="N15" s="76">
        <v>11</v>
      </c>
      <c r="O15" s="90">
        <v>2</v>
      </c>
      <c r="P15" s="99">
        <f t="shared" si="4"/>
        <v>0</v>
      </c>
      <c r="Q15" s="100">
        <f t="shared" si="5"/>
        <v>45.833333333333329</v>
      </c>
      <c r="R15" s="108">
        <f t="shared" si="3"/>
        <v>12</v>
      </c>
      <c r="S15" s="101">
        <f t="shared" si="2"/>
        <v>50</v>
      </c>
    </row>
    <row r="16" spans="2:19" ht="15.75" thickBot="1" x14ac:dyDescent="0.3">
      <c r="B16" s="119"/>
      <c r="C16" s="141"/>
      <c r="D16" s="62" t="s">
        <v>54</v>
      </c>
      <c r="E16" s="91">
        <v>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3</v>
      </c>
      <c r="N16" s="77">
        <v>11</v>
      </c>
      <c r="O16" s="92">
        <v>0</v>
      </c>
      <c r="P16" s="102">
        <f t="shared" si="4"/>
        <v>0</v>
      </c>
      <c r="Q16" s="103">
        <f t="shared" si="5"/>
        <v>44</v>
      </c>
      <c r="R16" s="108">
        <f t="shared" si="3"/>
        <v>14</v>
      </c>
      <c r="S16" s="104">
        <f t="shared" si="2"/>
        <v>56.000000000000007</v>
      </c>
    </row>
    <row r="17" spans="2:23" ht="16.5" thickTop="1" thickBot="1" x14ac:dyDescent="0.3">
      <c r="B17" s="119"/>
      <c r="C17" s="139" t="s">
        <v>50</v>
      </c>
      <c r="D17" s="60" t="s">
        <v>75</v>
      </c>
      <c r="E17" s="87">
        <v>30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12</v>
      </c>
      <c r="O17" s="88">
        <v>0</v>
      </c>
      <c r="P17" s="96">
        <f t="shared" si="4"/>
        <v>0</v>
      </c>
      <c r="Q17" s="97">
        <f t="shared" si="5"/>
        <v>40</v>
      </c>
      <c r="R17" s="108">
        <f t="shared" si="3"/>
        <v>12</v>
      </c>
      <c r="S17" s="98">
        <f t="shared" si="2"/>
        <v>40</v>
      </c>
    </row>
    <row r="18" spans="2:23" ht="15.75" thickBot="1" x14ac:dyDescent="0.3">
      <c r="B18" s="119"/>
      <c r="C18" s="140"/>
      <c r="D18" s="61" t="s">
        <v>55</v>
      </c>
      <c r="E18" s="89">
        <v>30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2</v>
      </c>
      <c r="O18" s="90">
        <v>7</v>
      </c>
      <c r="P18" s="99">
        <f t="shared" si="4"/>
        <v>0</v>
      </c>
      <c r="Q18" s="100">
        <f t="shared" si="5"/>
        <v>6.666666666666667</v>
      </c>
      <c r="R18" s="108">
        <f t="shared" si="3"/>
        <v>2</v>
      </c>
      <c r="S18" s="101">
        <f t="shared" si="2"/>
        <v>6.666666666666667</v>
      </c>
    </row>
    <row r="19" spans="2:23" ht="15.75" thickBot="1" x14ac:dyDescent="0.3">
      <c r="B19" s="119"/>
      <c r="C19" s="140"/>
      <c r="D19" s="61" t="s">
        <v>56</v>
      </c>
      <c r="E19" s="89">
        <v>24</v>
      </c>
      <c r="F19" s="76">
        <v>2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2</v>
      </c>
      <c r="O19" s="90">
        <v>3</v>
      </c>
      <c r="P19" s="99">
        <f t="shared" si="4"/>
        <v>8.3333333333333321</v>
      </c>
      <c r="Q19" s="100">
        <f t="shared" si="5"/>
        <v>8.3333333333333321</v>
      </c>
      <c r="R19" s="108">
        <f t="shared" si="3"/>
        <v>4</v>
      </c>
      <c r="S19" s="101">
        <f t="shared" si="2"/>
        <v>16.666666666666664</v>
      </c>
    </row>
    <row r="20" spans="2:23" ht="15.75" thickBot="1" x14ac:dyDescent="0.3">
      <c r="B20" s="120"/>
      <c r="C20" s="141"/>
      <c r="D20" s="62" t="s">
        <v>57</v>
      </c>
      <c r="E20" s="91">
        <v>28</v>
      </c>
      <c r="F20" s="77">
        <v>0</v>
      </c>
      <c r="G20" s="77">
        <v>0</v>
      </c>
      <c r="H20" s="77">
        <v>0</v>
      </c>
      <c r="I20" s="77">
        <v>2</v>
      </c>
      <c r="J20" s="77">
        <v>0</v>
      </c>
      <c r="K20" s="77">
        <v>0</v>
      </c>
      <c r="L20" s="77">
        <v>0</v>
      </c>
      <c r="M20" s="77">
        <v>0</v>
      </c>
      <c r="N20" s="77">
        <v>3</v>
      </c>
      <c r="O20" s="92">
        <v>2</v>
      </c>
      <c r="P20" s="102">
        <f t="shared" si="4"/>
        <v>0</v>
      </c>
      <c r="Q20" s="103">
        <f t="shared" si="5"/>
        <v>10.714285714285714</v>
      </c>
      <c r="R20" s="108">
        <f t="shared" si="3"/>
        <v>5</v>
      </c>
      <c r="S20" s="104">
        <f t="shared" si="2"/>
        <v>17.857142857142858</v>
      </c>
    </row>
    <row r="21" spans="2:23" ht="16.5" thickTop="1" thickBot="1" x14ac:dyDescent="0.3">
      <c r="B21" s="118" t="s">
        <v>58</v>
      </c>
      <c r="C21" s="139" t="s">
        <v>49</v>
      </c>
      <c r="D21" s="60" t="s">
        <v>59</v>
      </c>
      <c r="E21" s="87">
        <v>19</v>
      </c>
      <c r="F21" s="75">
        <v>0</v>
      </c>
      <c r="G21" s="75">
        <v>1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5</v>
      </c>
      <c r="O21" s="88">
        <v>0</v>
      </c>
      <c r="P21" s="96">
        <f t="shared" si="4"/>
        <v>0</v>
      </c>
      <c r="Q21" s="97">
        <f t="shared" si="5"/>
        <v>26.315789473684209</v>
      </c>
      <c r="R21" s="108">
        <f t="shared" si="3"/>
        <v>6</v>
      </c>
      <c r="S21" s="98">
        <f t="shared" si="2"/>
        <v>31.578947368421051</v>
      </c>
    </row>
    <row r="22" spans="2:23" ht="15.75" thickBot="1" x14ac:dyDescent="0.3">
      <c r="B22" s="119"/>
      <c r="C22" s="140"/>
      <c r="D22" s="61" t="s">
        <v>60</v>
      </c>
      <c r="E22" s="89">
        <v>24</v>
      </c>
      <c r="F22" s="76">
        <v>0</v>
      </c>
      <c r="G22" s="76">
        <v>0</v>
      </c>
      <c r="H22" s="76">
        <v>1</v>
      </c>
      <c r="I22" s="76">
        <v>1</v>
      </c>
      <c r="J22" s="76">
        <v>0</v>
      </c>
      <c r="K22" s="76">
        <v>0</v>
      </c>
      <c r="L22" s="76">
        <v>0</v>
      </c>
      <c r="M22" s="76">
        <v>0</v>
      </c>
      <c r="N22" s="76">
        <v>2</v>
      </c>
      <c r="O22" s="90">
        <v>2</v>
      </c>
      <c r="P22" s="99">
        <f t="shared" si="4"/>
        <v>0</v>
      </c>
      <c r="Q22" s="100">
        <f t="shared" si="5"/>
        <v>8.3333333333333321</v>
      </c>
      <c r="R22" s="108">
        <f t="shared" si="3"/>
        <v>4</v>
      </c>
      <c r="S22" s="101">
        <f t="shared" si="2"/>
        <v>16.666666666666664</v>
      </c>
      <c r="V22" t="s">
        <v>88</v>
      </c>
      <c r="W22">
        <f>120/151</f>
        <v>0.79470198675496684</v>
      </c>
    </row>
    <row r="23" spans="2:23" ht="15.75" thickBot="1" x14ac:dyDescent="0.3">
      <c r="B23" s="119"/>
      <c r="C23" s="140"/>
      <c r="D23" s="61" t="s">
        <v>76</v>
      </c>
      <c r="E23" s="89">
        <v>25</v>
      </c>
      <c r="F23" s="76">
        <v>0</v>
      </c>
      <c r="G23" s="76">
        <v>0</v>
      </c>
      <c r="H23" s="76">
        <v>0</v>
      </c>
      <c r="I23" s="76">
        <v>1</v>
      </c>
      <c r="J23" s="76">
        <v>0</v>
      </c>
      <c r="K23" s="76">
        <v>0</v>
      </c>
      <c r="L23" s="76">
        <v>1</v>
      </c>
      <c r="M23" s="76">
        <v>0</v>
      </c>
      <c r="N23" s="76">
        <v>3</v>
      </c>
      <c r="O23" s="90">
        <v>0</v>
      </c>
      <c r="P23" s="99">
        <f t="shared" si="4"/>
        <v>0</v>
      </c>
      <c r="Q23" s="100">
        <f t="shared" si="5"/>
        <v>12</v>
      </c>
      <c r="R23" s="108">
        <f t="shared" si="3"/>
        <v>5</v>
      </c>
      <c r="S23" s="101">
        <f t="shared" si="2"/>
        <v>20</v>
      </c>
    </row>
    <row r="24" spans="2:23" ht="15.75" thickBot="1" x14ac:dyDescent="0.3">
      <c r="B24" s="119"/>
      <c r="C24" s="140"/>
      <c r="D24" s="61" t="s">
        <v>61</v>
      </c>
      <c r="E24" s="89">
        <v>20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8</v>
      </c>
      <c r="O24" s="90">
        <v>1</v>
      </c>
      <c r="P24" s="99">
        <f t="shared" si="4"/>
        <v>0</v>
      </c>
      <c r="Q24" s="100">
        <f t="shared" si="5"/>
        <v>40</v>
      </c>
      <c r="R24" s="108">
        <f t="shared" si="3"/>
        <v>8</v>
      </c>
      <c r="S24" s="101">
        <f t="shared" si="2"/>
        <v>40</v>
      </c>
    </row>
    <row r="25" spans="2:23" ht="15.75" thickBot="1" x14ac:dyDescent="0.3">
      <c r="B25" s="119"/>
      <c r="C25" s="140"/>
      <c r="D25" s="61" t="s">
        <v>62</v>
      </c>
      <c r="E25" s="89">
        <v>25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6</v>
      </c>
      <c r="O25" s="90">
        <v>4</v>
      </c>
      <c r="P25" s="99">
        <f t="shared" si="4"/>
        <v>0</v>
      </c>
      <c r="Q25" s="100">
        <f t="shared" si="5"/>
        <v>24</v>
      </c>
      <c r="R25" s="108">
        <f t="shared" si="3"/>
        <v>6</v>
      </c>
      <c r="S25" s="101">
        <f t="shared" si="2"/>
        <v>24</v>
      </c>
    </row>
    <row r="26" spans="2:23" ht="15.75" thickBot="1" x14ac:dyDescent="0.3">
      <c r="B26" s="119"/>
      <c r="C26" s="141"/>
      <c r="D26" s="62" t="s">
        <v>63</v>
      </c>
      <c r="E26" s="91">
        <v>24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1</v>
      </c>
      <c r="M26" s="77">
        <v>0</v>
      </c>
      <c r="N26" s="77">
        <v>8</v>
      </c>
      <c r="O26" s="92">
        <v>0</v>
      </c>
      <c r="P26" s="102">
        <f t="shared" si="4"/>
        <v>0</v>
      </c>
      <c r="Q26" s="103">
        <f t="shared" si="5"/>
        <v>33.333333333333329</v>
      </c>
      <c r="R26" s="108">
        <f t="shared" si="3"/>
        <v>9</v>
      </c>
      <c r="S26" s="104">
        <f t="shared" si="2"/>
        <v>37.5</v>
      </c>
    </row>
    <row r="27" spans="2:23" ht="16.5" thickTop="1" thickBot="1" x14ac:dyDescent="0.3">
      <c r="B27" s="119"/>
      <c r="C27" s="139" t="s">
        <v>50</v>
      </c>
      <c r="D27" s="60" t="s">
        <v>64</v>
      </c>
      <c r="E27" s="87">
        <v>21</v>
      </c>
      <c r="F27" s="75">
        <v>3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88">
        <v>0</v>
      </c>
      <c r="P27" s="96">
        <f t="shared" si="4"/>
        <v>14.285714285714285</v>
      </c>
      <c r="Q27" s="97">
        <f t="shared" si="5"/>
        <v>0</v>
      </c>
      <c r="R27" s="108">
        <f t="shared" si="3"/>
        <v>3</v>
      </c>
      <c r="S27" s="98">
        <f t="shared" si="2"/>
        <v>14.285714285714285</v>
      </c>
    </row>
    <row r="28" spans="2:23" ht="15.75" thickBot="1" x14ac:dyDescent="0.3">
      <c r="B28" s="120"/>
      <c r="C28" s="141"/>
      <c r="D28" s="62" t="s">
        <v>65</v>
      </c>
      <c r="E28" s="91">
        <v>24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6</v>
      </c>
      <c r="O28" s="92">
        <v>1</v>
      </c>
      <c r="P28" s="102">
        <f t="shared" si="4"/>
        <v>0</v>
      </c>
      <c r="Q28" s="103">
        <f t="shared" si="5"/>
        <v>25</v>
      </c>
      <c r="R28" s="108">
        <f t="shared" si="3"/>
        <v>6</v>
      </c>
      <c r="S28" s="104">
        <f t="shared" si="2"/>
        <v>25</v>
      </c>
    </row>
    <row r="29" spans="2:23" ht="16.5" thickTop="1" thickBot="1" x14ac:dyDescent="0.3">
      <c r="B29" s="112" t="s">
        <v>33</v>
      </c>
      <c r="C29" s="113"/>
      <c r="D29" s="142"/>
      <c r="E29" s="93">
        <f>SUM(E4:E28)</f>
        <v>588</v>
      </c>
      <c r="F29" s="94">
        <f>SUM(F4:F28)</f>
        <v>8</v>
      </c>
      <c r="G29" s="94">
        <f t="shared" ref="G29:K29" si="6">SUM(G4:G28)</f>
        <v>1</v>
      </c>
      <c r="H29" s="94">
        <f t="shared" si="6"/>
        <v>1</v>
      </c>
      <c r="I29" s="94">
        <f t="shared" si="6"/>
        <v>6</v>
      </c>
      <c r="J29" s="94">
        <f t="shared" si="6"/>
        <v>2</v>
      </c>
      <c r="K29" s="94">
        <f t="shared" si="6"/>
        <v>4</v>
      </c>
      <c r="L29" s="94">
        <f t="shared" ref="F29:O29" si="7">SUM(L4:L28)</f>
        <v>7</v>
      </c>
      <c r="M29" s="94">
        <f t="shared" si="7"/>
        <v>3</v>
      </c>
      <c r="N29" s="94">
        <f t="shared" si="7"/>
        <v>130</v>
      </c>
      <c r="O29" s="95">
        <f t="shared" si="7"/>
        <v>35</v>
      </c>
      <c r="P29" s="105">
        <f>F29/E29*100</f>
        <v>1.3605442176870748</v>
      </c>
      <c r="Q29" s="106">
        <f>(N29)/E29*100</f>
        <v>22.108843537414966</v>
      </c>
      <c r="R29" s="149">
        <f t="shared" si="3"/>
        <v>162</v>
      </c>
      <c r="S29" s="107">
        <f t="shared" si="2"/>
        <v>27.551020408163261</v>
      </c>
    </row>
    <row r="30" spans="2:23" ht="15.75" thickTop="1" x14ac:dyDescent="0.25"/>
  </sheetData>
  <mergeCells count="13">
    <mergeCell ref="B29:D29"/>
    <mergeCell ref="B13:B20"/>
    <mergeCell ref="C13:C16"/>
    <mergeCell ref="C17:C20"/>
    <mergeCell ref="B21:B28"/>
    <mergeCell ref="C21:C26"/>
    <mergeCell ref="C27:C28"/>
    <mergeCell ref="B2:B3"/>
    <mergeCell ref="C2:C3"/>
    <mergeCell ref="D2:D3"/>
    <mergeCell ref="E2:S2"/>
    <mergeCell ref="C4:C8"/>
    <mergeCell ref="C9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68"/>
  <sheetViews>
    <sheetView topLeftCell="A34" workbookViewId="0">
      <selection activeCell="J65" sqref="J65"/>
    </sheetView>
  </sheetViews>
  <sheetFormatPr defaultRowHeight="15" x14ac:dyDescent="0.25"/>
  <cols>
    <col min="1" max="1" width="18.5703125" customWidth="1"/>
    <col min="2" max="2" width="9.42578125" style="22" customWidth="1"/>
    <col min="3" max="3" width="13.28515625" customWidth="1"/>
    <col min="4" max="13" width="10.28515625" customWidth="1"/>
    <col min="14" max="17" width="10.85546875" customWidth="1"/>
    <col min="18" max="18" width="10" customWidth="1"/>
    <col min="19" max="19" width="9.85546875" customWidth="1"/>
    <col min="21" max="21" width="7" customWidth="1"/>
    <col min="22" max="22" width="10.28515625" customWidth="1"/>
  </cols>
  <sheetData>
    <row r="1" spans="1:15" ht="15.75" thickBot="1" x14ac:dyDescent="0.3">
      <c r="A1" s="125" t="s">
        <v>25</v>
      </c>
      <c r="B1" s="129" t="s">
        <v>40</v>
      </c>
      <c r="C1" s="136" t="s">
        <v>41</v>
      </c>
      <c r="D1" s="131" t="s">
        <v>31</v>
      </c>
      <c r="E1" s="128"/>
      <c r="F1" s="128"/>
      <c r="G1" s="128"/>
      <c r="H1" s="132"/>
      <c r="I1" s="133" t="s">
        <v>32</v>
      </c>
      <c r="J1" s="134"/>
      <c r="K1" s="134"/>
      <c r="L1" s="134"/>
      <c r="M1" s="135"/>
      <c r="N1" s="123" t="s">
        <v>34</v>
      </c>
      <c r="O1" s="124"/>
    </row>
    <row r="2" spans="1:15" s="1" customFormat="1" ht="30" x14ac:dyDescent="0.25">
      <c r="A2" s="125"/>
      <c r="B2" s="130"/>
      <c r="C2" s="136"/>
      <c r="D2" s="11" t="s">
        <v>26</v>
      </c>
      <c r="E2" s="3" t="s">
        <v>30</v>
      </c>
      <c r="F2" s="3" t="s">
        <v>27</v>
      </c>
      <c r="G2" s="3" t="s">
        <v>28</v>
      </c>
      <c r="H2" s="12" t="s">
        <v>29</v>
      </c>
      <c r="I2" s="7" t="s">
        <v>26</v>
      </c>
      <c r="J2" s="4" t="s">
        <v>30</v>
      </c>
      <c r="K2" s="4" t="s">
        <v>27</v>
      </c>
      <c r="L2" s="4" t="s">
        <v>28</v>
      </c>
      <c r="M2" s="8" t="s">
        <v>29</v>
      </c>
      <c r="N2" s="24" t="s">
        <v>28</v>
      </c>
      <c r="O2" s="25" t="s">
        <v>29</v>
      </c>
    </row>
    <row r="3" spans="1:15" x14ac:dyDescent="0.25">
      <c r="A3" s="2" t="s">
        <v>21</v>
      </c>
      <c r="B3" s="10">
        <v>18</v>
      </c>
      <c r="C3" s="10">
        <v>16</v>
      </c>
      <c r="D3" s="9">
        <v>0</v>
      </c>
      <c r="E3" s="5">
        <v>0</v>
      </c>
      <c r="F3" s="5">
        <v>0</v>
      </c>
      <c r="G3" s="5">
        <f t="shared" ref="G3:G25" si="0">SUM(D3:F3)</f>
        <v>0</v>
      </c>
      <c r="H3" s="17">
        <f t="shared" ref="H3:H25" si="1">G3/B3*100</f>
        <v>0</v>
      </c>
      <c r="I3" s="9">
        <v>0</v>
      </c>
      <c r="J3" s="5">
        <v>0</v>
      </c>
      <c r="K3" s="5">
        <v>0</v>
      </c>
      <c r="L3" s="5">
        <f t="shared" ref="L3:L25" si="2">SUM(I3:K3)</f>
        <v>0</v>
      </c>
      <c r="M3" s="17">
        <f t="shared" ref="M3:M28" si="3">L3/C3*100</f>
        <v>0</v>
      </c>
      <c r="N3" s="18">
        <f>SUM(L3,G3)</f>
        <v>0</v>
      </c>
      <c r="O3" s="17">
        <f>N3/B3*100</f>
        <v>0</v>
      </c>
    </row>
    <row r="4" spans="1:15" x14ac:dyDescent="0.25">
      <c r="A4" s="2" t="s">
        <v>22</v>
      </c>
      <c r="B4" s="10">
        <v>21</v>
      </c>
      <c r="C4" s="10">
        <v>21</v>
      </c>
      <c r="D4" s="9">
        <v>0</v>
      </c>
      <c r="E4" s="5">
        <v>1</v>
      </c>
      <c r="F4" s="5">
        <v>0</v>
      </c>
      <c r="G4" s="5">
        <f t="shared" si="0"/>
        <v>1</v>
      </c>
      <c r="H4" s="17">
        <f t="shared" si="1"/>
        <v>4.7619047619047619</v>
      </c>
      <c r="I4" s="9">
        <v>0</v>
      </c>
      <c r="J4" s="5">
        <v>0</v>
      </c>
      <c r="K4" s="5">
        <v>0</v>
      </c>
      <c r="L4" s="5">
        <f t="shared" si="2"/>
        <v>0</v>
      </c>
      <c r="M4" s="17">
        <f t="shared" si="3"/>
        <v>0</v>
      </c>
      <c r="N4" s="18">
        <f t="shared" ref="N4:N27" si="4">SUM(L4,G4)</f>
        <v>1</v>
      </c>
      <c r="O4" s="17">
        <f t="shared" ref="O4:O27" si="5">N4/B4*100</f>
        <v>4.7619047619047619</v>
      </c>
    </row>
    <row r="5" spans="1:15" x14ac:dyDescent="0.25">
      <c r="A5" s="2" t="s">
        <v>23</v>
      </c>
      <c r="B5" s="10">
        <v>29</v>
      </c>
      <c r="C5" s="10">
        <v>27</v>
      </c>
      <c r="D5" s="9">
        <v>0</v>
      </c>
      <c r="E5" s="5">
        <v>0</v>
      </c>
      <c r="F5" s="5">
        <v>0</v>
      </c>
      <c r="G5" s="5">
        <f t="shared" si="0"/>
        <v>0</v>
      </c>
      <c r="H5" s="17">
        <f t="shared" si="1"/>
        <v>0</v>
      </c>
      <c r="I5" s="9">
        <v>0</v>
      </c>
      <c r="J5" s="5">
        <v>0</v>
      </c>
      <c r="K5" s="5">
        <v>0</v>
      </c>
      <c r="L5" s="5">
        <f t="shared" si="2"/>
        <v>0</v>
      </c>
      <c r="M5" s="17">
        <f t="shared" si="3"/>
        <v>0</v>
      </c>
      <c r="N5" s="18">
        <f t="shared" si="4"/>
        <v>0</v>
      </c>
      <c r="O5" s="17">
        <f t="shared" si="5"/>
        <v>0</v>
      </c>
    </row>
    <row r="6" spans="1:15" x14ac:dyDescent="0.25">
      <c r="A6" s="2" t="s">
        <v>24</v>
      </c>
      <c r="B6" s="10">
        <v>25</v>
      </c>
      <c r="C6" s="10">
        <v>24</v>
      </c>
      <c r="D6" s="9">
        <v>0</v>
      </c>
      <c r="E6" s="5">
        <v>0</v>
      </c>
      <c r="F6" s="5">
        <v>0</v>
      </c>
      <c r="G6" s="5">
        <f t="shared" si="0"/>
        <v>0</v>
      </c>
      <c r="H6" s="17">
        <f t="shared" si="1"/>
        <v>0</v>
      </c>
      <c r="I6" s="23">
        <v>1</v>
      </c>
      <c r="J6" s="5">
        <v>0</v>
      </c>
      <c r="K6" s="5">
        <v>0</v>
      </c>
      <c r="L6" s="5">
        <f t="shared" si="2"/>
        <v>1</v>
      </c>
      <c r="M6" s="17">
        <f t="shared" si="3"/>
        <v>4.1666666666666661</v>
      </c>
      <c r="N6" s="18">
        <f t="shared" si="4"/>
        <v>1</v>
      </c>
      <c r="O6" s="17">
        <f t="shared" si="5"/>
        <v>4</v>
      </c>
    </row>
    <row r="7" spans="1:15" x14ac:dyDescent="0.25">
      <c r="A7" s="2" t="s">
        <v>0</v>
      </c>
      <c r="B7" s="10">
        <v>30</v>
      </c>
      <c r="C7" s="10">
        <v>30</v>
      </c>
      <c r="D7" s="9">
        <v>0</v>
      </c>
      <c r="E7" s="5">
        <v>1</v>
      </c>
      <c r="F7" s="5">
        <v>0</v>
      </c>
      <c r="G7" s="5">
        <f t="shared" si="0"/>
        <v>1</v>
      </c>
      <c r="H7" s="17">
        <f t="shared" si="1"/>
        <v>3.3333333333333335</v>
      </c>
      <c r="I7" s="23">
        <v>0</v>
      </c>
      <c r="J7" s="5">
        <v>0</v>
      </c>
      <c r="K7" s="5">
        <v>1</v>
      </c>
      <c r="L7" s="5">
        <f t="shared" si="2"/>
        <v>1</v>
      </c>
      <c r="M7" s="17">
        <f t="shared" si="3"/>
        <v>3.3333333333333335</v>
      </c>
      <c r="N7" s="18">
        <f t="shared" si="4"/>
        <v>2</v>
      </c>
      <c r="O7" s="17">
        <f t="shared" si="5"/>
        <v>6.666666666666667</v>
      </c>
    </row>
    <row r="8" spans="1:15" x14ac:dyDescent="0.25">
      <c r="A8" s="2" t="s">
        <v>17</v>
      </c>
      <c r="B8" s="10">
        <v>23</v>
      </c>
      <c r="C8" s="10">
        <v>22</v>
      </c>
      <c r="D8" s="9">
        <v>0</v>
      </c>
      <c r="E8" s="5">
        <v>0</v>
      </c>
      <c r="F8" s="5">
        <v>0</v>
      </c>
      <c r="G8" s="5">
        <f>SUM(D8:F8)</f>
        <v>0</v>
      </c>
      <c r="H8" s="17">
        <f>G8/B8*100</f>
        <v>0</v>
      </c>
      <c r="I8" s="23">
        <v>0</v>
      </c>
      <c r="J8" s="5">
        <v>0</v>
      </c>
      <c r="K8" s="5">
        <v>0</v>
      </c>
      <c r="L8" s="5">
        <f>SUM(I8:K8)</f>
        <v>0</v>
      </c>
      <c r="M8" s="17">
        <f t="shared" si="3"/>
        <v>0</v>
      </c>
      <c r="N8" s="18">
        <f t="shared" si="4"/>
        <v>0</v>
      </c>
      <c r="O8" s="17">
        <f t="shared" si="5"/>
        <v>0</v>
      </c>
    </row>
    <row r="9" spans="1:15" x14ac:dyDescent="0.25">
      <c r="A9" s="2" t="s">
        <v>18</v>
      </c>
      <c r="B9" s="10">
        <v>15</v>
      </c>
      <c r="C9" s="10">
        <v>12</v>
      </c>
      <c r="D9" s="9">
        <v>1</v>
      </c>
      <c r="E9" s="5">
        <v>0</v>
      </c>
      <c r="F9" s="5">
        <v>0</v>
      </c>
      <c r="G9" s="5">
        <f>SUM(D9:F9)</f>
        <v>1</v>
      </c>
      <c r="H9" s="17">
        <f>G9/B9*100</f>
        <v>6.666666666666667</v>
      </c>
      <c r="I9" s="23">
        <v>0</v>
      </c>
      <c r="J9" s="5">
        <v>1</v>
      </c>
      <c r="K9" s="5">
        <v>0</v>
      </c>
      <c r="L9" s="5">
        <f>SUM(I9:K9)</f>
        <v>1</v>
      </c>
      <c r="M9" s="17">
        <f t="shared" si="3"/>
        <v>8.3333333333333321</v>
      </c>
      <c r="N9" s="18">
        <f t="shared" si="4"/>
        <v>2</v>
      </c>
      <c r="O9" s="17">
        <f t="shared" si="5"/>
        <v>13.333333333333334</v>
      </c>
    </row>
    <row r="10" spans="1:15" x14ac:dyDescent="0.25">
      <c r="A10" s="2" t="s">
        <v>19</v>
      </c>
      <c r="B10" s="10">
        <v>27</v>
      </c>
      <c r="C10" s="10">
        <v>24</v>
      </c>
      <c r="D10" s="9">
        <v>0</v>
      </c>
      <c r="E10" s="5">
        <v>1</v>
      </c>
      <c r="F10" s="5">
        <v>0</v>
      </c>
      <c r="G10" s="5">
        <f>SUM(D10:F10)</f>
        <v>1</v>
      </c>
      <c r="H10" s="17">
        <f>G10/B10*100</f>
        <v>3.7037037037037033</v>
      </c>
      <c r="I10" s="23">
        <v>0</v>
      </c>
      <c r="J10" s="5">
        <v>0</v>
      </c>
      <c r="K10" s="5">
        <v>0</v>
      </c>
      <c r="L10" s="5">
        <f>SUM(I10:K10)</f>
        <v>0</v>
      </c>
      <c r="M10" s="17">
        <f t="shared" si="3"/>
        <v>0</v>
      </c>
      <c r="N10" s="18">
        <f t="shared" si="4"/>
        <v>1</v>
      </c>
      <c r="O10" s="17">
        <f t="shared" si="5"/>
        <v>3.7037037037037033</v>
      </c>
    </row>
    <row r="11" spans="1:15" x14ac:dyDescent="0.25">
      <c r="A11" s="2" t="s">
        <v>20</v>
      </c>
      <c r="B11" s="10">
        <v>14</v>
      </c>
      <c r="C11" s="10">
        <v>12</v>
      </c>
      <c r="D11" s="9">
        <v>0</v>
      </c>
      <c r="E11" s="5">
        <v>1</v>
      </c>
      <c r="F11" s="5">
        <v>0</v>
      </c>
      <c r="G11" s="5">
        <f>SUM(D11:F11)</f>
        <v>1</v>
      </c>
      <c r="H11" s="17">
        <f>G11/B11*100</f>
        <v>7.1428571428571423</v>
      </c>
      <c r="I11" s="23">
        <v>0</v>
      </c>
      <c r="J11" s="5">
        <v>0</v>
      </c>
      <c r="K11" s="5">
        <v>0</v>
      </c>
      <c r="L11" s="5">
        <f>SUM(I11:K11)</f>
        <v>0</v>
      </c>
      <c r="M11" s="17">
        <f t="shared" si="3"/>
        <v>0</v>
      </c>
      <c r="N11" s="18">
        <f t="shared" si="4"/>
        <v>1</v>
      </c>
      <c r="O11" s="17">
        <f t="shared" si="5"/>
        <v>7.1428571428571423</v>
      </c>
    </row>
    <row r="12" spans="1:15" x14ac:dyDescent="0.25">
      <c r="A12" s="2" t="s">
        <v>13</v>
      </c>
      <c r="B12" s="10">
        <v>28</v>
      </c>
      <c r="C12" s="10">
        <v>27</v>
      </c>
      <c r="D12" s="9">
        <v>0</v>
      </c>
      <c r="E12" s="5">
        <v>0</v>
      </c>
      <c r="F12" s="5">
        <v>1</v>
      </c>
      <c r="G12" s="5">
        <f t="shared" si="0"/>
        <v>1</v>
      </c>
      <c r="H12" s="17">
        <f t="shared" si="1"/>
        <v>3.5714285714285712</v>
      </c>
      <c r="I12" s="23">
        <v>0</v>
      </c>
      <c r="J12" s="5">
        <v>0</v>
      </c>
      <c r="K12" s="5">
        <v>5</v>
      </c>
      <c r="L12" s="5">
        <f t="shared" si="2"/>
        <v>5</v>
      </c>
      <c r="M12" s="17">
        <f t="shared" si="3"/>
        <v>18.518518518518519</v>
      </c>
      <c r="N12" s="18">
        <f t="shared" si="4"/>
        <v>6</v>
      </c>
      <c r="O12" s="17">
        <f t="shared" si="5"/>
        <v>21.428571428571427</v>
      </c>
    </row>
    <row r="13" spans="1:15" x14ac:dyDescent="0.25">
      <c r="A13" s="2" t="s">
        <v>15</v>
      </c>
      <c r="B13" s="10">
        <v>30</v>
      </c>
      <c r="C13" s="10">
        <v>30</v>
      </c>
      <c r="D13" s="9">
        <v>0</v>
      </c>
      <c r="E13" s="5">
        <v>0</v>
      </c>
      <c r="F13" s="5">
        <v>0</v>
      </c>
      <c r="G13" s="5">
        <f>SUM(D13:F13)</f>
        <v>0</v>
      </c>
      <c r="H13" s="17">
        <f>G13/B13*100</f>
        <v>0</v>
      </c>
      <c r="I13" s="23">
        <v>0</v>
      </c>
      <c r="J13" s="5">
        <v>0</v>
      </c>
      <c r="K13" s="5">
        <v>5</v>
      </c>
      <c r="L13" s="5">
        <f>SUM(I13:K13)</f>
        <v>5</v>
      </c>
      <c r="M13" s="17">
        <f t="shared" si="3"/>
        <v>16.666666666666664</v>
      </c>
      <c r="N13" s="18">
        <f t="shared" si="4"/>
        <v>5</v>
      </c>
      <c r="O13" s="17">
        <f t="shared" si="5"/>
        <v>16.666666666666664</v>
      </c>
    </row>
    <row r="14" spans="1:15" x14ac:dyDescent="0.25">
      <c r="A14" s="2" t="s">
        <v>14</v>
      </c>
      <c r="B14" s="10">
        <v>24</v>
      </c>
      <c r="C14" s="10">
        <v>24</v>
      </c>
      <c r="D14" s="9">
        <v>0</v>
      </c>
      <c r="E14" s="5">
        <v>0</v>
      </c>
      <c r="F14" s="5">
        <v>1</v>
      </c>
      <c r="G14" s="5">
        <f t="shared" si="0"/>
        <v>1</v>
      </c>
      <c r="H14" s="17">
        <f t="shared" si="1"/>
        <v>4.1666666666666661</v>
      </c>
      <c r="I14" s="23">
        <v>0</v>
      </c>
      <c r="J14" s="5">
        <v>0</v>
      </c>
      <c r="K14" s="5">
        <v>7</v>
      </c>
      <c r="L14" s="5">
        <f t="shared" si="2"/>
        <v>7</v>
      </c>
      <c r="M14" s="17">
        <f t="shared" si="3"/>
        <v>29.166666666666668</v>
      </c>
      <c r="N14" s="18">
        <f t="shared" si="4"/>
        <v>8</v>
      </c>
      <c r="O14" s="17">
        <f t="shared" si="5"/>
        <v>33.333333333333329</v>
      </c>
    </row>
    <row r="15" spans="1:15" x14ac:dyDescent="0.25">
      <c r="A15" s="2" t="s">
        <v>16</v>
      </c>
      <c r="B15" s="10">
        <v>25</v>
      </c>
      <c r="C15" s="10">
        <v>25</v>
      </c>
      <c r="D15" s="9">
        <v>0</v>
      </c>
      <c r="E15" s="5">
        <v>2</v>
      </c>
      <c r="F15" s="5">
        <v>2</v>
      </c>
      <c r="G15" s="5">
        <f t="shared" si="0"/>
        <v>4</v>
      </c>
      <c r="H15" s="17">
        <f t="shared" si="1"/>
        <v>16</v>
      </c>
      <c r="I15" s="23">
        <v>0</v>
      </c>
      <c r="J15" s="5">
        <v>0</v>
      </c>
      <c r="K15" s="5">
        <v>8</v>
      </c>
      <c r="L15" s="5">
        <f t="shared" si="2"/>
        <v>8</v>
      </c>
      <c r="M15" s="17">
        <f t="shared" si="3"/>
        <v>32</v>
      </c>
      <c r="N15" s="18">
        <f t="shared" si="4"/>
        <v>12</v>
      </c>
      <c r="O15" s="17">
        <f t="shared" si="5"/>
        <v>48</v>
      </c>
    </row>
    <row r="16" spans="1:15" x14ac:dyDescent="0.25">
      <c r="A16" s="2" t="s">
        <v>9</v>
      </c>
      <c r="B16" s="10">
        <v>30</v>
      </c>
      <c r="C16" s="10">
        <v>30</v>
      </c>
      <c r="D16" s="9">
        <v>0</v>
      </c>
      <c r="E16" s="5">
        <v>0</v>
      </c>
      <c r="F16" s="5">
        <v>1</v>
      </c>
      <c r="G16" s="5">
        <f t="shared" ref="G16:G21" si="6">SUM(D16:F16)</f>
        <v>1</v>
      </c>
      <c r="H16" s="17">
        <f>G16/B16*100</f>
        <v>3.3333333333333335</v>
      </c>
      <c r="I16" s="23">
        <v>0</v>
      </c>
      <c r="J16" s="5">
        <v>0</v>
      </c>
      <c r="K16" s="5">
        <v>9</v>
      </c>
      <c r="L16" s="5">
        <f>SUM(I16:K16)</f>
        <v>9</v>
      </c>
      <c r="M16" s="17">
        <f t="shared" si="3"/>
        <v>30</v>
      </c>
      <c r="N16" s="18">
        <f t="shared" si="4"/>
        <v>10</v>
      </c>
      <c r="O16" s="17">
        <f t="shared" si="5"/>
        <v>33.333333333333329</v>
      </c>
    </row>
    <row r="17" spans="1:15" x14ac:dyDescent="0.25">
      <c r="A17" s="2" t="s">
        <v>12</v>
      </c>
      <c r="B17" s="10">
        <v>30</v>
      </c>
      <c r="C17" s="10">
        <v>30</v>
      </c>
      <c r="D17" s="9">
        <v>0</v>
      </c>
      <c r="E17" s="5">
        <v>0</v>
      </c>
      <c r="F17" s="5">
        <v>0</v>
      </c>
      <c r="G17" s="5">
        <f t="shared" si="6"/>
        <v>0</v>
      </c>
      <c r="H17" s="17">
        <f>G17/B17*100</f>
        <v>0</v>
      </c>
      <c r="I17" s="23">
        <v>0</v>
      </c>
      <c r="J17" s="5">
        <v>0</v>
      </c>
      <c r="K17" s="5">
        <v>0</v>
      </c>
      <c r="L17" s="5">
        <f>SUM(I17:K17)</f>
        <v>0</v>
      </c>
      <c r="M17" s="17">
        <f t="shared" si="3"/>
        <v>0</v>
      </c>
      <c r="N17" s="18">
        <f t="shared" si="4"/>
        <v>0</v>
      </c>
      <c r="O17" s="17">
        <f t="shared" si="5"/>
        <v>0</v>
      </c>
    </row>
    <row r="18" spans="1:15" x14ac:dyDescent="0.25">
      <c r="A18" s="2" t="s">
        <v>10</v>
      </c>
      <c r="B18" s="10">
        <v>25</v>
      </c>
      <c r="C18" s="10">
        <v>24</v>
      </c>
      <c r="D18" s="9">
        <v>0</v>
      </c>
      <c r="E18" s="5">
        <v>0</v>
      </c>
      <c r="F18" s="5">
        <v>0</v>
      </c>
      <c r="G18" s="5">
        <f t="shared" si="6"/>
        <v>0</v>
      </c>
      <c r="H18" s="17">
        <f>G18/B18*100</f>
        <v>0</v>
      </c>
      <c r="I18" s="23">
        <v>1</v>
      </c>
      <c r="J18" s="5">
        <v>0</v>
      </c>
      <c r="K18" s="5">
        <v>1</v>
      </c>
      <c r="L18" s="5">
        <f>SUM(I18:K18)</f>
        <v>2</v>
      </c>
      <c r="M18" s="17">
        <f t="shared" si="3"/>
        <v>8.3333333333333321</v>
      </c>
      <c r="N18" s="18">
        <f t="shared" si="4"/>
        <v>2</v>
      </c>
      <c r="O18" s="17">
        <f t="shared" si="5"/>
        <v>8</v>
      </c>
    </row>
    <row r="19" spans="1:15" x14ac:dyDescent="0.25">
      <c r="A19" s="2" t="s">
        <v>11</v>
      </c>
      <c r="B19" s="10">
        <v>30</v>
      </c>
      <c r="C19" s="10">
        <v>28</v>
      </c>
      <c r="D19" s="9">
        <v>0</v>
      </c>
      <c r="E19" s="5">
        <v>0</v>
      </c>
      <c r="F19" s="5">
        <v>0</v>
      </c>
      <c r="G19" s="5">
        <f t="shared" si="6"/>
        <v>0</v>
      </c>
      <c r="H19" s="17">
        <f>G19/B19*100</f>
        <v>0</v>
      </c>
      <c r="I19" s="9">
        <v>0</v>
      </c>
      <c r="J19" s="5">
        <v>0</v>
      </c>
      <c r="K19" s="5">
        <v>0</v>
      </c>
      <c r="L19" s="5">
        <f>SUM(I19:K19)</f>
        <v>0</v>
      </c>
      <c r="M19" s="17">
        <f t="shared" si="3"/>
        <v>0</v>
      </c>
      <c r="N19" s="18">
        <f t="shared" si="4"/>
        <v>0</v>
      </c>
      <c r="O19" s="17">
        <f t="shared" si="5"/>
        <v>0</v>
      </c>
    </row>
    <row r="20" spans="1:15" x14ac:dyDescent="0.25">
      <c r="A20" s="2" t="s">
        <v>4</v>
      </c>
      <c r="B20" s="10">
        <v>19</v>
      </c>
      <c r="C20" s="10">
        <v>19</v>
      </c>
      <c r="D20" s="9">
        <v>1</v>
      </c>
      <c r="E20" s="5">
        <v>0</v>
      </c>
      <c r="F20" s="5">
        <v>0</v>
      </c>
      <c r="G20" s="5">
        <f t="shared" si="6"/>
        <v>1</v>
      </c>
      <c r="H20" s="17">
        <f t="shared" si="1"/>
        <v>5.2631578947368416</v>
      </c>
      <c r="I20" s="9">
        <v>0</v>
      </c>
      <c r="J20" s="5">
        <v>0</v>
      </c>
      <c r="K20" s="5">
        <v>0</v>
      </c>
      <c r="L20" s="5">
        <f t="shared" si="2"/>
        <v>0</v>
      </c>
      <c r="M20" s="17">
        <f t="shared" si="3"/>
        <v>0</v>
      </c>
      <c r="N20" s="18">
        <f t="shared" si="4"/>
        <v>1</v>
      </c>
      <c r="O20" s="17">
        <f t="shared" si="5"/>
        <v>5.2631578947368416</v>
      </c>
    </row>
    <row r="21" spans="1:15" x14ac:dyDescent="0.25">
      <c r="A21" s="2" t="s">
        <v>1</v>
      </c>
      <c r="B21" s="10">
        <v>25</v>
      </c>
      <c r="C21" s="10">
        <v>24</v>
      </c>
      <c r="D21" s="9">
        <v>0</v>
      </c>
      <c r="E21" s="5">
        <v>0</v>
      </c>
      <c r="F21" s="5">
        <v>0</v>
      </c>
      <c r="G21" s="5">
        <f t="shared" si="6"/>
        <v>0</v>
      </c>
      <c r="H21" s="17">
        <f>G21/B21*100</f>
        <v>0</v>
      </c>
      <c r="I21" s="9">
        <v>0</v>
      </c>
      <c r="J21" s="5">
        <v>0</v>
      </c>
      <c r="K21" s="5">
        <v>1</v>
      </c>
      <c r="L21" s="5">
        <f>SUM(I21:K21)</f>
        <v>1</v>
      </c>
      <c r="M21" s="17">
        <f>L21/C21*100</f>
        <v>4.1666666666666661</v>
      </c>
      <c r="N21" s="18">
        <f>SUM(L21,G21)</f>
        <v>1</v>
      </c>
      <c r="O21" s="17">
        <f>N21/B21*100</f>
        <v>4</v>
      </c>
    </row>
    <row r="22" spans="1:15" x14ac:dyDescent="0.25">
      <c r="A22" s="2" t="s">
        <v>5</v>
      </c>
      <c r="B22" s="10">
        <v>25</v>
      </c>
      <c r="C22" s="10">
        <v>25</v>
      </c>
      <c r="D22" s="9">
        <v>0</v>
      </c>
      <c r="E22" s="5">
        <v>0</v>
      </c>
      <c r="F22" s="5">
        <v>0</v>
      </c>
      <c r="G22" s="5">
        <f t="shared" si="0"/>
        <v>0</v>
      </c>
      <c r="H22" s="17">
        <f t="shared" si="1"/>
        <v>0</v>
      </c>
      <c r="I22" s="9">
        <v>0</v>
      </c>
      <c r="J22" s="5">
        <v>0</v>
      </c>
      <c r="K22" s="5">
        <v>2</v>
      </c>
      <c r="L22" s="5">
        <f t="shared" si="2"/>
        <v>2</v>
      </c>
      <c r="M22" s="17">
        <f t="shared" si="3"/>
        <v>8</v>
      </c>
      <c r="N22" s="18">
        <f t="shared" si="4"/>
        <v>2</v>
      </c>
      <c r="O22" s="17">
        <f t="shared" si="5"/>
        <v>8</v>
      </c>
    </row>
    <row r="23" spans="1:15" x14ac:dyDescent="0.25">
      <c r="A23" s="2" t="s">
        <v>2</v>
      </c>
      <c r="B23" s="10">
        <v>23</v>
      </c>
      <c r="C23" s="10">
        <v>20</v>
      </c>
      <c r="D23" s="9">
        <v>0</v>
      </c>
      <c r="E23" s="5">
        <v>0</v>
      </c>
      <c r="F23" s="5">
        <v>0</v>
      </c>
      <c r="G23" s="5">
        <f>SUM(D23:F23)</f>
        <v>0</v>
      </c>
      <c r="H23" s="17">
        <f>G23/B23*100</f>
        <v>0</v>
      </c>
      <c r="I23" s="9">
        <v>0</v>
      </c>
      <c r="J23" s="5">
        <v>0</v>
      </c>
      <c r="K23" s="5">
        <v>4</v>
      </c>
      <c r="L23" s="5">
        <f>SUM(I23:K23)</f>
        <v>4</v>
      </c>
      <c r="M23" s="17">
        <f>L23/C23*100</f>
        <v>20</v>
      </c>
      <c r="N23" s="18">
        <f>SUM(L23,G23)</f>
        <v>4</v>
      </c>
      <c r="O23" s="17">
        <f>N23/B23*100</f>
        <v>17.391304347826086</v>
      </c>
    </row>
    <row r="24" spans="1:15" x14ac:dyDescent="0.25">
      <c r="A24" s="2" t="s">
        <v>6</v>
      </c>
      <c r="B24" s="10">
        <v>25</v>
      </c>
      <c r="C24" s="10">
        <v>25</v>
      </c>
      <c r="D24" s="9">
        <v>0</v>
      </c>
      <c r="E24" s="5">
        <v>0</v>
      </c>
      <c r="F24" s="5">
        <v>0</v>
      </c>
      <c r="G24" s="5">
        <f t="shared" si="0"/>
        <v>0</v>
      </c>
      <c r="H24" s="17">
        <f t="shared" si="1"/>
        <v>0</v>
      </c>
      <c r="I24" s="9">
        <v>0</v>
      </c>
      <c r="J24" s="5">
        <v>0</v>
      </c>
      <c r="K24" s="5">
        <v>2</v>
      </c>
      <c r="L24" s="5">
        <f t="shared" si="2"/>
        <v>2</v>
      </c>
      <c r="M24" s="17">
        <f t="shared" si="3"/>
        <v>8</v>
      </c>
      <c r="N24" s="18">
        <f t="shared" si="4"/>
        <v>2</v>
      </c>
      <c r="O24" s="17">
        <f t="shared" si="5"/>
        <v>8</v>
      </c>
    </row>
    <row r="25" spans="1:15" x14ac:dyDescent="0.25">
      <c r="A25" s="2" t="s">
        <v>3</v>
      </c>
      <c r="B25" s="10">
        <v>25</v>
      </c>
      <c r="C25" s="10">
        <v>24</v>
      </c>
      <c r="D25" s="9">
        <v>0</v>
      </c>
      <c r="E25" s="5">
        <v>0</v>
      </c>
      <c r="F25" s="5">
        <v>0</v>
      </c>
      <c r="G25" s="5">
        <f t="shared" si="0"/>
        <v>0</v>
      </c>
      <c r="H25" s="17">
        <f t="shared" si="1"/>
        <v>0</v>
      </c>
      <c r="I25" s="9">
        <v>0</v>
      </c>
      <c r="J25" s="5">
        <v>0</v>
      </c>
      <c r="K25" s="5">
        <v>4</v>
      </c>
      <c r="L25" s="5">
        <f t="shared" si="2"/>
        <v>4</v>
      </c>
      <c r="M25" s="17">
        <f t="shared" si="3"/>
        <v>16.666666666666664</v>
      </c>
      <c r="N25" s="18">
        <f t="shared" si="4"/>
        <v>4</v>
      </c>
      <c r="O25" s="17">
        <f t="shared" si="5"/>
        <v>16</v>
      </c>
    </row>
    <row r="26" spans="1:15" x14ac:dyDescent="0.25">
      <c r="A26" s="2" t="s">
        <v>7</v>
      </c>
      <c r="B26" s="10">
        <v>23</v>
      </c>
      <c r="C26" s="10">
        <v>21</v>
      </c>
      <c r="D26" s="9">
        <v>2</v>
      </c>
      <c r="E26" s="5">
        <v>0</v>
      </c>
      <c r="F26" s="5">
        <v>0</v>
      </c>
      <c r="G26" s="5">
        <f>SUM(D26:F26)</f>
        <v>2</v>
      </c>
      <c r="H26" s="17">
        <f>G26/B26*100</f>
        <v>8.695652173913043</v>
      </c>
      <c r="I26" s="9">
        <v>0</v>
      </c>
      <c r="J26" s="5">
        <v>0</v>
      </c>
      <c r="K26" s="5">
        <v>0</v>
      </c>
      <c r="L26" s="5">
        <f>SUM(I26:K26)</f>
        <v>0</v>
      </c>
      <c r="M26" s="17">
        <f t="shared" si="3"/>
        <v>0</v>
      </c>
      <c r="N26" s="18">
        <f t="shared" si="4"/>
        <v>2</v>
      </c>
      <c r="O26" s="17">
        <f t="shared" si="5"/>
        <v>8.695652173913043</v>
      </c>
    </row>
    <row r="27" spans="1:15" x14ac:dyDescent="0.25">
      <c r="A27" s="2" t="s">
        <v>8</v>
      </c>
      <c r="B27" s="10">
        <v>24</v>
      </c>
      <c r="C27" s="10">
        <v>24</v>
      </c>
      <c r="D27" s="9">
        <v>0</v>
      </c>
      <c r="E27" s="5">
        <v>0</v>
      </c>
      <c r="F27" s="5">
        <v>1</v>
      </c>
      <c r="G27" s="5">
        <f>SUM(D27:F27)</f>
        <v>1</v>
      </c>
      <c r="H27" s="17">
        <f>G27/B27*100</f>
        <v>4.1666666666666661</v>
      </c>
      <c r="I27" s="9">
        <v>0</v>
      </c>
      <c r="J27" s="5">
        <v>0</v>
      </c>
      <c r="K27" s="5">
        <v>0</v>
      </c>
      <c r="L27" s="5">
        <f>SUM(I27:K27)</f>
        <v>0</v>
      </c>
      <c r="M27" s="17">
        <f t="shared" si="3"/>
        <v>0</v>
      </c>
      <c r="N27" s="18">
        <f t="shared" si="4"/>
        <v>1</v>
      </c>
      <c r="O27" s="17">
        <f t="shared" si="5"/>
        <v>4.1666666666666661</v>
      </c>
    </row>
    <row r="28" spans="1:15" x14ac:dyDescent="0.25">
      <c r="A28" s="13" t="s">
        <v>33</v>
      </c>
      <c r="B28" s="14">
        <v>613</v>
      </c>
      <c r="C28" s="14">
        <f>SUM(C3:C25)</f>
        <v>543</v>
      </c>
      <c r="D28" s="15">
        <f>SUM(D3:D25)</f>
        <v>2</v>
      </c>
      <c r="E28" s="16">
        <f>SUM(E3:E25)</f>
        <v>6</v>
      </c>
      <c r="F28" s="16">
        <f>SUM(F3:F25)</f>
        <v>5</v>
      </c>
      <c r="G28" s="16">
        <f>SUM(G3:G27)</f>
        <v>16</v>
      </c>
      <c r="H28" s="17">
        <f>G28/B28*100</f>
        <v>2.6101141924959217</v>
      </c>
      <c r="I28" s="15">
        <f>SUM(I3:I25)</f>
        <v>2</v>
      </c>
      <c r="J28" s="16">
        <f>SUM(J3:J25)</f>
        <v>1</v>
      </c>
      <c r="K28" s="16">
        <f>SUM(K3:K25)</f>
        <v>49</v>
      </c>
      <c r="L28" s="16">
        <f>SUM(L3:L27)</f>
        <v>52</v>
      </c>
      <c r="M28" s="17">
        <f t="shared" si="3"/>
        <v>9.5764272559852675</v>
      </c>
      <c r="N28" s="20">
        <f>SUM(N3:N27)</f>
        <v>68</v>
      </c>
      <c r="O28" s="17">
        <f>N28/B28*100</f>
        <v>11.092985318107667</v>
      </c>
    </row>
    <row r="32" spans="1:15" ht="45" x14ac:dyDescent="0.25">
      <c r="A32" s="128" t="s">
        <v>37</v>
      </c>
      <c r="B32" s="128"/>
      <c r="C32" s="128"/>
      <c r="D32" s="3" t="s">
        <v>38</v>
      </c>
      <c r="E32" s="6" t="s">
        <v>26</v>
      </c>
      <c r="F32" s="3" t="s">
        <v>30</v>
      </c>
      <c r="G32" s="3" t="s">
        <v>27</v>
      </c>
      <c r="H32" s="3" t="s">
        <v>28</v>
      </c>
    </row>
    <row r="33" spans="1:29" x14ac:dyDescent="0.25">
      <c r="A33" s="126" t="s">
        <v>35</v>
      </c>
      <c r="B33" s="126"/>
      <c r="C33" s="126"/>
      <c r="D33" s="21">
        <v>613</v>
      </c>
      <c r="E33" s="21">
        <v>4</v>
      </c>
      <c r="F33" s="21">
        <v>6</v>
      </c>
      <c r="G33" s="21">
        <v>6</v>
      </c>
      <c r="H33" s="21">
        <v>16</v>
      </c>
    </row>
    <row r="34" spans="1:29" x14ac:dyDescent="0.25">
      <c r="A34" s="126" t="s">
        <v>36</v>
      </c>
      <c r="B34" s="126"/>
      <c r="C34" s="126"/>
      <c r="D34" s="21">
        <v>613</v>
      </c>
      <c r="E34" s="21">
        <v>2</v>
      </c>
      <c r="F34" s="21">
        <v>1</v>
      </c>
      <c r="G34" s="21">
        <v>49</v>
      </c>
      <c r="H34" s="21">
        <v>52</v>
      </c>
    </row>
    <row r="35" spans="1:29" x14ac:dyDescent="0.25">
      <c r="A35" s="127" t="s">
        <v>34</v>
      </c>
      <c r="B35" s="127"/>
      <c r="C35" s="127"/>
      <c r="D35" s="16">
        <v>613</v>
      </c>
      <c r="E35" s="16">
        <v>6</v>
      </c>
      <c r="F35" s="16">
        <v>7</v>
      </c>
      <c r="G35" s="16">
        <v>55</v>
      </c>
      <c r="H35" s="16">
        <v>68</v>
      </c>
    </row>
    <row r="36" spans="1:29" x14ac:dyDescent="0.25">
      <c r="A36" s="127" t="s">
        <v>39</v>
      </c>
      <c r="B36" s="127"/>
      <c r="C36" s="127"/>
      <c r="D36" s="16">
        <v>613</v>
      </c>
      <c r="E36" s="19">
        <f>E35/D36*100</f>
        <v>0.97879282218597052</v>
      </c>
      <c r="F36" s="19">
        <f>F35/D36*100</f>
        <v>1.1419249592169658</v>
      </c>
      <c r="G36" s="19">
        <f>G35/D36*100</f>
        <v>8.9722675367047309</v>
      </c>
      <c r="H36" s="10"/>
    </row>
    <row r="38" spans="1:29" ht="15.75" customHeight="1" thickBot="1" x14ac:dyDescent="0.3">
      <c r="A38" s="125" t="s">
        <v>25</v>
      </c>
      <c r="B38" s="129" t="s">
        <v>43</v>
      </c>
      <c r="C38" s="131" t="s">
        <v>42</v>
      </c>
      <c r="D38" s="128"/>
      <c r="E38" s="128"/>
      <c r="F38" s="128"/>
      <c r="G38" s="132"/>
    </row>
    <row r="39" spans="1:29" s="1" customFormat="1" ht="61.5" thickTop="1" thickBot="1" x14ac:dyDescent="0.3">
      <c r="A39" s="125"/>
      <c r="B39" s="130"/>
      <c r="C39" s="11" t="s">
        <v>26</v>
      </c>
      <c r="D39" s="3" t="s">
        <v>30</v>
      </c>
      <c r="E39" s="3" t="s">
        <v>27</v>
      </c>
      <c r="F39" s="31" t="s">
        <v>28</v>
      </c>
      <c r="G39" s="32" t="s">
        <v>29</v>
      </c>
      <c r="H39" s="1" t="s">
        <v>45</v>
      </c>
      <c r="J39" s="1" t="s">
        <v>44</v>
      </c>
      <c r="N39" s="137" t="s">
        <v>46</v>
      </c>
      <c r="O39" s="137" t="s">
        <v>47</v>
      </c>
      <c r="P39" s="121" t="s">
        <v>48</v>
      </c>
      <c r="Q39" s="115" t="s">
        <v>67</v>
      </c>
      <c r="R39" s="116"/>
      <c r="S39" s="116"/>
      <c r="T39" s="116"/>
      <c r="U39" s="116"/>
      <c r="V39" s="116"/>
      <c r="W39" s="116"/>
      <c r="X39" s="116"/>
      <c r="Y39" s="117"/>
    </row>
    <row r="40" spans="1:29" ht="37.5" customHeight="1" thickTop="1" thickBot="1" x14ac:dyDescent="0.3">
      <c r="A40" s="2" t="s">
        <v>21</v>
      </c>
      <c r="B40" s="10">
        <v>16</v>
      </c>
      <c r="C40" s="26">
        <v>0</v>
      </c>
      <c r="D40" s="27">
        <v>0</v>
      </c>
      <c r="E40" s="27">
        <v>0</v>
      </c>
      <c r="F40" s="28">
        <f>SUM(C40:E40)</f>
        <v>0</v>
      </c>
      <c r="G40" s="29">
        <f t="shared" ref="G40:G65" si="7">F40/B40*100</f>
        <v>0</v>
      </c>
      <c r="H40" s="33">
        <f>E40/B40*100</f>
        <v>0</v>
      </c>
      <c r="N40" s="138"/>
      <c r="O40" s="138"/>
      <c r="P40" s="122"/>
      <c r="Q40" s="45" t="s">
        <v>43</v>
      </c>
      <c r="R40" s="45" t="s">
        <v>26</v>
      </c>
      <c r="S40" s="45" t="s">
        <v>30</v>
      </c>
      <c r="T40" s="45" t="s">
        <v>66</v>
      </c>
      <c r="U40" s="45" t="s">
        <v>71</v>
      </c>
      <c r="V40" s="45" t="s">
        <v>72</v>
      </c>
      <c r="W40" s="45" t="s">
        <v>73</v>
      </c>
      <c r="X40" s="45" t="s">
        <v>69</v>
      </c>
      <c r="Y40" s="46" t="s">
        <v>70</v>
      </c>
      <c r="AA40" t="s">
        <v>68</v>
      </c>
    </row>
    <row r="41" spans="1:29" ht="16.5" thickTop="1" thickBot="1" x14ac:dyDescent="0.3">
      <c r="A41" s="2" t="s">
        <v>22</v>
      </c>
      <c r="B41" s="10">
        <v>21</v>
      </c>
      <c r="C41" s="26">
        <v>0</v>
      </c>
      <c r="D41" s="27">
        <v>1</v>
      </c>
      <c r="E41" s="27">
        <v>0</v>
      </c>
      <c r="F41" s="28">
        <f t="shared" ref="F41:F64" si="8">SUM(C41:E41)</f>
        <v>1</v>
      </c>
      <c r="G41" s="29">
        <f t="shared" si="7"/>
        <v>4.7619047619047619</v>
      </c>
      <c r="H41" s="33">
        <f t="shared" ref="H41:H65" si="9">E41/B41*100</f>
        <v>0</v>
      </c>
      <c r="N41" s="118" t="s">
        <v>51</v>
      </c>
      <c r="O41" s="118" t="s">
        <v>49</v>
      </c>
      <c r="P41" s="34" t="s">
        <v>52</v>
      </c>
      <c r="Q41" s="38">
        <v>27</v>
      </c>
      <c r="R41" s="39">
        <v>0</v>
      </c>
      <c r="S41" s="39">
        <v>0</v>
      </c>
      <c r="T41" s="39">
        <v>7</v>
      </c>
      <c r="U41" s="40">
        <v>0</v>
      </c>
      <c r="V41" s="47">
        <f>R41/Q41*100</f>
        <v>0</v>
      </c>
      <c r="W41" s="47">
        <f>T41/Q41*100</f>
        <v>25.925925925925924</v>
      </c>
      <c r="X41" s="48">
        <f t="shared" ref="X41:X57" si="10">(R41+S41+T41)</f>
        <v>7</v>
      </c>
      <c r="Y41" s="51">
        <f t="shared" ref="Y41:Y57" si="11">X41/Q41*100</f>
        <v>25.925925925925924</v>
      </c>
      <c r="AA41" t="e">
        <f>#REF!-(#REF!+#REF!+#REF!)</f>
        <v>#REF!</v>
      </c>
      <c r="AC41">
        <f>74/92</f>
        <v>0.80434782608695654</v>
      </c>
    </row>
    <row r="42" spans="1:29" ht="16.5" thickTop="1" thickBot="1" x14ac:dyDescent="0.3">
      <c r="A42" s="2" t="s">
        <v>23</v>
      </c>
      <c r="B42" s="10">
        <v>27</v>
      </c>
      <c r="C42" s="26">
        <v>0</v>
      </c>
      <c r="D42" s="27">
        <v>0</v>
      </c>
      <c r="E42" s="27">
        <v>0</v>
      </c>
      <c r="F42" s="28">
        <f t="shared" si="8"/>
        <v>0</v>
      </c>
      <c r="G42" s="29">
        <f t="shared" si="7"/>
        <v>0</v>
      </c>
      <c r="H42" s="33">
        <f t="shared" si="9"/>
        <v>0</v>
      </c>
      <c r="N42" s="119"/>
      <c r="O42" s="119"/>
      <c r="P42" s="34" t="s">
        <v>53</v>
      </c>
      <c r="Q42" s="44">
        <v>30</v>
      </c>
      <c r="R42" s="36">
        <v>0</v>
      </c>
      <c r="S42" s="36">
        <v>1</v>
      </c>
      <c r="T42" s="36">
        <v>6</v>
      </c>
      <c r="U42" s="37">
        <v>4</v>
      </c>
      <c r="V42" s="47">
        <f t="shared" ref="V42:V56" si="12">R42/Q42*100</f>
        <v>0</v>
      </c>
      <c r="W42" s="47">
        <f t="shared" ref="W42:W56" si="13">T42/Q42*100</f>
        <v>20</v>
      </c>
      <c r="X42" s="49">
        <f t="shared" si="10"/>
        <v>7</v>
      </c>
      <c r="Y42" s="52">
        <f t="shared" si="11"/>
        <v>23.333333333333332</v>
      </c>
      <c r="AA42" t="e">
        <f>#REF!-(#REF!+#REF!+#REF!)</f>
        <v>#REF!</v>
      </c>
    </row>
    <row r="43" spans="1:29" ht="16.5" thickTop="1" thickBot="1" x14ac:dyDescent="0.3">
      <c r="A43" s="2" t="s">
        <v>24</v>
      </c>
      <c r="B43" s="10">
        <v>24</v>
      </c>
      <c r="C43" s="26">
        <v>1</v>
      </c>
      <c r="D43" s="27">
        <v>0</v>
      </c>
      <c r="E43" s="27">
        <v>0</v>
      </c>
      <c r="F43" s="28">
        <f t="shared" si="8"/>
        <v>1</v>
      </c>
      <c r="G43" s="29">
        <f t="shared" si="7"/>
        <v>4.1666666666666661</v>
      </c>
      <c r="H43" s="33">
        <f t="shared" si="9"/>
        <v>0</v>
      </c>
      <c r="N43" s="119"/>
      <c r="O43" s="119"/>
      <c r="P43" s="34" t="s">
        <v>74</v>
      </c>
      <c r="Q43" s="44">
        <v>24</v>
      </c>
      <c r="R43" s="36">
        <v>0</v>
      </c>
      <c r="S43" s="36">
        <v>0</v>
      </c>
      <c r="T43" s="36">
        <v>9</v>
      </c>
      <c r="U43" s="37">
        <v>4</v>
      </c>
      <c r="V43" s="47">
        <f t="shared" si="12"/>
        <v>0</v>
      </c>
      <c r="W43" s="47">
        <f t="shared" si="13"/>
        <v>37.5</v>
      </c>
      <c r="X43" s="49">
        <f t="shared" si="10"/>
        <v>9</v>
      </c>
      <c r="Y43" s="52">
        <f t="shared" si="11"/>
        <v>37.5</v>
      </c>
      <c r="AA43" t="e">
        <f>#REF!-(#REF!+#REF!+#REF!)</f>
        <v>#REF!</v>
      </c>
    </row>
    <row r="44" spans="1:29" ht="16.5" thickTop="1" thickBot="1" x14ac:dyDescent="0.3">
      <c r="A44" s="2" t="s">
        <v>0</v>
      </c>
      <c r="B44" s="10">
        <v>30</v>
      </c>
      <c r="C44" s="26">
        <v>0</v>
      </c>
      <c r="D44" s="27">
        <v>1</v>
      </c>
      <c r="E44" s="27">
        <v>1</v>
      </c>
      <c r="F44" s="28">
        <f t="shared" si="8"/>
        <v>2</v>
      </c>
      <c r="G44" s="29">
        <f t="shared" si="7"/>
        <v>6.666666666666667</v>
      </c>
      <c r="H44" s="33">
        <f t="shared" si="9"/>
        <v>3.3333333333333335</v>
      </c>
      <c r="N44" s="119"/>
      <c r="O44" s="120"/>
      <c r="P44" s="35" t="s">
        <v>54</v>
      </c>
      <c r="Q44" s="41">
        <v>25</v>
      </c>
      <c r="R44" s="42">
        <v>0</v>
      </c>
      <c r="S44" s="42">
        <v>2</v>
      </c>
      <c r="T44" s="42">
        <v>11</v>
      </c>
      <c r="U44" s="43">
        <v>0</v>
      </c>
      <c r="V44" s="47">
        <f t="shared" si="12"/>
        <v>0</v>
      </c>
      <c r="W44" s="47">
        <f t="shared" si="13"/>
        <v>44</v>
      </c>
      <c r="X44" s="50">
        <f t="shared" si="10"/>
        <v>13</v>
      </c>
      <c r="Y44" s="53">
        <f t="shared" si="11"/>
        <v>52</v>
      </c>
      <c r="AA44" t="e">
        <f>#REF!-(#REF!+#REF!+#REF!)</f>
        <v>#REF!</v>
      </c>
    </row>
    <row r="45" spans="1:29" ht="16.5" thickTop="1" thickBot="1" x14ac:dyDescent="0.3">
      <c r="A45" s="2" t="s">
        <v>17</v>
      </c>
      <c r="B45" s="10">
        <v>22</v>
      </c>
      <c r="C45" s="26">
        <v>0</v>
      </c>
      <c r="D45" s="27">
        <v>0</v>
      </c>
      <c r="E45" s="27">
        <v>0</v>
      </c>
      <c r="F45" s="28">
        <f t="shared" si="8"/>
        <v>0</v>
      </c>
      <c r="G45" s="29">
        <f t="shared" si="7"/>
        <v>0</v>
      </c>
      <c r="H45" s="33">
        <f t="shared" si="9"/>
        <v>0</v>
      </c>
      <c r="N45" s="119"/>
      <c r="O45" s="118" t="s">
        <v>50</v>
      </c>
      <c r="P45" s="34" t="s">
        <v>75</v>
      </c>
      <c r="Q45" s="38">
        <v>30</v>
      </c>
      <c r="R45" s="39">
        <v>0</v>
      </c>
      <c r="S45" s="39">
        <v>0</v>
      </c>
      <c r="T45" s="39">
        <v>12</v>
      </c>
      <c r="U45" s="40">
        <v>0</v>
      </c>
      <c r="V45" s="47">
        <f t="shared" si="12"/>
        <v>0</v>
      </c>
      <c r="W45" s="47">
        <f t="shared" si="13"/>
        <v>40</v>
      </c>
      <c r="X45" s="48">
        <f t="shared" si="10"/>
        <v>12</v>
      </c>
      <c r="Y45" s="51">
        <f t="shared" si="11"/>
        <v>40</v>
      </c>
      <c r="AA45" t="e">
        <f>#REF!-(#REF!+#REF!+#REF!)</f>
        <v>#REF!</v>
      </c>
    </row>
    <row r="46" spans="1:29" ht="16.5" thickTop="1" thickBot="1" x14ac:dyDescent="0.3">
      <c r="A46" s="2" t="s">
        <v>18</v>
      </c>
      <c r="B46" s="10">
        <v>12</v>
      </c>
      <c r="C46" s="26">
        <v>1</v>
      </c>
      <c r="D46" s="27">
        <v>1</v>
      </c>
      <c r="E46" s="27">
        <v>0</v>
      </c>
      <c r="F46" s="28">
        <f t="shared" si="8"/>
        <v>2</v>
      </c>
      <c r="G46" s="29">
        <f t="shared" si="7"/>
        <v>16.666666666666664</v>
      </c>
      <c r="H46" s="33">
        <f t="shared" si="9"/>
        <v>0</v>
      </c>
      <c r="N46" s="119"/>
      <c r="O46" s="119"/>
      <c r="P46" s="34" t="s">
        <v>55</v>
      </c>
      <c r="Q46" s="44">
        <v>30</v>
      </c>
      <c r="R46" s="36">
        <v>0</v>
      </c>
      <c r="S46" s="36">
        <v>0</v>
      </c>
      <c r="T46" s="36">
        <v>0</v>
      </c>
      <c r="U46" s="37">
        <v>2</v>
      </c>
      <c r="V46" s="47">
        <f t="shared" si="12"/>
        <v>0</v>
      </c>
      <c r="W46" s="47">
        <f t="shared" si="13"/>
        <v>0</v>
      </c>
      <c r="X46" s="49">
        <f t="shared" si="10"/>
        <v>0</v>
      </c>
      <c r="Y46" s="52">
        <f t="shared" si="11"/>
        <v>0</v>
      </c>
      <c r="AA46" t="e">
        <f>#REF!-(#REF!+#REF!+#REF!)</f>
        <v>#REF!</v>
      </c>
    </row>
    <row r="47" spans="1:29" ht="16.5" thickTop="1" thickBot="1" x14ac:dyDescent="0.3">
      <c r="A47" s="2" t="s">
        <v>19</v>
      </c>
      <c r="B47" s="10">
        <v>24</v>
      </c>
      <c r="C47" s="26">
        <v>0</v>
      </c>
      <c r="D47" s="27">
        <v>1</v>
      </c>
      <c r="E47" s="27">
        <v>0</v>
      </c>
      <c r="F47" s="28">
        <f t="shared" si="8"/>
        <v>1</v>
      </c>
      <c r="G47" s="29">
        <f t="shared" si="7"/>
        <v>4.1666666666666661</v>
      </c>
      <c r="H47" s="33">
        <f t="shared" si="9"/>
        <v>0</v>
      </c>
      <c r="N47" s="119"/>
      <c r="O47" s="119"/>
      <c r="P47" s="34" t="s">
        <v>56</v>
      </c>
      <c r="Q47" s="44">
        <v>24</v>
      </c>
      <c r="R47" s="36">
        <v>2</v>
      </c>
      <c r="S47" s="36">
        <v>0</v>
      </c>
      <c r="T47" s="36">
        <v>2</v>
      </c>
      <c r="U47" s="37">
        <v>1</v>
      </c>
      <c r="V47" s="47">
        <f t="shared" si="12"/>
        <v>8.3333333333333321</v>
      </c>
      <c r="W47" s="47">
        <f t="shared" si="13"/>
        <v>8.3333333333333321</v>
      </c>
      <c r="X47" s="49">
        <f t="shared" si="10"/>
        <v>4</v>
      </c>
      <c r="Y47" s="52">
        <f t="shared" si="11"/>
        <v>16.666666666666664</v>
      </c>
      <c r="AA47" t="e">
        <f>#REF!-(#REF!+#REF!+#REF!)</f>
        <v>#REF!</v>
      </c>
    </row>
    <row r="48" spans="1:29" ht="16.5" thickTop="1" thickBot="1" x14ac:dyDescent="0.3">
      <c r="A48" s="2" t="s">
        <v>20</v>
      </c>
      <c r="B48" s="10">
        <v>12</v>
      </c>
      <c r="C48" s="26">
        <v>0</v>
      </c>
      <c r="D48" s="27">
        <v>1</v>
      </c>
      <c r="E48" s="27">
        <v>0</v>
      </c>
      <c r="F48" s="28">
        <f t="shared" si="8"/>
        <v>1</v>
      </c>
      <c r="G48" s="29">
        <f t="shared" si="7"/>
        <v>8.3333333333333321</v>
      </c>
      <c r="H48" s="33">
        <f t="shared" si="9"/>
        <v>0</v>
      </c>
      <c r="N48" s="120"/>
      <c r="O48" s="120"/>
      <c r="P48" s="35" t="s">
        <v>57</v>
      </c>
      <c r="Q48" s="41">
        <v>28</v>
      </c>
      <c r="R48" s="42">
        <v>0</v>
      </c>
      <c r="S48" s="42">
        <v>0</v>
      </c>
      <c r="T48" s="42">
        <v>0</v>
      </c>
      <c r="U48" s="43">
        <v>1</v>
      </c>
      <c r="V48" s="47">
        <f t="shared" si="12"/>
        <v>0</v>
      </c>
      <c r="W48" s="47">
        <f t="shared" si="13"/>
        <v>0</v>
      </c>
      <c r="X48" s="50">
        <f t="shared" si="10"/>
        <v>0</v>
      </c>
      <c r="Y48" s="53">
        <f t="shared" si="11"/>
        <v>0</v>
      </c>
      <c r="AA48" t="e">
        <f>#REF!-(#REF!+#REF!+#REF!)</f>
        <v>#REF!</v>
      </c>
    </row>
    <row r="49" spans="1:27" ht="16.5" thickTop="1" thickBot="1" x14ac:dyDescent="0.3">
      <c r="A49" s="2" t="s">
        <v>13</v>
      </c>
      <c r="B49" s="10">
        <v>27</v>
      </c>
      <c r="C49" s="26">
        <v>0</v>
      </c>
      <c r="D49" s="27">
        <v>0</v>
      </c>
      <c r="E49" s="27">
        <v>7</v>
      </c>
      <c r="F49" s="28">
        <f t="shared" si="8"/>
        <v>7</v>
      </c>
      <c r="G49" s="29">
        <f t="shared" si="7"/>
        <v>25.925925925925924</v>
      </c>
      <c r="H49" s="33">
        <f t="shared" si="9"/>
        <v>25.925925925925924</v>
      </c>
      <c r="N49" s="118" t="s">
        <v>58</v>
      </c>
      <c r="O49" s="118" t="s">
        <v>49</v>
      </c>
      <c r="P49" s="34" t="s">
        <v>59</v>
      </c>
      <c r="Q49" s="38">
        <v>19</v>
      </c>
      <c r="R49" s="39">
        <v>1</v>
      </c>
      <c r="S49" s="39">
        <v>0</v>
      </c>
      <c r="T49" s="39">
        <v>0</v>
      </c>
      <c r="U49" s="40">
        <v>0</v>
      </c>
      <c r="V49" s="47">
        <f t="shared" si="12"/>
        <v>5.2631578947368416</v>
      </c>
      <c r="W49" s="47">
        <f t="shared" si="13"/>
        <v>0</v>
      </c>
      <c r="X49" s="48">
        <f t="shared" si="10"/>
        <v>1</v>
      </c>
      <c r="Y49" s="51">
        <f t="shared" si="11"/>
        <v>5.2631578947368416</v>
      </c>
      <c r="AA49" t="e">
        <f>#REF!-(#REF!+#REF!+#REF!)</f>
        <v>#REF!</v>
      </c>
    </row>
    <row r="50" spans="1:27" ht="16.5" thickTop="1" thickBot="1" x14ac:dyDescent="0.3">
      <c r="A50" s="2" t="s">
        <v>15</v>
      </c>
      <c r="B50" s="10">
        <v>30</v>
      </c>
      <c r="C50" s="26">
        <v>0</v>
      </c>
      <c r="D50" s="27">
        <v>1</v>
      </c>
      <c r="E50" s="27">
        <v>6</v>
      </c>
      <c r="F50" s="28">
        <f t="shared" si="8"/>
        <v>7</v>
      </c>
      <c r="G50" s="29">
        <f t="shared" si="7"/>
        <v>23.333333333333332</v>
      </c>
      <c r="H50" s="33">
        <f t="shared" si="9"/>
        <v>20</v>
      </c>
      <c r="N50" s="119"/>
      <c r="O50" s="119"/>
      <c r="P50" s="34" t="s">
        <v>60</v>
      </c>
      <c r="Q50" s="44">
        <v>24</v>
      </c>
      <c r="R50" s="36">
        <v>0</v>
      </c>
      <c r="S50" s="36">
        <v>2</v>
      </c>
      <c r="T50" s="36">
        <v>2</v>
      </c>
      <c r="U50" s="37">
        <v>0</v>
      </c>
      <c r="V50" s="47">
        <f t="shared" si="12"/>
        <v>0</v>
      </c>
      <c r="W50" s="47">
        <f t="shared" si="13"/>
        <v>8.3333333333333321</v>
      </c>
      <c r="X50" s="49">
        <f t="shared" si="10"/>
        <v>4</v>
      </c>
      <c r="Y50" s="52">
        <f t="shared" si="11"/>
        <v>16.666666666666664</v>
      </c>
      <c r="AA50">
        <f t="shared" ref="AA50:AA66" si="14">Q41-(R41+S41+T41)</f>
        <v>20</v>
      </c>
    </row>
    <row r="51" spans="1:27" ht="16.5" thickTop="1" thickBot="1" x14ac:dyDescent="0.3">
      <c r="A51" s="2" t="s">
        <v>14</v>
      </c>
      <c r="B51" s="10">
        <v>24</v>
      </c>
      <c r="C51" s="26">
        <v>0</v>
      </c>
      <c r="D51" s="27">
        <v>0</v>
      </c>
      <c r="E51" s="27">
        <v>9</v>
      </c>
      <c r="F51" s="28">
        <f t="shared" si="8"/>
        <v>9</v>
      </c>
      <c r="G51" s="29">
        <f t="shared" si="7"/>
        <v>37.5</v>
      </c>
      <c r="H51" s="33">
        <f t="shared" si="9"/>
        <v>37.5</v>
      </c>
      <c r="N51" s="119"/>
      <c r="O51" s="119"/>
      <c r="P51" s="34" t="s">
        <v>76</v>
      </c>
      <c r="Q51" s="44">
        <v>25</v>
      </c>
      <c r="R51" s="36">
        <v>0</v>
      </c>
      <c r="S51" s="36">
        <v>1</v>
      </c>
      <c r="T51" s="36">
        <v>3</v>
      </c>
      <c r="U51" s="37">
        <v>0</v>
      </c>
      <c r="V51" s="47">
        <f t="shared" si="12"/>
        <v>0</v>
      </c>
      <c r="W51" s="47">
        <f t="shared" si="13"/>
        <v>12</v>
      </c>
      <c r="X51" s="49">
        <f t="shared" si="10"/>
        <v>4</v>
      </c>
      <c r="Y51" s="52">
        <f t="shared" si="11"/>
        <v>16</v>
      </c>
      <c r="AA51">
        <f t="shared" si="14"/>
        <v>23</v>
      </c>
    </row>
    <row r="52" spans="1:27" ht="16.5" thickTop="1" thickBot="1" x14ac:dyDescent="0.3">
      <c r="A52" s="2" t="s">
        <v>16</v>
      </c>
      <c r="B52" s="10">
        <v>25</v>
      </c>
      <c r="C52" s="26">
        <v>0</v>
      </c>
      <c r="D52" s="27">
        <v>2</v>
      </c>
      <c r="E52" s="27">
        <v>11</v>
      </c>
      <c r="F52" s="28">
        <f t="shared" si="8"/>
        <v>13</v>
      </c>
      <c r="G52" s="29">
        <f t="shared" si="7"/>
        <v>52</v>
      </c>
      <c r="H52" s="33">
        <f t="shared" si="9"/>
        <v>44</v>
      </c>
      <c r="N52" s="119"/>
      <c r="O52" s="119"/>
      <c r="P52" s="34" t="s">
        <v>61</v>
      </c>
      <c r="Q52" s="44">
        <v>20</v>
      </c>
      <c r="R52" s="36">
        <v>0</v>
      </c>
      <c r="S52" s="36">
        <v>0</v>
      </c>
      <c r="T52" s="36">
        <v>7</v>
      </c>
      <c r="U52" s="37">
        <v>2</v>
      </c>
      <c r="V52" s="47">
        <f t="shared" si="12"/>
        <v>0</v>
      </c>
      <c r="W52" s="47">
        <f t="shared" si="13"/>
        <v>35</v>
      </c>
      <c r="X52" s="49">
        <f t="shared" si="10"/>
        <v>7</v>
      </c>
      <c r="Y52" s="52">
        <f t="shared" si="11"/>
        <v>35</v>
      </c>
      <c r="AA52">
        <f t="shared" si="14"/>
        <v>15</v>
      </c>
    </row>
    <row r="53" spans="1:27" ht="16.5" thickTop="1" thickBot="1" x14ac:dyDescent="0.3">
      <c r="A53" s="2" t="s">
        <v>9</v>
      </c>
      <c r="B53" s="10">
        <v>30</v>
      </c>
      <c r="C53" s="26">
        <v>0</v>
      </c>
      <c r="D53" s="27">
        <v>0</v>
      </c>
      <c r="E53" s="27">
        <v>12</v>
      </c>
      <c r="F53" s="28">
        <f t="shared" si="8"/>
        <v>12</v>
      </c>
      <c r="G53" s="29">
        <f t="shared" si="7"/>
        <v>40</v>
      </c>
      <c r="H53" s="33">
        <f t="shared" si="9"/>
        <v>40</v>
      </c>
      <c r="N53" s="119"/>
      <c r="O53" s="119"/>
      <c r="P53" s="34" t="s">
        <v>62</v>
      </c>
      <c r="Q53" s="44">
        <v>25</v>
      </c>
      <c r="R53" s="36">
        <v>0</v>
      </c>
      <c r="S53" s="36">
        <v>0</v>
      </c>
      <c r="T53" s="36">
        <v>4</v>
      </c>
      <c r="U53" s="37">
        <v>4</v>
      </c>
      <c r="V53" s="47">
        <f t="shared" si="12"/>
        <v>0</v>
      </c>
      <c r="W53" s="47">
        <f t="shared" si="13"/>
        <v>16</v>
      </c>
      <c r="X53" s="49">
        <f t="shared" si="10"/>
        <v>4</v>
      </c>
      <c r="Y53" s="52">
        <f t="shared" si="11"/>
        <v>16</v>
      </c>
      <c r="AA53">
        <f t="shared" si="14"/>
        <v>12</v>
      </c>
    </row>
    <row r="54" spans="1:27" ht="16.5" thickTop="1" thickBot="1" x14ac:dyDescent="0.3">
      <c r="A54" s="2" t="s">
        <v>12</v>
      </c>
      <c r="B54" s="10">
        <v>30</v>
      </c>
      <c r="C54" s="26">
        <v>0</v>
      </c>
      <c r="D54" s="27">
        <v>0</v>
      </c>
      <c r="E54" s="27">
        <v>0</v>
      </c>
      <c r="F54" s="28">
        <f t="shared" si="8"/>
        <v>0</v>
      </c>
      <c r="G54" s="29">
        <f t="shared" si="7"/>
        <v>0</v>
      </c>
      <c r="H54" s="33">
        <f t="shared" si="9"/>
        <v>0</v>
      </c>
      <c r="N54" s="119"/>
      <c r="O54" s="120"/>
      <c r="P54" s="35" t="s">
        <v>63</v>
      </c>
      <c r="Q54" s="41">
        <v>24</v>
      </c>
      <c r="R54" s="42">
        <v>0</v>
      </c>
      <c r="S54" s="42">
        <v>0</v>
      </c>
      <c r="T54" s="42">
        <v>6</v>
      </c>
      <c r="U54" s="43">
        <v>2</v>
      </c>
      <c r="V54" s="47">
        <f t="shared" si="12"/>
        <v>0</v>
      </c>
      <c r="W54" s="47">
        <f t="shared" si="13"/>
        <v>25</v>
      </c>
      <c r="X54" s="50">
        <f t="shared" si="10"/>
        <v>6</v>
      </c>
      <c r="Y54" s="53">
        <f t="shared" si="11"/>
        <v>25</v>
      </c>
      <c r="AA54">
        <f t="shared" si="14"/>
        <v>18</v>
      </c>
    </row>
    <row r="55" spans="1:27" ht="16.5" thickTop="1" thickBot="1" x14ac:dyDescent="0.3">
      <c r="A55" s="2" t="s">
        <v>10</v>
      </c>
      <c r="B55" s="10">
        <v>24</v>
      </c>
      <c r="C55" s="26">
        <v>2</v>
      </c>
      <c r="D55" s="27">
        <v>0</v>
      </c>
      <c r="E55" s="27">
        <v>2</v>
      </c>
      <c r="F55" s="28">
        <f t="shared" si="8"/>
        <v>4</v>
      </c>
      <c r="G55" s="29">
        <f t="shared" si="7"/>
        <v>16.666666666666664</v>
      </c>
      <c r="H55" s="33">
        <f t="shared" si="9"/>
        <v>8.3333333333333321</v>
      </c>
      <c r="N55" s="119"/>
      <c r="O55" s="118" t="s">
        <v>50</v>
      </c>
      <c r="P55" s="34" t="s">
        <v>64</v>
      </c>
      <c r="Q55" s="38">
        <v>21</v>
      </c>
      <c r="R55" s="39">
        <v>2</v>
      </c>
      <c r="S55" s="39">
        <v>0</v>
      </c>
      <c r="T55" s="39">
        <v>0</v>
      </c>
      <c r="U55" s="40">
        <v>0</v>
      </c>
      <c r="V55" s="47">
        <f t="shared" si="12"/>
        <v>9.5238095238095237</v>
      </c>
      <c r="W55" s="47">
        <f t="shared" si="13"/>
        <v>0</v>
      </c>
      <c r="X55" s="48">
        <f t="shared" si="10"/>
        <v>2</v>
      </c>
      <c r="Y55" s="51">
        <f t="shared" si="11"/>
        <v>9.5238095238095237</v>
      </c>
      <c r="AA55">
        <f t="shared" si="14"/>
        <v>30</v>
      </c>
    </row>
    <row r="56" spans="1:27" ht="16.5" thickTop="1" thickBot="1" x14ac:dyDescent="0.3">
      <c r="A56" s="2" t="s">
        <v>11</v>
      </c>
      <c r="B56" s="10">
        <v>28</v>
      </c>
      <c r="C56" s="26">
        <v>0</v>
      </c>
      <c r="D56" s="27">
        <v>0</v>
      </c>
      <c r="E56" s="27">
        <v>0</v>
      </c>
      <c r="F56" s="28">
        <f t="shared" si="8"/>
        <v>0</v>
      </c>
      <c r="G56" s="29">
        <f t="shared" si="7"/>
        <v>0</v>
      </c>
      <c r="H56" s="33">
        <f t="shared" si="9"/>
        <v>0</v>
      </c>
      <c r="N56" s="120"/>
      <c r="O56" s="120"/>
      <c r="P56" s="35" t="s">
        <v>65</v>
      </c>
      <c r="Q56" s="41">
        <v>24</v>
      </c>
      <c r="R56" s="42">
        <v>0</v>
      </c>
      <c r="S56" s="42">
        <v>0</v>
      </c>
      <c r="T56" s="42">
        <v>4</v>
      </c>
      <c r="U56" s="43">
        <v>1</v>
      </c>
      <c r="V56" s="47">
        <f t="shared" si="12"/>
        <v>0</v>
      </c>
      <c r="W56" s="47">
        <f t="shared" si="13"/>
        <v>16.666666666666664</v>
      </c>
      <c r="X56" s="50">
        <f t="shared" si="10"/>
        <v>4</v>
      </c>
      <c r="Y56" s="53">
        <f t="shared" si="11"/>
        <v>16.666666666666664</v>
      </c>
      <c r="AA56">
        <f t="shared" si="14"/>
        <v>20</v>
      </c>
    </row>
    <row r="57" spans="1:27" ht="16.5" thickTop="1" thickBot="1" x14ac:dyDescent="0.3">
      <c r="A57" s="2" t="s">
        <v>4</v>
      </c>
      <c r="B57" s="10">
        <v>19</v>
      </c>
      <c r="C57" s="26">
        <v>1</v>
      </c>
      <c r="D57" s="27">
        <v>0</v>
      </c>
      <c r="E57" s="27">
        <v>0</v>
      </c>
      <c r="F57" s="28">
        <f t="shared" si="8"/>
        <v>1</v>
      </c>
      <c r="G57" s="29">
        <f t="shared" si="7"/>
        <v>5.2631578947368416</v>
      </c>
      <c r="H57" s="33">
        <f t="shared" si="9"/>
        <v>0</v>
      </c>
      <c r="N57" s="112" t="s">
        <v>33</v>
      </c>
      <c r="O57" s="113"/>
      <c r="P57" s="114"/>
      <c r="Q57" s="54">
        <f>SUM(Q41:Q56)</f>
        <v>400</v>
      </c>
      <c r="R57" s="55">
        <f>SUM(R41:R56)</f>
        <v>5</v>
      </c>
      <c r="S57" s="55">
        <f>SUM(S41:S56)</f>
        <v>6</v>
      </c>
      <c r="T57" s="55">
        <f>SUM(T41:T56)</f>
        <v>73</v>
      </c>
      <c r="U57" s="55">
        <f>SUM(U41:U56)</f>
        <v>21</v>
      </c>
      <c r="V57" s="56">
        <f>R57/Q57*100</f>
        <v>1.25</v>
      </c>
      <c r="W57" s="56">
        <f>(T57)/Q57*100</f>
        <v>18.25</v>
      </c>
      <c r="X57" s="57">
        <f t="shared" si="10"/>
        <v>84</v>
      </c>
      <c r="Y57" s="58">
        <f t="shared" si="11"/>
        <v>21</v>
      </c>
      <c r="AA57">
        <f t="shared" si="14"/>
        <v>28</v>
      </c>
    </row>
    <row r="58" spans="1:27" ht="15.75" thickTop="1" x14ac:dyDescent="0.25">
      <c r="A58" s="2" t="s">
        <v>1</v>
      </c>
      <c r="B58" s="10">
        <v>24</v>
      </c>
      <c r="C58" s="26">
        <v>0</v>
      </c>
      <c r="D58" s="27">
        <v>2</v>
      </c>
      <c r="E58" s="27">
        <v>2</v>
      </c>
      <c r="F58" s="28">
        <f>SUM(C58:E58)</f>
        <v>4</v>
      </c>
      <c r="G58" s="29">
        <f>F58/B58*100</f>
        <v>16.666666666666664</v>
      </c>
      <c r="H58" s="33">
        <f t="shared" si="9"/>
        <v>8.3333333333333321</v>
      </c>
      <c r="AA58">
        <f t="shared" si="14"/>
        <v>18</v>
      </c>
    </row>
    <row r="59" spans="1:27" x14ac:dyDescent="0.25">
      <c r="A59" s="2" t="s">
        <v>5</v>
      </c>
      <c r="B59" s="10">
        <v>25</v>
      </c>
      <c r="C59" s="26">
        <v>0</v>
      </c>
      <c r="D59" s="27">
        <v>1</v>
      </c>
      <c r="E59" s="27">
        <v>3</v>
      </c>
      <c r="F59" s="28">
        <f t="shared" si="8"/>
        <v>4</v>
      </c>
      <c r="G59" s="29">
        <f t="shared" si="7"/>
        <v>16</v>
      </c>
      <c r="H59" s="33">
        <f t="shared" si="9"/>
        <v>12</v>
      </c>
      <c r="AA59">
        <f t="shared" si="14"/>
        <v>20</v>
      </c>
    </row>
    <row r="60" spans="1:27" x14ac:dyDescent="0.25">
      <c r="A60" s="2" t="s">
        <v>2</v>
      </c>
      <c r="B60" s="10">
        <v>20</v>
      </c>
      <c r="C60" s="26">
        <v>0</v>
      </c>
      <c r="D60" s="27">
        <v>0</v>
      </c>
      <c r="E60" s="27">
        <v>7</v>
      </c>
      <c r="F60" s="28">
        <f>SUM(C60:E60)</f>
        <v>7</v>
      </c>
      <c r="G60" s="29">
        <f>F60/B60*100</f>
        <v>35</v>
      </c>
      <c r="H60" s="33">
        <f t="shared" si="9"/>
        <v>35</v>
      </c>
      <c r="AA60">
        <f t="shared" si="14"/>
        <v>21</v>
      </c>
    </row>
    <row r="61" spans="1:27" x14ac:dyDescent="0.25">
      <c r="A61" s="2" t="s">
        <v>6</v>
      </c>
      <c r="B61" s="10">
        <v>25</v>
      </c>
      <c r="C61" s="26">
        <v>0</v>
      </c>
      <c r="D61" s="27">
        <v>0</v>
      </c>
      <c r="E61" s="27">
        <v>4</v>
      </c>
      <c r="F61" s="28">
        <f t="shared" si="8"/>
        <v>4</v>
      </c>
      <c r="G61" s="29">
        <f t="shared" si="7"/>
        <v>16</v>
      </c>
      <c r="H61" s="33">
        <f t="shared" si="9"/>
        <v>16</v>
      </c>
      <c r="AA61">
        <f t="shared" si="14"/>
        <v>13</v>
      </c>
    </row>
    <row r="62" spans="1:27" x14ac:dyDescent="0.25">
      <c r="A62" s="2" t="s">
        <v>3</v>
      </c>
      <c r="B62" s="10">
        <v>24</v>
      </c>
      <c r="C62" s="26">
        <v>0</v>
      </c>
      <c r="D62" s="27">
        <v>0</v>
      </c>
      <c r="E62" s="27">
        <v>6</v>
      </c>
      <c r="F62" s="28">
        <f t="shared" si="8"/>
        <v>6</v>
      </c>
      <c r="G62" s="29">
        <f t="shared" si="7"/>
        <v>25</v>
      </c>
      <c r="H62" s="33">
        <f t="shared" si="9"/>
        <v>25</v>
      </c>
      <c r="AA62">
        <f t="shared" si="14"/>
        <v>21</v>
      </c>
    </row>
    <row r="63" spans="1:27" x14ac:dyDescent="0.25">
      <c r="A63" s="2" t="s">
        <v>7</v>
      </c>
      <c r="B63" s="10">
        <v>21</v>
      </c>
      <c r="C63" s="26">
        <v>2</v>
      </c>
      <c r="D63" s="27">
        <v>0</v>
      </c>
      <c r="E63" s="27">
        <v>0</v>
      </c>
      <c r="F63" s="28">
        <f t="shared" si="8"/>
        <v>2</v>
      </c>
      <c r="G63" s="29">
        <f t="shared" si="7"/>
        <v>9.5238095238095237</v>
      </c>
      <c r="H63" s="33">
        <f t="shared" si="9"/>
        <v>0</v>
      </c>
      <c r="AA63">
        <f t="shared" si="14"/>
        <v>18</v>
      </c>
    </row>
    <row r="64" spans="1:27" x14ac:dyDescent="0.25">
      <c r="A64" s="2" t="s">
        <v>8</v>
      </c>
      <c r="B64" s="10">
        <v>24</v>
      </c>
      <c r="C64" s="26">
        <v>0</v>
      </c>
      <c r="D64" s="27">
        <v>0</v>
      </c>
      <c r="E64" s="27">
        <v>4</v>
      </c>
      <c r="F64" s="28">
        <f t="shared" si="8"/>
        <v>4</v>
      </c>
      <c r="G64" s="29">
        <f t="shared" si="7"/>
        <v>16.666666666666664</v>
      </c>
      <c r="H64" s="33">
        <f t="shared" si="9"/>
        <v>16.666666666666664</v>
      </c>
      <c r="AA64">
        <f t="shared" si="14"/>
        <v>19</v>
      </c>
    </row>
    <row r="65" spans="1:27" x14ac:dyDescent="0.25">
      <c r="A65" s="13" t="s">
        <v>33</v>
      </c>
      <c r="B65" s="14">
        <f>SUM(B40:B62)</f>
        <v>543</v>
      </c>
      <c r="C65" s="30">
        <f>SUM(C40:C64)</f>
        <v>7</v>
      </c>
      <c r="D65" s="28">
        <f>SUM(D40:D64)</f>
        <v>11</v>
      </c>
      <c r="E65" s="28">
        <f>SUM(E40:E64)</f>
        <v>74</v>
      </c>
      <c r="F65" s="28">
        <f>SUM(F40:F64)</f>
        <v>92</v>
      </c>
      <c r="G65" s="29">
        <f t="shared" si="7"/>
        <v>16.94290976058932</v>
      </c>
      <c r="H65" s="33">
        <f t="shared" si="9"/>
        <v>13.627992633517497</v>
      </c>
      <c r="AA65">
        <f t="shared" si="14"/>
        <v>20</v>
      </c>
    </row>
    <row r="66" spans="1:27" x14ac:dyDescent="0.25">
      <c r="AA66">
        <f t="shared" si="14"/>
        <v>316</v>
      </c>
    </row>
    <row r="67" spans="1:27" x14ac:dyDescent="0.25">
      <c r="C67">
        <f>7/543</f>
        <v>1.289134438305709E-2</v>
      </c>
      <c r="E67">
        <f>74/B65*100</f>
        <v>13.627992633517497</v>
      </c>
    </row>
    <row r="68" spans="1:27" x14ac:dyDescent="0.25">
      <c r="D68">
        <f>C65/B65*100</f>
        <v>1.2891344383057091</v>
      </c>
    </row>
  </sheetData>
  <sortState ref="A3:B26">
    <sortCondition ref="A2:A26"/>
  </sortState>
  <mergeCells count="25">
    <mergeCell ref="N1:O1"/>
    <mergeCell ref="A38:A39"/>
    <mergeCell ref="A33:C33"/>
    <mergeCell ref="A34:C34"/>
    <mergeCell ref="A35:C35"/>
    <mergeCell ref="A32:C32"/>
    <mergeCell ref="A36:C36"/>
    <mergeCell ref="B38:B39"/>
    <mergeCell ref="C38:G38"/>
    <mergeCell ref="D1:H1"/>
    <mergeCell ref="I1:M1"/>
    <mergeCell ref="A1:A2"/>
    <mergeCell ref="C1:C2"/>
    <mergeCell ref="B1:B2"/>
    <mergeCell ref="N39:N40"/>
    <mergeCell ref="O39:O40"/>
    <mergeCell ref="N57:P57"/>
    <mergeCell ref="Q39:Y39"/>
    <mergeCell ref="N41:N48"/>
    <mergeCell ref="O41:O44"/>
    <mergeCell ref="O45:O48"/>
    <mergeCell ref="N49:N56"/>
    <mergeCell ref="O49:O54"/>
    <mergeCell ref="O55:O56"/>
    <mergeCell ref="P39:P4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30"/>
  <sheetViews>
    <sheetView workbookViewId="0">
      <selection activeCell="O27" sqref="O27"/>
    </sheetView>
  </sheetViews>
  <sheetFormatPr defaultRowHeight="15" x14ac:dyDescent="0.25"/>
  <cols>
    <col min="2" max="2" width="11" customWidth="1"/>
    <col min="6" max="6" width="10.7109375" customWidth="1"/>
    <col min="7" max="7" width="10.42578125" customWidth="1"/>
    <col min="10" max="10" width="10.42578125" customWidth="1"/>
    <col min="12" max="12" width="9" customWidth="1"/>
    <col min="15" max="15" width="19.7109375" customWidth="1"/>
    <col min="16" max="16" width="20.28515625" customWidth="1"/>
  </cols>
  <sheetData>
    <row r="1" spans="2:13" ht="15.75" thickBot="1" x14ac:dyDescent="0.3"/>
    <row r="2" spans="2:13" ht="16.5" thickTop="1" thickBot="1" x14ac:dyDescent="0.3">
      <c r="B2" s="137" t="s">
        <v>46</v>
      </c>
      <c r="C2" s="137" t="s">
        <v>47</v>
      </c>
      <c r="D2" s="121" t="s">
        <v>48</v>
      </c>
      <c r="E2" s="147" t="s">
        <v>87</v>
      </c>
      <c r="F2" s="148"/>
      <c r="G2" s="148"/>
      <c r="H2" s="148"/>
      <c r="I2" s="148"/>
      <c r="J2" s="116"/>
      <c r="K2" s="116"/>
      <c r="L2" s="116"/>
      <c r="M2" s="117"/>
    </row>
    <row r="3" spans="2:13" ht="39.75" thickTop="1" thickBot="1" x14ac:dyDescent="0.3">
      <c r="B3" s="138"/>
      <c r="C3" s="138"/>
      <c r="D3" s="146"/>
      <c r="E3" s="69" t="s">
        <v>43</v>
      </c>
      <c r="F3" s="70" t="s">
        <v>26</v>
      </c>
      <c r="G3" s="70" t="s">
        <v>30</v>
      </c>
      <c r="H3" s="70" t="s">
        <v>66</v>
      </c>
      <c r="I3" s="71" t="s">
        <v>71</v>
      </c>
      <c r="J3" s="72" t="s">
        <v>72</v>
      </c>
      <c r="K3" s="73" t="s">
        <v>73</v>
      </c>
      <c r="L3" s="73" t="s">
        <v>69</v>
      </c>
      <c r="M3" s="74" t="s">
        <v>70</v>
      </c>
    </row>
    <row r="4" spans="2:13" ht="15.75" thickTop="1" x14ac:dyDescent="0.25">
      <c r="B4" s="59"/>
      <c r="C4" s="143" t="s">
        <v>49</v>
      </c>
      <c r="D4" s="78" t="s">
        <v>78</v>
      </c>
      <c r="E4" s="79">
        <v>16</v>
      </c>
      <c r="F4" s="63">
        <v>0</v>
      </c>
      <c r="G4" s="63">
        <v>1</v>
      </c>
      <c r="H4" s="63">
        <v>0</v>
      </c>
      <c r="I4" s="64">
        <v>0</v>
      </c>
      <c r="J4" s="96">
        <f t="shared" ref="J4:J12" si="0">F4/E4*100</f>
        <v>0</v>
      </c>
      <c r="K4" s="97">
        <f t="shared" ref="K4:K12" si="1">H4/E4*100</f>
        <v>0</v>
      </c>
      <c r="L4" s="108">
        <f t="shared" ref="L4:L12" si="2">(F4+G4+H4)</f>
        <v>1</v>
      </c>
      <c r="M4" s="98">
        <f t="shared" ref="M4:M12" si="3">L4/E4*100</f>
        <v>6.25</v>
      </c>
    </row>
    <row r="5" spans="2:13" x14ac:dyDescent="0.25">
      <c r="B5" s="59"/>
      <c r="C5" s="144"/>
      <c r="D5" s="80" t="s">
        <v>79</v>
      </c>
      <c r="E5" s="81">
        <v>21</v>
      </c>
      <c r="F5" s="65">
        <v>0</v>
      </c>
      <c r="G5" s="65">
        <v>2</v>
      </c>
      <c r="H5" s="65">
        <v>2</v>
      </c>
      <c r="I5" s="66">
        <v>1</v>
      </c>
      <c r="J5" s="99">
        <f t="shared" si="0"/>
        <v>0</v>
      </c>
      <c r="K5" s="100">
        <f t="shared" si="1"/>
        <v>9.5238095238095237</v>
      </c>
      <c r="L5" s="109">
        <f t="shared" si="2"/>
        <v>4</v>
      </c>
      <c r="M5" s="101">
        <f t="shared" si="3"/>
        <v>19.047619047619047</v>
      </c>
    </row>
    <row r="6" spans="2:13" x14ac:dyDescent="0.25">
      <c r="B6" s="59"/>
      <c r="C6" s="144"/>
      <c r="D6" s="80" t="s">
        <v>80</v>
      </c>
      <c r="E6" s="81">
        <v>27</v>
      </c>
      <c r="F6" s="65">
        <v>0</v>
      </c>
      <c r="G6" s="65">
        <v>1</v>
      </c>
      <c r="H6" s="65">
        <v>15</v>
      </c>
      <c r="I6" s="66">
        <v>2</v>
      </c>
      <c r="J6" s="99">
        <f t="shared" si="0"/>
        <v>0</v>
      </c>
      <c r="K6" s="100">
        <f t="shared" si="1"/>
        <v>55.555555555555557</v>
      </c>
      <c r="L6" s="109">
        <f t="shared" si="2"/>
        <v>16</v>
      </c>
      <c r="M6" s="101">
        <f t="shared" si="3"/>
        <v>59.259259259259252</v>
      </c>
    </row>
    <row r="7" spans="2:13" x14ac:dyDescent="0.25">
      <c r="B7" s="59"/>
      <c r="C7" s="144"/>
      <c r="D7" s="80" t="s">
        <v>81</v>
      </c>
      <c r="E7" s="81">
        <v>24</v>
      </c>
      <c r="F7" s="65">
        <v>1</v>
      </c>
      <c r="G7" s="65">
        <v>2</v>
      </c>
      <c r="H7" s="65">
        <v>7</v>
      </c>
      <c r="I7" s="66">
        <v>2</v>
      </c>
      <c r="J7" s="99">
        <f t="shared" si="0"/>
        <v>4.1666666666666661</v>
      </c>
      <c r="K7" s="100">
        <f t="shared" si="1"/>
        <v>29.166666666666668</v>
      </c>
      <c r="L7" s="109">
        <f t="shared" si="2"/>
        <v>10</v>
      </c>
      <c r="M7" s="101">
        <f t="shared" si="3"/>
        <v>41.666666666666671</v>
      </c>
    </row>
    <row r="8" spans="2:13" ht="15.75" thickBot="1" x14ac:dyDescent="0.3">
      <c r="B8" s="59" t="s">
        <v>77</v>
      </c>
      <c r="C8" s="145"/>
      <c r="D8" s="82" t="s">
        <v>82</v>
      </c>
      <c r="E8" s="83">
        <v>30</v>
      </c>
      <c r="F8" s="67">
        <v>0</v>
      </c>
      <c r="G8" s="67">
        <v>2</v>
      </c>
      <c r="H8" s="67">
        <v>4</v>
      </c>
      <c r="I8" s="68">
        <v>6</v>
      </c>
      <c r="J8" s="102">
        <f t="shared" si="0"/>
        <v>0</v>
      </c>
      <c r="K8" s="103">
        <f t="shared" si="1"/>
        <v>13.333333333333334</v>
      </c>
      <c r="L8" s="110">
        <f t="shared" si="2"/>
        <v>6</v>
      </c>
      <c r="M8" s="104">
        <f t="shared" si="3"/>
        <v>20</v>
      </c>
    </row>
    <row r="9" spans="2:13" ht="15.75" thickTop="1" x14ac:dyDescent="0.25">
      <c r="B9" s="59"/>
      <c r="C9" s="144" t="s">
        <v>50</v>
      </c>
      <c r="D9" s="78" t="s">
        <v>83</v>
      </c>
      <c r="E9" s="84">
        <v>22</v>
      </c>
      <c r="F9" s="63">
        <v>0</v>
      </c>
      <c r="G9" s="63">
        <v>0</v>
      </c>
      <c r="H9" s="63">
        <v>0</v>
      </c>
      <c r="I9" s="64">
        <v>0</v>
      </c>
      <c r="J9" s="96">
        <f t="shared" si="0"/>
        <v>0</v>
      </c>
      <c r="K9" s="97">
        <f t="shared" si="1"/>
        <v>0</v>
      </c>
      <c r="L9" s="108">
        <f t="shared" si="2"/>
        <v>0</v>
      </c>
      <c r="M9" s="98">
        <f t="shared" si="3"/>
        <v>0</v>
      </c>
    </row>
    <row r="10" spans="2:13" x14ac:dyDescent="0.25">
      <c r="B10" s="59"/>
      <c r="C10" s="144"/>
      <c r="D10" s="80" t="s">
        <v>84</v>
      </c>
      <c r="E10" s="85">
        <v>12</v>
      </c>
      <c r="F10" s="65">
        <v>1</v>
      </c>
      <c r="G10" s="65">
        <v>1</v>
      </c>
      <c r="H10" s="65">
        <v>0</v>
      </c>
      <c r="I10" s="66">
        <v>0</v>
      </c>
      <c r="J10" s="99">
        <f t="shared" si="0"/>
        <v>8.3333333333333321</v>
      </c>
      <c r="K10" s="100">
        <f t="shared" si="1"/>
        <v>0</v>
      </c>
      <c r="L10" s="109">
        <f t="shared" si="2"/>
        <v>2</v>
      </c>
      <c r="M10" s="101">
        <f t="shared" si="3"/>
        <v>16.666666666666664</v>
      </c>
    </row>
    <row r="11" spans="2:13" x14ac:dyDescent="0.25">
      <c r="B11" s="59"/>
      <c r="C11" s="144"/>
      <c r="D11" s="80" t="s">
        <v>85</v>
      </c>
      <c r="E11" s="85">
        <v>24</v>
      </c>
      <c r="F11" s="65">
        <v>0</v>
      </c>
      <c r="G11" s="65">
        <v>3</v>
      </c>
      <c r="H11" s="65">
        <v>0</v>
      </c>
      <c r="I11" s="66">
        <v>0</v>
      </c>
      <c r="J11" s="99">
        <f t="shared" si="0"/>
        <v>0</v>
      </c>
      <c r="K11" s="100">
        <f t="shared" si="1"/>
        <v>0</v>
      </c>
      <c r="L11" s="109">
        <f t="shared" si="2"/>
        <v>3</v>
      </c>
      <c r="M11" s="101">
        <f t="shared" si="3"/>
        <v>12.5</v>
      </c>
    </row>
    <row r="12" spans="2:13" ht="15.75" thickBot="1" x14ac:dyDescent="0.3">
      <c r="B12" s="59"/>
      <c r="C12" s="145"/>
      <c r="D12" s="82" t="s">
        <v>86</v>
      </c>
      <c r="E12" s="86">
        <v>12</v>
      </c>
      <c r="F12" s="67">
        <v>0</v>
      </c>
      <c r="G12" s="67">
        <v>1</v>
      </c>
      <c r="H12" s="67">
        <v>2</v>
      </c>
      <c r="I12" s="68">
        <v>0</v>
      </c>
      <c r="J12" s="102">
        <f t="shared" si="0"/>
        <v>0</v>
      </c>
      <c r="K12" s="103">
        <f t="shared" si="1"/>
        <v>16.666666666666664</v>
      </c>
      <c r="L12" s="110">
        <f t="shared" si="2"/>
        <v>3</v>
      </c>
      <c r="M12" s="104">
        <f t="shared" si="3"/>
        <v>25</v>
      </c>
    </row>
    <row r="13" spans="2:13" ht="15.75" thickTop="1" x14ac:dyDescent="0.25">
      <c r="B13" s="118" t="s">
        <v>51</v>
      </c>
      <c r="C13" s="139" t="s">
        <v>49</v>
      </c>
      <c r="D13" s="60" t="s">
        <v>52</v>
      </c>
      <c r="E13" s="87">
        <v>27</v>
      </c>
      <c r="F13" s="75">
        <v>0</v>
      </c>
      <c r="G13" s="75">
        <v>0</v>
      </c>
      <c r="H13" s="75">
        <v>7</v>
      </c>
      <c r="I13" s="88">
        <v>1</v>
      </c>
      <c r="J13" s="96">
        <f>F13/E13*100</f>
        <v>0</v>
      </c>
      <c r="K13" s="97">
        <f>H13/E13*100</f>
        <v>25.925925925925924</v>
      </c>
      <c r="L13" s="108">
        <f t="shared" ref="L13:L29" si="4">(F13+G13+H13)</f>
        <v>7</v>
      </c>
      <c r="M13" s="98">
        <f t="shared" ref="M13:M29" si="5">L13/E13*100</f>
        <v>25.925925925925924</v>
      </c>
    </row>
    <row r="14" spans="2:13" x14ac:dyDescent="0.25">
      <c r="B14" s="119"/>
      <c r="C14" s="140"/>
      <c r="D14" s="61" t="s">
        <v>53</v>
      </c>
      <c r="E14" s="89">
        <v>30</v>
      </c>
      <c r="F14" s="76">
        <v>0</v>
      </c>
      <c r="G14" s="76">
        <v>1</v>
      </c>
      <c r="H14" s="76">
        <v>6</v>
      </c>
      <c r="I14" s="90">
        <v>4</v>
      </c>
      <c r="J14" s="99">
        <f t="shared" ref="J14:J28" si="6">F14/E14*100</f>
        <v>0</v>
      </c>
      <c r="K14" s="100">
        <f t="shared" ref="K14:K28" si="7">H14/E14*100</f>
        <v>20</v>
      </c>
      <c r="L14" s="109">
        <f t="shared" si="4"/>
        <v>7</v>
      </c>
      <c r="M14" s="101">
        <f t="shared" si="5"/>
        <v>23.333333333333332</v>
      </c>
    </row>
    <row r="15" spans="2:13" x14ac:dyDescent="0.25">
      <c r="B15" s="119"/>
      <c r="C15" s="140"/>
      <c r="D15" s="61" t="s">
        <v>74</v>
      </c>
      <c r="E15" s="89">
        <v>24</v>
      </c>
      <c r="F15" s="76">
        <v>0</v>
      </c>
      <c r="G15" s="76">
        <v>1</v>
      </c>
      <c r="H15" s="76">
        <v>10</v>
      </c>
      <c r="I15" s="90">
        <v>3</v>
      </c>
      <c r="J15" s="99">
        <f t="shared" si="6"/>
        <v>0</v>
      </c>
      <c r="K15" s="100">
        <f t="shared" si="7"/>
        <v>41.666666666666671</v>
      </c>
      <c r="L15" s="109">
        <f t="shared" si="4"/>
        <v>11</v>
      </c>
      <c r="M15" s="101">
        <f t="shared" si="5"/>
        <v>45.833333333333329</v>
      </c>
    </row>
    <row r="16" spans="2:13" ht="15.75" thickBot="1" x14ac:dyDescent="0.3">
      <c r="B16" s="119"/>
      <c r="C16" s="141"/>
      <c r="D16" s="62" t="s">
        <v>54</v>
      </c>
      <c r="E16" s="91">
        <v>25</v>
      </c>
      <c r="F16" s="77">
        <v>0</v>
      </c>
      <c r="G16" s="77">
        <v>3</v>
      </c>
      <c r="H16" s="77">
        <v>11</v>
      </c>
      <c r="I16" s="92">
        <v>0</v>
      </c>
      <c r="J16" s="102">
        <f t="shared" si="6"/>
        <v>0</v>
      </c>
      <c r="K16" s="103">
        <f t="shared" si="7"/>
        <v>44</v>
      </c>
      <c r="L16" s="110">
        <f t="shared" si="4"/>
        <v>14</v>
      </c>
      <c r="M16" s="104">
        <f t="shared" si="5"/>
        <v>56.000000000000007</v>
      </c>
    </row>
    <row r="17" spans="2:17" ht="15.75" thickTop="1" x14ac:dyDescent="0.25">
      <c r="B17" s="119"/>
      <c r="C17" s="139" t="s">
        <v>50</v>
      </c>
      <c r="D17" s="60" t="s">
        <v>75</v>
      </c>
      <c r="E17" s="87">
        <v>30</v>
      </c>
      <c r="F17" s="75">
        <v>0</v>
      </c>
      <c r="G17" s="75">
        <v>0</v>
      </c>
      <c r="H17" s="75">
        <v>12</v>
      </c>
      <c r="I17" s="88">
        <v>0</v>
      </c>
      <c r="J17" s="96">
        <f t="shared" si="6"/>
        <v>0</v>
      </c>
      <c r="K17" s="97">
        <f t="shared" si="7"/>
        <v>40</v>
      </c>
      <c r="L17" s="108">
        <f t="shared" si="4"/>
        <v>12</v>
      </c>
      <c r="M17" s="98">
        <f t="shared" si="5"/>
        <v>40</v>
      </c>
    </row>
    <row r="18" spans="2:17" x14ac:dyDescent="0.25">
      <c r="B18" s="119"/>
      <c r="C18" s="140"/>
      <c r="D18" s="61" t="s">
        <v>55</v>
      </c>
      <c r="E18" s="89">
        <v>30</v>
      </c>
      <c r="F18" s="76">
        <v>0</v>
      </c>
      <c r="G18" s="76">
        <v>0</v>
      </c>
      <c r="H18" s="76">
        <v>2</v>
      </c>
      <c r="I18" s="90">
        <v>4</v>
      </c>
      <c r="J18" s="99">
        <f t="shared" si="6"/>
        <v>0</v>
      </c>
      <c r="K18" s="100">
        <f t="shared" si="7"/>
        <v>6.666666666666667</v>
      </c>
      <c r="L18" s="109">
        <f t="shared" si="4"/>
        <v>2</v>
      </c>
      <c r="M18" s="101">
        <f t="shared" si="5"/>
        <v>6.666666666666667</v>
      </c>
    </row>
    <row r="19" spans="2:17" x14ac:dyDescent="0.25">
      <c r="B19" s="119"/>
      <c r="C19" s="140"/>
      <c r="D19" s="61" t="s">
        <v>56</v>
      </c>
      <c r="E19" s="89">
        <v>24</v>
      </c>
      <c r="F19" s="76">
        <v>2</v>
      </c>
      <c r="G19" s="76">
        <v>0</v>
      </c>
      <c r="H19" s="76">
        <v>2</v>
      </c>
      <c r="I19" s="90">
        <v>2</v>
      </c>
      <c r="J19" s="99">
        <f t="shared" si="6"/>
        <v>8.3333333333333321</v>
      </c>
      <c r="K19" s="100">
        <f t="shared" si="7"/>
        <v>8.3333333333333321</v>
      </c>
      <c r="L19" s="109">
        <f t="shared" si="4"/>
        <v>4</v>
      </c>
      <c r="M19" s="101">
        <f t="shared" si="5"/>
        <v>16.666666666666664</v>
      </c>
    </row>
    <row r="20" spans="2:17" ht="15.75" thickBot="1" x14ac:dyDescent="0.3">
      <c r="B20" s="120"/>
      <c r="C20" s="141"/>
      <c r="D20" s="62" t="s">
        <v>57</v>
      </c>
      <c r="E20" s="91">
        <v>28</v>
      </c>
      <c r="F20" s="77">
        <v>0</v>
      </c>
      <c r="G20" s="77">
        <v>2</v>
      </c>
      <c r="H20" s="77">
        <v>2</v>
      </c>
      <c r="I20" s="92">
        <v>2</v>
      </c>
      <c r="J20" s="102">
        <f t="shared" si="6"/>
        <v>0</v>
      </c>
      <c r="K20" s="103">
        <f t="shared" si="7"/>
        <v>7.1428571428571423</v>
      </c>
      <c r="L20" s="110">
        <f t="shared" si="4"/>
        <v>4</v>
      </c>
      <c r="M20" s="104">
        <f t="shared" si="5"/>
        <v>14.285714285714285</v>
      </c>
    </row>
    <row r="21" spans="2:17" ht="15.75" thickTop="1" x14ac:dyDescent="0.25">
      <c r="B21" s="118" t="s">
        <v>58</v>
      </c>
      <c r="C21" s="139" t="s">
        <v>49</v>
      </c>
      <c r="D21" s="60" t="s">
        <v>59</v>
      </c>
      <c r="E21" s="87">
        <v>19</v>
      </c>
      <c r="F21" s="75">
        <v>1</v>
      </c>
      <c r="G21" s="75">
        <v>0</v>
      </c>
      <c r="H21" s="75">
        <v>4</v>
      </c>
      <c r="I21" s="88">
        <v>0</v>
      </c>
      <c r="J21" s="96">
        <f t="shared" si="6"/>
        <v>5.2631578947368416</v>
      </c>
      <c r="K21" s="97">
        <f t="shared" si="7"/>
        <v>21.052631578947366</v>
      </c>
      <c r="L21" s="108">
        <f t="shared" si="4"/>
        <v>5</v>
      </c>
      <c r="M21" s="98">
        <f t="shared" si="5"/>
        <v>26.315789473684209</v>
      </c>
    </row>
    <row r="22" spans="2:17" x14ac:dyDescent="0.25">
      <c r="B22" s="119"/>
      <c r="C22" s="140"/>
      <c r="D22" s="61" t="s">
        <v>60</v>
      </c>
      <c r="E22" s="89">
        <v>24</v>
      </c>
      <c r="F22" s="76">
        <v>0</v>
      </c>
      <c r="G22" s="76">
        <v>2</v>
      </c>
      <c r="H22" s="76">
        <v>2</v>
      </c>
      <c r="I22" s="90">
        <v>1</v>
      </c>
      <c r="J22" s="99">
        <f t="shared" si="6"/>
        <v>0</v>
      </c>
      <c r="K22" s="100">
        <f t="shared" si="7"/>
        <v>8.3333333333333321</v>
      </c>
      <c r="L22" s="109">
        <f t="shared" si="4"/>
        <v>4</v>
      </c>
      <c r="M22" s="101">
        <f t="shared" si="5"/>
        <v>16.666666666666664</v>
      </c>
      <c r="P22" t="s">
        <v>88</v>
      </c>
      <c r="Q22">
        <f>120/151</f>
        <v>0.79470198675496684</v>
      </c>
    </row>
    <row r="23" spans="2:17" x14ac:dyDescent="0.25">
      <c r="B23" s="119"/>
      <c r="C23" s="140"/>
      <c r="D23" s="61" t="s">
        <v>76</v>
      </c>
      <c r="E23" s="89">
        <v>25</v>
      </c>
      <c r="F23" s="76">
        <v>0</v>
      </c>
      <c r="G23" s="76">
        <v>1</v>
      </c>
      <c r="H23" s="76">
        <v>4</v>
      </c>
      <c r="I23" s="90">
        <v>0</v>
      </c>
      <c r="J23" s="99">
        <f t="shared" si="6"/>
        <v>0</v>
      </c>
      <c r="K23" s="100">
        <f t="shared" si="7"/>
        <v>16</v>
      </c>
      <c r="L23" s="109">
        <f t="shared" si="4"/>
        <v>5</v>
      </c>
      <c r="M23" s="101">
        <f t="shared" si="5"/>
        <v>20</v>
      </c>
    </row>
    <row r="24" spans="2:17" x14ac:dyDescent="0.25">
      <c r="B24" s="119"/>
      <c r="C24" s="140"/>
      <c r="D24" s="61" t="s">
        <v>61</v>
      </c>
      <c r="E24" s="89">
        <v>20</v>
      </c>
      <c r="F24" s="76">
        <v>0</v>
      </c>
      <c r="G24" s="76">
        <v>0</v>
      </c>
      <c r="H24" s="76">
        <v>8</v>
      </c>
      <c r="I24" s="90">
        <v>1</v>
      </c>
      <c r="J24" s="99">
        <f t="shared" si="6"/>
        <v>0</v>
      </c>
      <c r="K24" s="100">
        <f t="shared" si="7"/>
        <v>40</v>
      </c>
      <c r="L24" s="109">
        <f t="shared" si="4"/>
        <v>8</v>
      </c>
      <c r="M24" s="101">
        <f t="shared" si="5"/>
        <v>40</v>
      </c>
    </row>
    <row r="25" spans="2:17" x14ac:dyDescent="0.25">
      <c r="B25" s="119"/>
      <c r="C25" s="140"/>
      <c r="D25" s="61" t="s">
        <v>62</v>
      </c>
      <c r="E25" s="89">
        <v>25</v>
      </c>
      <c r="F25" s="76">
        <v>0</v>
      </c>
      <c r="G25" s="76">
        <v>0</v>
      </c>
      <c r="H25" s="76">
        <v>6</v>
      </c>
      <c r="I25" s="90">
        <v>3</v>
      </c>
      <c r="J25" s="99">
        <f t="shared" si="6"/>
        <v>0</v>
      </c>
      <c r="K25" s="100">
        <f t="shared" si="7"/>
        <v>24</v>
      </c>
      <c r="L25" s="109">
        <f t="shared" si="4"/>
        <v>6</v>
      </c>
      <c r="M25" s="101">
        <f t="shared" si="5"/>
        <v>24</v>
      </c>
    </row>
    <row r="26" spans="2:17" ht="15.75" thickBot="1" x14ac:dyDescent="0.3">
      <c r="B26" s="119"/>
      <c r="C26" s="141"/>
      <c r="D26" s="62" t="s">
        <v>63</v>
      </c>
      <c r="E26" s="91">
        <v>24</v>
      </c>
      <c r="F26" s="77">
        <v>0</v>
      </c>
      <c r="G26" s="77">
        <v>1</v>
      </c>
      <c r="H26" s="77">
        <v>8</v>
      </c>
      <c r="I26" s="92">
        <v>0</v>
      </c>
      <c r="J26" s="102">
        <f t="shared" si="6"/>
        <v>0</v>
      </c>
      <c r="K26" s="103">
        <f t="shared" si="7"/>
        <v>33.333333333333329</v>
      </c>
      <c r="L26" s="110">
        <f t="shared" si="4"/>
        <v>9</v>
      </c>
      <c r="M26" s="104">
        <f t="shared" si="5"/>
        <v>37.5</v>
      </c>
    </row>
    <row r="27" spans="2:17" ht="15.75" thickTop="1" x14ac:dyDescent="0.25">
      <c r="B27" s="119"/>
      <c r="C27" s="139" t="s">
        <v>50</v>
      </c>
      <c r="D27" s="60" t="s">
        <v>64</v>
      </c>
      <c r="E27" s="87">
        <v>21</v>
      </c>
      <c r="F27" s="75">
        <v>2</v>
      </c>
      <c r="G27" s="75">
        <v>0</v>
      </c>
      <c r="H27" s="75">
        <v>0</v>
      </c>
      <c r="I27" s="88">
        <v>1</v>
      </c>
      <c r="J27" s="96">
        <f t="shared" si="6"/>
        <v>9.5238095238095237</v>
      </c>
      <c r="K27" s="97">
        <f t="shared" si="7"/>
        <v>0</v>
      </c>
      <c r="L27" s="108">
        <f t="shared" si="4"/>
        <v>2</v>
      </c>
      <c r="M27" s="98">
        <f t="shared" si="5"/>
        <v>9.5238095238095237</v>
      </c>
    </row>
    <row r="28" spans="2:17" ht="15.75" thickBot="1" x14ac:dyDescent="0.3">
      <c r="B28" s="120"/>
      <c r="C28" s="141"/>
      <c r="D28" s="62" t="s">
        <v>65</v>
      </c>
      <c r="E28" s="91">
        <v>24</v>
      </c>
      <c r="F28" s="77">
        <v>0</v>
      </c>
      <c r="G28" s="77">
        <v>0</v>
      </c>
      <c r="H28" s="77">
        <v>6</v>
      </c>
      <c r="I28" s="92">
        <v>0</v>
      </c>
      <c r="J28" s="102">
        <f t="shared" si="6"/>
        <v>0</v>
      </c>
      <c r="K28" s="103">
        <f t="shared" si="7"/>
        <v>25</v>
      </c>
      <c r="L28" s="110">
        <f t="shared" si="4"/>
        <v>6</v>
      </c>
      <c r="M28" s="104">
        <f t="shared" si="5"/>
        <v>25</v>
      </c>
    </row>
    <row r="29" spans="2:17" ht="16.5" thickTop="1" thickBot="1" x14ac:dyDescent="0.3">
      <c r="B29" s="112" t="s">
        <v>33</v>
      </c>
      <c r="C29" s="113"/>
      <c r="D29" s="142"/>
      <c r="E29" s="93">
        <f>SUM(E4:E28)</f>
        <v>588</v>
      </c>
      <c r="F29" s="94">
        <f t="shared" ref="F29:I29" si="8">SUM(F4:F28)</f>
        <v>7</v>
      </c>
      <c r="G29" s="94">
        <f t="shared" si="8"/>
        <v>24</v>
      </c>
      <c r="H29" s="94">
        <f t="shared" si="8"/>
        <v>120</v>
      </c>
      <c r="I29" s="95">
        <f t="shared" si="8"/>
        <v>33</v>
      </c>
      <c r="J29" s="105">
        <f>F29/E29*100</f>
        <v>1.1904761904761905</v>
      </c>
      <c r="K29" s="106">
        <f>(H29)/E29*100</f>
        <v>20.408163265306122</v>
      </c>
      <c r="L29" s="111">
        <f t="shared" si="4"/>
        <v>151</v>
      </c>
      <c r="M29" s="107">
        <f t="shared" si="5"/>
        <v>25.680272108843539</v>
      </c>
    </row>
    <row r="30" spans="2:17" ht="15.75" thickTop="1" x14ac:dyDescent="0.25"/>
  </sheetData>
  <mergeCells count="13">
    <mergeCell ref="B2:B3"/>
    <mergeCell ref="C2:C3"/>
    <mergeCell ref="D2:D3"/>
    <mergeCell ref="E2:M2"/>
    <mergeCell ref="B13:B20"/>
    <mergeCell ref="C13:C16"/>
    <mergeCell ref="C17:C20"/>
    <mergeCell ref="B21:B28"/>
    <mergeCell ref="C21:C26"/>
    <mergeCell ref="C27:C28"/>
    <mergeCell ref="B29:D29"/>
    <mergeCell ref="C4:C8"/>
    <mergeCell ref="C9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C30"/>
  <sheetViews>
    <sheetView tabSelected="1" topLeftCell="B1" workbookViewId="0">
      <selection activeCell="Q25" sqref="Q25"/>
    </sheetView>
  </sheetViews>
  <sheetFormatPr defaultRowHeight="15" x14ac:dyDescent="0.25"/>
  <cols>
    <col min="2" max="2" width="11" customWidth="1"/>
    <col min="6" max="6" width="9.42578125" bestFit="1" customWidth="1"/>
    <col min="7" max="8" width="10.7109375" customWidth="1"/>
    <col min="9" max="9" width="11.85546875" customWidth="1"/>
    <col min="10" max="12" width="10.7109375" customWidth="1"/>
    <col min="13" max="14" width="11.5703125" customWidth="1"/>
    <col min="17" max="18" width="10.42578125" customWidth="1"/>
    <col min="19" max="22" width="13.5703125" customWidth="1"/>
    <col min="24" max="24" width="9" customWidth="1"/>
    <col min="27" max="27" width="19.7109375" customWidth="1"/>
    <col min="28" max="28" width="20.28515625" customWidth="1"/>
  </cols>
  <sheetData>
    <row r="1" spans="2:29" ht="15.75" thickBot="1" x14ac:dyDescent="0.3"/>
    <row r="2" spans="2:29" ht="16.5" thickTop="1" thickBot="1" x14ac:dyDescent="0.3">
      <c r="B2" s="137" t="s">
        <v>46</v>
      </c>
      <c r="C2" s="137" t="s">
        <v>47</v>
      </c>
      <c r="D2" s="121" t="s">
        <v>48</v>
      </c>
      <c r="E2" s="147" t="s">
        <v>96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16"/>
      <c r="R2" s="116"/>
      <c r="S2" s="116"/>
      <c r="T2" s="116"/>
      <c r="U2" s="116"/>
      <c r="V2" s="116"/>
      <c r="W2" s="116"/>
      <c r="X2" s="116"/>
      <c r="Y2" s="117"/>
    </row>
    <row r="3" spans="2:29" ht="39.75" thickTop="1" thickBot="1" x14ac:dyDescent="0.3">
      <c r="B3" s="138"/>
      <c r="C3" s="138"/>
      <c r="D3" s="146"/>
      <c r="E3" s="69" t="s">
        <v>43</v>
      </c>
      <c r="F3" s="153" t="s">
        <v>102</v>
      </c>
      <c r="G3" s="70" t="s">
        <v>26</v>
      </c>
      <c r="H3" s="70" t="s">
        <v>89</v>
      </c>
      <c r="I3" s="70" t="s">
        <v>91</v>
      </c>
      <c r="J3" s="70" t="s">
        <v>90</v>
      </c>
      <c r="K3" s="70" t="s">
        <v>94</v>
      </c>
      <c r="L3" s="70" t="s">
        <v>93</v>
      </c>
      <c r="M3" s="70" t="s">
        <v>92</v>
      </c>
      <c r="N3" s="70" t="s">
        <v>95</v>
      </c>
      <c r="O3" s="70" t="s">
        <v>66</v>
      </c>
      <c r="P3" s="71" t="s">
        <v>71</v>
      </c>
      <c r="Q3" s="72" t="s">
        <v>72</v>
      </c>
      <c r="R3" s="150" t="s">
        <v>97</v>
      </c>
      <c r="S3" s="150" t="s">
        <v>98</v>
      </c>
      <c r="T3" s="150" t="s">
        <v>99</v>
      </c>
      <c r="U3" s="150" t="s">
        <v>100</v>
      </c>
      <c r="V3" s="150" t="s">
        <v>101</v>
      </c>
      <c r="W3" s="73" t="s">
        <v>73</v>
      </c>
      <c r="X3" s="73" t="s">
        <v>69</v>
      </c>
      <c r="Y3" s="74" t="s">
        <v>70</v>
      </c>
    </row>
    <row r="4" spans="2:29" ht="16.5" thickTop="1" thickBot="1" x14ac:dyDescent="0.3">
      <c r="B4" s="118" t="s">
        <v>51</v>
      </c>
      <c r="C4" s="139" t="s">
        <v>49</v>
      </c>
      <c r="D4" s="60" t="s">
        <v>52</v>
      </c>
      <c r="E4" s="87">
        <v>27</v>
      </c>
      <c r="F4" s="87">
        <f>E4-(SUM(G4:O4))</f>
        <v>20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7</v>
      </c>
      <c r="P4" s="88">
        <v>2</v>
      </c>
      <c r="Q4" s="96">
        <f>G4/E4*100</f>
        <v>0</v>
      </c>
      <c r="R4" s="151">
        <f>H4/E4*100</f>
        <v>0</v>
      </c>
      <c r="S4" s="151">
        <f>I4/E4*100</f>
        <v>0</v>
      </c>
      <c r="T4" s="151">
        <f>J4/E4*100</f>
        <v>0</v>
      </c>
      <c r="U4" s="151">
        <f>M4/E4*100</f>
        <v>0</v>
      </c>
      <c r="V4" s="151">
        <f>N4/E4*100</f>
        <v>0</v>
      </c>
      <c r="W4" s="97">
        <f>O4/E4*100</f>
        <v>25.925925925925924</v>
      </c>
      <c r="X4" s="108">
        <f>SUM(G4:O4)</f>
        <v>7</v>
      </c>
      <c r="Y4" s="98">
        <f>X4/E4*100</f>
        <v>25.925925925925924</v>
      </c>
    </row>
    <row r="5" spans="2:29" ht="15.75" thickBot="1" x14ac:dyDescent="0.3">
      <c r="B5" s="119"/>
      <c r="C5" s="140"/>
      <c r="D5" s="61" t="s">
        <v>53</v>
      </c>
      <c r="E5" s="89">
        <v>30</v>
      </c>
      <c r="F5" s="87">
        <f t="shared" ref="F5:F20" si="0">E5-(SUM(G5:O5))</f>
        <v>21</v>
      </c>
      <c r="G5" s="76">
        <v>0</v>
      </c>
      <c r="H5" s="76">
        <v>0</v>
      </c>
      <c r="I5" s="76">
        <v>0</v>
      </c>
      <c r="J5" s="76">
        <v>0</v>
      </c>
      <c r="K5" s="76">
        <v>0</v>
      </c>
      <c r="L5" s="76">
        <v>0</v>
      </c>
      <c r="M5" s="76">
        <v>1</v>
      </c>
      <c r="N5" s="76">
        <v>0</v>
      </c>
      <c r="O5" s="76">
        <v>8</v>
      </c>
      <c r="P5" s="90">
        <v>3</v>
      </c>
      <c r="Q5" s="99">
        <f t="shared" ref="Q5:Q19" si="1">G5/E5*100</f>
        <v>0</v>
      </c>
      <c r="R5" s="151">
        <f t="shared" ref="R5:R20" si="2">H5/E5*100</f>
        <v>0</v>
      </c>
      <c r="S5" s="151">
        <f t="shared" ref="S5:S20" si="3">I5/E5*100</f>
        <v>0</v>
      </c>
      <c r="T5" s="151">
        <f t="shared" ref="T5:T20" si="4">J5/E5*100</f>
        <v>0</v>
      </c>
      <c r="U5" s="151">
        <f t="shared" ref="U5:U20" si="5">M5/E5*100</f>
        <v>3.3333333333333335</v>
      </c>
      <c r="V5" s="151">
        <f t="shared" ref="V5:V20" si="6">N5/E5*100</f>
        <v>0</v>
      </c>
      <c r="W5" s="100">
        <f t="shared" ref="W5:W19" si="7">O5/E5*100</f>
        <v>26.666666666666668</v>
      </c>
      <c r="X5" s="108">
        <f>SUM(G5:O5)</f>
        <v>9</v>
      </c>
      <c r="Y5" s="101">
        <f>X5/E5*100</f>
        <v>30</v>
      </c>
    </row>
    <row r="6" spans="2:29" ht="15.75" thickBot="1" x14ac:dyDescent="0.3">
      <c r="B6" s="119"/>
      <c r="C6" s="140"/>
      <c r="D6" s="61" t="s">
        <v>74</v>
      </c>
      <c r="E6" s="89">
        <v>24</v>
      </c>
      <c r="F6" s="87">
        <f t="shared" si="0"/>
        <v>12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6">
        <v>0</v>
      </c>
      <c r="M6" s="76">
        <v>1</v>
      </c>
      <c r="N6" s="76">
        <v>0</v>
      </c>
      <c r="O6" s="76">
        <v>11</v>
      </c>
      <c r="P6" s="90">
        <v>2</v>
      </c>
      <c r="Q6" s="99">
        <f t="shared" si="1"/>
        <v>0</v>
      </c>
      <c r="R6" s="151">
        <f t="shared" si="2"/>
        <v>0</v>
      </c>
      <c r="S6" s="151">
        <f t="shared" si="3"/>
        <v>0</v>
      </c>
      <c r="T6" s="151">
        <f t="shared" si="4"/>
        <v>0</v>
      </c>
      <c r="U6" s="151">
        <f t="shared" si="5"/>
        <v>4.1666666666666661</v>
      </c>
      <c r="V6" s="151">
        <f t="shared" si="6"/>
        <v>0</v>
      </c>
      <c r="W6" s="100">
        <f t="shared" si="7"/>
        <v>45.833333333333329</v>
      </c>
      <c r="X6" s="108">
        <f>SUM(G6:O6)</f>
        <v>12</v>
      </c>
      <c r="Y6" s="101">
        <f>X6/E6*100</f>
        <v>50</v>
      </c>
    </row>
    <row r="7" spans="2:29" ht="15.75" thickBot="1" x14ac:dyDescent="0.3">
      <c r="B7" s="119"/>
      <c r="C7" s="141"/>
      <c r="D7" s="62" t="s">
        <v>54</v>
      </c>
      <c r="E7" s="91">
        <v>25</v>
      </c>
      <c r="F7" s="87">
        <f t="shared" si="0"/>
        <v>11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3</v>
      </c>
      <c r="O7" s="77">
        <v>11</v>
      </c>
      <c r="P7" s="92">
        <v>0</v>
      </c>
      <c r="Q7" s="102">
        <f t="shared" si="1"/>
        <v>0</v>
      </c>
      <c r="R7" s="151">
        <f t="shared" si="2"/>
        <v>0</v>
      </c>
      <c r="S7" s="151">
        <f t="shared" si="3"/>
        <v>0</v>
      </c>
      <c r="T7" s="151">
        <f t="shared" si="4"/>
        <v>0</v>
      </c>
      <c r="U7" s="151">
        <f t="shared" si="5"/>
        <v>0</v>
      </c>
      <c r="V7" s="151">
        <f t="shared" si="6"/>
        <v>12</v>
      </c>
      <c r="W7" s="103">
        <f t="shared" si="7"/>
        <v>44</v>
      </c>
      <c r="X7" s="108">
        <f>SUM(G7:O7)</f>
        <v>14</v>
      </c>
      <c r="Y7" s="104">
        <f>X7/E7*100</f>
        <v>56.000000000000007</v>
      </c>
    </row>
    <row r="8" spans="2:29" ht="16.5" thickTop="1" thickBot="1" x14ac:dyDescent="0.3">
      <c r="B8" s="119"/>
      <c r="C8" s="139" t="s">
        <v>50</v>
      </c>
      <c r="D8" s="60" t="s">
        <v>75</v>
      </c>
      <c r="E8" s="87">
        <v>30</v>
      </c>
      <c r="F8" s="87">
        <f t="shared" si="0"/>
        <v>18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12</v>
      </c>
      <c r="P8" s="88">
        <v>0</v>
      </c>
      <c r="Q8" s="96">
        <f t="shared" si="1"/>
        <v>0</v>
      </c>
      <c r="R8" s="151">
        <f t="shared" si="2"/>
        <v>0</v>
      </c>
      <c r="S8" s="151">
        <f t="shared" si="3"/>
        <v>0</v>
      </c>
      <c r="T8" s="151">
        <f t="shared" si="4"/>
        <v>0</v>
      </c>
      <c r="U8" s="151">
        <f t="shared" si="5"/>
        <v>0</v>
      </c>
      <c r="V8" s="151">
        <f t="shared" si="6"/>
        <v>0</v>
      </c>
      <c r="W8" s="97">
        <f t="shared" si="7"/>
        <v>40</v>
      </c>
      <c r="X8" s="108">
        <f>SUM(G8:O8)</f>
        <v>12</v>
      </c>
      <c r="Y8" s="98">
        <f>X8/E8*100</f>
        <v>40</v>
      </c>
    </row>
    <row r="9" spans="2:29" ht="15.75" thickBot="1" x14ac:dyDescent="0.3">
      <c r="B9" s="119"/>
      <c r="C9" s="140"/>
      <c r="D9" s="61" t="s">
        <v>55</v>
      </c>
      <c r="E9" s="89">
        <v>30</v>
      </c>
      <c r="F9" s="87">
        <f t="shared" si="0"/>
        <v>28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2</v>
      </c>
      <c r="P9" s="90">
        <v>7</v>
      </c>
      <c r="Q9" s="99">
        <f t="shared" si="1"/>
        <v>0</v>
      </c>
      <c r="R9" s="151">
        <f t="shared" si="2"/>
        <v>0</v>
      </c>
      <c r="S9" s="151">
        <f t="shared" si="3"/>
        <v>0</v>
      </c>
      <c r="T9" s="151">
        <f t="shared" si="4"/>
        <v>0</v>
      </c>
      <c r="U9" s="151">
        <f t="shared" si="5"/>
        <v>0</v>
      </c>
      <c r="V9" s="151">
        <f t="shared" si="6"/>
        <v>0</v>
      </c>
      <c r="W9" s="100">
        <f t="shared" si="7"/>
        <v>6.666666666666667</v>
      </c>
      <c r="X9" s="108">
        <f>SUM(G9:O9)</f>
        <v>2</v>
      </c>
      <c r="Y9" s="101">
        <f>X9/E9*100</f>
        <v>6.666666666666667</v>
      </c>
    </row>
    <row r="10" spans="2:29" ht="15.75" thickBot="1" x14ac:dyDescent="0.3">
      <c r="B10" s="119"/>
      <c r="C10" s="140"/>
      <c r="D10" s="61" t="s">
        <v>56</v>
      </c>
      <c r="E10" s="89">
        <v>24</v>
      </c>
      <c r="F10" s="87">
        <f t="shared" si="0"/>
        <v>20</v>
      </c>
      <c r="G10" s="76">
        <v>2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2</v>
      </c>
      <c r="P10" s="90">
        <v>3</v>
      </c>
      <c r="Q10" s="99">
        <f t="shared" si="1"/>
        <v>8.3333333333333321</v>
      </c>
      <c r="R10" s="151">
        <f t="shared" si="2"/>
        <v>0</v>
      </c>
      <c r="S10" s="151">
        <f t="shared" si="3"/>
        <v>0</v>
      </c>
      <c r="T10" s="151">
        <f t="shared" si="4"/>
        <v>0</v>
      </c>
      <c r="U10" s="151">
        <f t="shared" si="5"/>
        <v>0</v>
      </c>
      <c r="V10" s="151">
        <f t="shared" si="6"/>
        <v>0</v>
      </c>
      <c r="W10" s="100">
        <f t="shared" si="7"/>
        <v>8.3333333333333321</v>
      </c>
      <c r="X10" s="108">
        <f>SUM(G10:O10)</f>
        <v>4</v>
      </c>
      <c r="Y10" s="101">
        <f>X10/E10*100</f>
        <v>16.666666666666664</v>
      </c>
    </row>
    <row r="11" spans="2:29" ht="15.75" thickBot="1" x14ac:dyDescent="0.3">
      <c r="B11" s="120"/>
      <c r="C11" s="141"/>
      <c r="D11" s="62" t="s">
        <v>57</v>
      </c>
      <c r="E11" s="91">
        <v>28</v>
      </c>
      <c r="F11" s="87">
        <f t="shared" si="0"/>
        <v>23</v>
      </c>
      <c r="G11" s="77">
        <v>0</v>
      </c>
      <c r="H11" s="77">
        <v>0</v>
      </c>
      <c r="I11" s="77">
        <v>0</v>
      </c>
      <c r="J11" s="77">
        <v>2</v>
      </c>
      <c r="K11" s="77">
        <v>0</v>
      </c>
      <c r="L11" s="77">
        <v>0</v>
      </c>
      <c r="M11" s="77">
        <v>0</v>
      </c>
      <c r="N11" s="77">
        <v>0</v>
      </c>
      <c r="O11" s="77">
        <v>3</v>
      </c>
      <c r="P11" s="92">
        <v>2</v>
      </c>
      <c r="Q11" s="102">
        <f t="shared" si="1"/>
        <v>0</v>
      </c>
      <c r="R11" s="151">
        <f t="shared" si="2"/>
        <v>0</v>
      </c>
      <c r="S11" s="151">
        <f t="shared" si="3"/>
        <v>0</v>
      </c>
      <c r="T11" s="151">
        <f t="shared" si="4"/>
        <v>7.1428571428571423</v>
      </c>
      <c r="U11" s="151">
        <f t="shared" si="5"/>
        <v>0</v>
      </c>
      <c r="V11" s="151">
        <f t="shared" si="6"/>
        <v>0</v>
      </c>
      <c r="W11" s="103">
        <f t="shared" si="7"/>
        <v>10.714285714285714</v>
      </c>
      <c r="X11" s="108">
        <f>SUM(G11:O11)</f>
        <v>5</v>
      </c>
      <c r="Y11" s="104">
        <f>X11/E11*100</f>
        <v>17.857142857142858</v>
      </c>
    </row>
    <row r="12" spans="2:29" ht="16.5" thickTop="1" thickBot="1" x14ac:dyDescent="0.3">
      <c r="B12" s="118" t="s">
        <v>58</v>
      </c>
      <c r="C12" s="139" t="s">
        <v>49</v>
      </c>
      <c r="D12" s="60" t="s">
        <v>59</v>
      </c>
      <c r="E12" s="87">
        <v>19</v>
      </c>
      <c r="F12" s="87">
        <f t="shared" si="0"/>
        <v>13</v>
      </c>
      <c r="G12" s="75">
        <v>0</v>
      </c>
      <c r="H12" s="75">
        <v>1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5</v>
      </c>
      <c r="P12" s="88">
        <v>0</v>
      </c>
      <c r="Q12" s="96">
        <f t="shared" si="1"/>
        <v>0</v>
      </c>
      <c r="R12" s="151">
        <f t="shared" si="2"/>
        <v>5.2631578947368416</v>
      </c>
      <c r="S12" s="151">
        <f t="shared" si="3"/>
        <v>0</v>
      </c>
      <c r="T12" s="151">
        <f t="shared" si="4"/>
        <v>0</v>
      </c>
      <c r="U12" s="151">
        <f t="shared" si="5"/>
        <v>0</v>
      </c>
      <c r="V12" s="151">
        <f t="shared" si="6"/>
        <v>0</v>
      </c>
      <c r="W12" s="97">
        <f t="shared" si="7"/>
        <v>26.315789473684209</v>
      </c>
      <c r="X12" s="108">
        <f>SUM(G12:O12)</f>
        <v>6</v>
      </c>
      <c r="Y12" s="98">
        <f>X12/E12*100</f>
        <v>31.578947368421051</v>
      </c>
    </row>
    <row r="13" spans="2:29" ht="15.75" thickBot="1" x14ac:dyDescent="0.3">
      <c r="B13" s="119"/>
      <c r="C13" s="140"/>
      <c r="D13" s="61" t="s">
        <v>60</v>
      </c>
      <c r="E13" s="89">
        <v>24</v>
      </c>
      <c r="F13" s="87">
        <f t="shared" si="0"/>
        <v>20</v>
      </c>
      <c r="G13" s="76">
        <v>0</v>
      </c>
      <c r="H13" s="76">
        <v>0</v>
      </c>
      <c r="I13" s="76">
        <v>1</v>
      </c>
      <c r="J13" s="76">
        <v>1</v>
      </c>
      <c r="K13" s="76">
        <v>0</v>
      </c>
      <c r="L13" s="76">
        <v>0</v>
      </c>
      <c r="M13" s="76">
        <v>0</v>
      </c>
      <c r="N13" s="76">
        <v>0</v>
      </c>
      <c r="O13" s="76">
        <v>2</v>
      </c>
      <c r="P13" s="90">
        <v>2</v>
      </c>
      <c r="Q13" s="99">
        <f t="shared" si="1"/>
        <v>0</v>
      </c>
      <c r="R13" s="151">
        <f t="shared" si="2"/>
        <v>0</v>
      </c>
      <c r="S13" s="151">
        <f t="shared" si="3"/>
        <v>4.1666666666666661</v>
      </c>
      <c r="T13" s="151">
        <f t="shared" si="4"/>
        <v>4.1666666666666661</v>
      </c>
      <c r="U13" s="151">
        <f t="shared" si="5"/>
        <v>0</v>
      </c>
      <c r="V13" s="151">
        <f t="shared" si="6"/>
        <v>0</v>
      </c>
      <c r="W13" s="100">
        <f t="shared" si="7"/>
        <v>8.3333333333333321</v>
      </c>
      <c r="X13" s="108">
        <f>SUM(G13:O13)</f>
        <v>4</v>
      </c>
      <c r="Y13" s="101">
        <f>X13/E13*100</f>
        <v>16.666666666666664</v>
      </c>
      <c r="AB13" t="s">
        <v>88</v>
      </c>
      <c r="AC13">
        <f>120/151</f>
        <v>0.79470198675496684</v>
      </c>
    </row>
    <row r="14" spans="2:29" ht="15.75" thickBot="1" x14ac:dyDescent="0.3">
      <c r="B14" s="119"/>
      <c r="C14" s="140"/>
      <c r="D14" s="61" t="s">
        <v>76</v>
      </c>
      <c r="E14" s="89">
        <v>25</v>
      </c>
      <c r="F14" s="87">
        <f t="shared" si="0"/>
        <v>20</v>
      </c>
      <c r="G14" s="76">
        <v>0</v>
      </c>
      <c r="H14" s="76">
        <v>0</v>
      </c>
      <c r="I14" s="76">
        <v>0</v>
      </c>
      <c r="J14" s="76">
        <v>1</v>
      </c>
      <c r="K14" s="76">
        <v>0</v>
      </c>
      <c r="L14" s="76">
        <v>0</v>
      </c>
      <c r="M14" s="76">
        <v>1</v>
      </c>
      <c r="N14" s="76">
        <v>0</v>
      </c>
      <c r="O14" s="76">
        <v>3</v>
      </c>
      <c r="P14" s="90">
        <v>0</v>
      </c>
      <c r="Q14" s="99">
        <f t="shared" si="1"/>
        <v>0</v>
      </c>
      <c r="R14" s="151">
        <f t="shared" si="2"/>
        <v>0</v>
      </c>
      <c r="S14" s="151">
        <f t="shared" si="3"/>
        <v>0</v>
      </c>
      <c r="T14" s="151">
        <f t="shared" si="4"/>
        <v>4</v>
      </c>
      <c r="U14" s="151">
        <f t="shared" si="5"/>
        <v>4</v>
      </c>
      <c r="V14" s="151">
        <f t="shared" si="6"/>
        <v>0</v>
      </c>
      <c r="W14" s="100">
        <f t="shared" si="7"/>
        <v>12</v>
      </c>
      <c r="X14" s="108">
        <f>SUM(G14:O14)</f>
        <v>5</v>
      </c>
      <c r="Y14" s="101">
        <f>X14/E14*100</f>
        <v>20</v>
      </c>
    </row>
    <row r="15" spans="2:29" ht="15.75" thickBot="1" x14ac:dyDescent="0.3">
      <c r="B15" s="119"/>
      <c r="C15" s="140"/>
      <c r="D15" s="61" t="s">
        <v>61</v>
      </c>
      <c r="E15" s="89">
        <v>20</v>
      </c>
      <c r="F15" s="87">
        <f t="shared" si="0"/>
        <v>12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8</v>
      </c>
      <c r="P15" s="90">
        <v>1</v>
      </c>
      <c r="Q15" s="99">
        <f t="shared" si="1"/>
        <v>0</v>
      </c>
      <c r="R15" s="151">
        <f t="shared" si="2"/>
        <v>0</v>
      </c>
      <c r="S15" s="151">
        <f t="shared" si="3"/>
        <v>0</v>
      </c>
      <c r="T15" s="151">
        <f t="shared" si="4"/>
        <v>0</v>
      </c>
      <c r="U15" s="151">
        <f t="shared" si="5"/>
        <v>0</v>
      </c>
      <c r="V15" s="151">
        <f t="shared" si="6"/>
        <v>0</v>
      </c>
      <c r="W15" s="100">
        <f t="shared" si="7"/>
        <v>40</v>
      </c>
      <c r="X15" s="108">
        <f>SUM(G15:O15)</f>
        <v>8</v>
      </c>
      <c r="Y15" s="101">
        <f>X15/E15*100</f>
        <v>40</v>
      </c>
    </row>
    <row r="16" spans="2:29" ht="15.75" thickBot="1" x14ac:dyDescent="0.3">
      <c r="B16" s="119"/>
      <c r="C16" s="140"/>
      <c r="D16" s="61" t="s">
        <v>62</v>
      </c>
      <c r="E16" s="89">
        <v>25</v>
      </c>
      <c r="F16" s="87">
        <f t="shared" si="0"/>
        <v>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6</v>
      </c>
      <c r="P16" s="90">
        <v>4</v>
      </c>
      <c r="Q16" s="99">
        <f t="shared" si="1"/>
        <v>0</v>
      </c>
      <c r="R16" s="151">
        <f t="shared" si="2"/>
        <v>0</v>
      </c>
      <c r="S16" s="151">
        <f t="shared" si="3"/>
        <v>0</v>
      </c>
      <c r="T16" s="151">
        <f t="shared" si="4"/>
        <v>0</v>
      </c>
      <c r="U16" s="151">
        <f t="shared" si="5"/>
        <v>0</v>
      </c>
      <c r="V16" s="151">
        <f t="shared" si="6"/>
        <v>0</v>
      </c>
      <c r="W16" s="100">
        <f t="shared" si="7"/>
        <v>24</v>
      </c>
      <c r="X16" s="108">
        <f>SUM(G16:O16)</f>
        <v>6</v>
      </c>
      <c r="Y16" s="101">
        <f>X16/E16*100</f>
        <v>24</v>
      </c>
    </row>
    <row r="17" spans="2:25" ht="15.75" thickBot="1" x14ac:dyDescent="0.3">
      <c r="B17" s="119"/>
      <c r="C17" s="141"/>
      <c r="D17" s="62" t="s">
        <v>63</v>
      </c>
      <c r="E17" s="91">
        <v>24</v>
      </c>
      <c r="F17" s="87">
        <f t="shared" si="0"/>
        <v>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1</v>
      </c>
      <c r="N17" s="77">
        <v>0</v>
      </c>
      <c r="O17" s="77">
        <v>8</v>
      </c>
      <c r="P17" s="92">
        <v>0</v>
      </c>
      <c r="Q17" s="102">
        <f t="shared" si="1"/>
        <v>0</v>
      </c>
      <c r="R17" s="151">
        <f t="shared" si="2"/>
        <v>0</v>
      </c>
      <c r="S17" s="151">
        <f t="shared" si="3"/>
        <v>0</v>
      </c>
      <c r="T17" s="151">
        <f t="shared" si="4"/>
        <v>0</v>
      </c>
      <c r="U17" s="151">
        <f t="shared" si="5"/>
        <v>4.1666666666666661</v>
      </c>
      <c r="V17" s="151">
        <f t="shared" si="6"/>
        <v>0</v>
      </c>
      <c r="W17" s="103">
        <f t="shared" si="7"/>
        <v>33.333333333333329</v>
      </c>
      <c r="X17" s="108">
        <f>SUM(G17:O17)</f>
        <v>9</v>
      </c>
      <c r="Y17" s="104">
        <f>X17/E17*100</f>
        <v>37.5</v>
      </c>
    </row>
    <row r="18" spans="2:25" ht="16.5" thickTop="1" thickBot="1" x14ac:dyDescent="0.3">
      <c r="B18" s="119"/>
      <c r="C18" s="139" t="s">
        <v>50</v>
      </c>
      <c r="D18" s="60" t="s">
        <v>64</v>
      </c>
      <c r="E18" s="87">
        <v>21</v>
      </c>
      <c r="F18" s="87">
        <f t="shared" si="0"/>
        <v>18</v>
      </c>
      <c r="G18" s="75">
        <v>3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88">
        <v>0</v>
      </c>
      <c r="Q18" s="96">
        <f t="shared" si="1"/>
        <v>14.285714285714285</v>
      </c>
      <c r="R18" s="151">
        <f t="shared" si="2"/>
        <v>0</v>
      </c>
      <c r="S18" s="151">
        <f t="shared" si="3"/>
        <v>0</v>
      </c>
      <c r="T18" s="151">
        <f t="shared" si="4"/>
        <v>0</v>
      </c>
      <c r="U18" s="151">
        <f t="shared" si="5"/>
        <v>0</v>
      </c>
      <c r="V18" s="151">
        <f t="shared" si="6"/>
        <v>0</v>
      </c>
      <c r="W18" s="97">
        <f t="shared" si="7"/>
        <v>0</v>
      </c>
      <c r="X18" s="108">
        <f>SUM(G18:O18)</f>
        <v>3</v>
      </c>
      <c r="Y18" s="98">
        <f>X18/E18*100</f>
        <v>14.285714285714285</v>
      </c>
    </row>
    <row r="19" spans="2:25" ht="15.75" thickBot="1" x14ac:dyDescent="0.3">
      <c r="B19" s="120"/>
      <c r="C19" s="141"/>
      <c r="D19" s="62" t="s">
        <v>65</v>
      </c>
      <c r="E19" s="91">
        <v>24</v>
      </c>
      <c r="F19" s="87">
        <f t="shared" si="0"/>
        <v>18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6</v>
      </c>
      <c r="P19" s="92">
        <v>1</v>
      </c>
      <c r="Q19" s="102">
        <f t="shared" si="1"/>
        <v>0</v>
      </c>
      <c r="R19" s="151">
        <f t="shared" si="2"/>
        <v>0</v>
      </c>
      <c r="S19" s="151">
        <f t="shared" si="3"/>
        <v>0</v>
      </c>
      <c r="T19" s="151">
        <f t="shared" si="4"/>
        <v>0</v>
      </c>
      <c r="U19" s="151">
        <f t="shared" si="5"/>
        <v>0</v>
      </c>
      <c r="V19" s="151">
        <f t="shared" si="6"/>
        <v>0</v>
      </c>
      <c r="W19" s="103">
        <f t="shared" si="7"/>
        <v>25</v>
      </c>
      <c r="X19" s="108">
        <f>SUM(G19:O19)</f>
        <v>6</v>
      </c>
      <c r="Y19" s="104">
        <f>X19/E19*100</f>
        <v>25</v>
      </c>
    </row>
    <row r="20" spans="2:25" ht="16.5" thickTop="1" thickBot="1" x14ac:dyDescent="0.3">
      <c r="B20" s="112" t="s">
        <v>33</v>
      </c>
      <c r="C20" s="113"/>
      <c r="D20" s="142"/>
      <c r="E20" s="93">
        <f>SUM(E4:E19)</f>
        <v>400</v>
      </c>
      <c r="F20" s="154">
        <f t="shared" si="0"/>
        <v>288</v>
      </c>
      <c r="G20" s="94">
        <f>SUM(G4:G19)</f>
        <v>5</v>
      </c>
      <c r="H20" s="94">
        <f>SUM(H4:H19)</f>
        <v>1</v>
      </c>
      <c r="I20" s="94">
        <f>SUM(I4:I19)</f>
        <v>1</v>
      </c>
      <c r="J20" s="94">
        <f>SUM(J4:J19)</f>
        <v>4</v>
      </c>
      <c r="K20" s="94">
        <f>SUM(K4:K19)</f>
        <v>0</v>
      </c>
      <c r="L20" s="94">
        <f>SUM(L4:L19)</f>
        <v>0</v>
      </c>
      <c r="M20" s="94">
        <f>SUM(M4:M19)</f>
        <v>4</v>
      </c>
      <c r="N20" s="94">
        <f>SUM(N4:N19)</f>
        <v>3</v>
      </c>
      <c r="O20" s="94">
        <f>SUM(O4:O19)</f>
        <v>94</v>
      </c>
      <c r="P20" s="95">
        <f>SUM(P4:P19)</f>
        <v>27</v>
      </c>
      <c r="Q20" s="105">
        <f>G20/E20*100</f>
        <v>1.25</v>
      </c>
      <c r="R20" s="152">
        <f t="shared" si="2"/>
        <v>0.25</v>
      </c>
      <c r="S20" s="152">
        <f t="shared" si="3"/>
        <v>0.25</v>
      </c>
      <c r="T20" s="152">
        <f t="shared" si="4"/>
        <v>1</v>
      </c>
      <c r="U20" s="152">
        <f t="shared" si="5"/>
        <v>1</v>
      </c>
      <c r="V20" s="152">
        <f t="shared" si="6"/>
        <v>0.75</v>
      </c>
      <c r="W20" s="106">
        <f>(O20)/E20*100</f>
        <v>23.5</v>
      </c>
      <c r="X20" s="149">
        <f>SUM(G20:O20)</f>
        <v>112</v>
      </c>
      <c r="Y20" s="107">
        <f>X20/E20*100</f>
        <v>28.000000000000004</v>
      </c>
    </row>
    <row r="21" spans="2:25" ht="26.25" thickTop="1" x14ac:dyDescent="0.25">
      <c r="D21" s="155" t="s">
        <v>104</v>
      </c>
      <c r="E21">
        <f>SUM(E18,E16,E14,E12,E10,E8,E6,E4)</f>
        <v>195</v>
      </c>
      <c r="F21">
        <f>SUM(F18,F16,F14,F12,F10,F8,F6,F4)</f>
        <v>140</v>
      </c>
      <c r="G21">
        <f t="shared" ref="G21:W21" si="8">SUM(G18,G16,G14,G12,G10,G8,G6,G4)</f>
        <v>5</v>
      </c>
      <c r="H21">
        <f t="shared" si="8"/>
        <v>1</v>
      </c>
      <c r="I21">
        <f t="shared" si="8"/>
        <v>0</v>
      </c>
      <c r="J21">
        <f t="shared" si="8"/>
        <v>1</v>
      </c>
      <c r="K21">
        <f t="shared" si="8"/>
        <v>0</v>
      </c>
      <c r="L21">
        <f t="shared" si="8"/>
        <v>0</v>
      </c>
      <c r="M21">
        <f t="shared" si="8"/>
        <v>2</v>
      </c>
      <c r="N21">
        <f t="shared" si="8"/>
        <v>0</v>
      </c>
      <c r="O21">
        <f t="shared" si="8"/>
        <v>46</v>
      </c>
      <c r="X21">
        <f>SUM(X18,X16,X14,X12,X10,X8,X6,X4)</f>
        <v>55</v>
      </c>
    </row>
    <row r="22" spans="2:25" x14ac:dyDescent="0.25">
      <c r="D22" s="155" t="s">
        <v>105</v>
      </c>
      <c r="E22">
        <f>SUM(E19,E17,E15,E13,E11,E9,E7,E5)</f>
        <v>205</v>
      </c>
      <c r="F22">
        <f>SUM(F19,F17,F15,F13,F11,F9,F7,F5)</f>
        <v>148</v>
      </c>
      <c r="G22">
        <f t="shared" ref="G22:O22" si="9">SUM(G19,G17,G15,G13,G11,G9,G7,G5)</f>
        <v>0</v>
      </c>
      <c r="H22">
        <f t="shared" si="9"/>
        <v>0</v>
      </c>
      <c r="I22">
        <f t="shared" si="9"/>
        <v>1</v>
      </c>
      <c r="J22">
        <f t="shared" si="9"/>
        <v>3</v>
      </c>
      <c r="K22">
        <f t="shared" si="9"/>
        <v>0</v>
      </c>
      <c r="L22">
        <f t="shared" si="9"/>
        <v>0</v>
      </c>
      <c r="M22">
        <f t="shared" si="9"/>
        <v>2</v>
      </c>
      <c r="N22">
        <f t="shared" si="9"/>
        <v>3</v>
      </c>
      <c r="O22">
        <f t="shared" si="9"/>
        <v>48</v>
      </c>
      <c r="X22">
        <f>SUM(X19,X17,X15,X13,X11,X9,X7,X5)</f>
        <v>57</v>
      </c>
    </row>
    <row r="23" spans="2:25" x14ac:dyDescent="0.25">
      <c r="D23" s="155"/>
    </row>
    <row r="24" spans="2:25" x14ac:dyDescent="0.25">
      <c r="D24" s="155"/>
    </row>
    <row r="27" spans="2:25" ht="16.5" customHeight="1" x14ac:dyDescent="0.25">
      <c r="D27" t="s">
        <v>43</v>
      </c>
      <c r="E27" t="s">
        <v>102</v>
      </c>
      <c r="F27" t="s">
        <v>103</v>
      </c>
      <c r="G27" t="s">
        <v>106</v>
      </c>
      <c r="H27" t="s">
        <v>107</v>
      </c>
    </row>
    <row r="28" spans="2:25" x14ac:dyDescent="0.25">
      <c r="C28" t="s">
        <v>28</v>
      </c>
      <c r="D28">
        <v>400</v>
      </c>
      <c r="E28">
        <v>288</v>
      </c>
      <c r="F28">
        <v>112</v>
      </c>
      <c r="G28">
        <f>E28/D28*100</f>
        <v>72</v>
      </c>
      <c r="H28">
        <f>F28/E28*100</f>
        <v>38.888888888888893</v>
      </c>
    </row>
    <row r="29" spans="2:25" x14ac:dyDescent="0.25">
      <c r="C29" t="s">
        <v>104</v>
      </c>
      <c r="D29">
        <v>195</v>
      </c>
      <c r="E29">
        <v>140</v>
      </c>
      <c r="F29">
        <v>55</v>
      </c>
      <c r="G29">
        <f t="shared" ref="G29:G30" si="10">E29/D29*100</f>
        <v>71.794871794871796</v>
      </c>
      <c r="H29">
        <f t="shared" ref="H29:H30" si="11">F29/E29*100</f>
        <v>39.285714285714285</v>
      </c>
    </row>
    <row r="30" spans="2:25" x14ac:dyDescent="0.25">
      <c r="C30" t="s">
        <v>105</v>
      </c>
      <c r="D30">
        <v>205</v>
      </c>
      <c r="E30">
        <v>148</v>
      </c>
      <c r="F30">
        <v>57</v>
      </c>
      <c r="G30">
        <f t="shared" si="10"/>
        <v>72.195121951219505</v>
      </c>
      <c r="H30">
        <f t="shared" si="11"/>
        <v>38.513513513513516</v>
      </c>
    </row>
  </sheetData>
  <mergeCells count="11">
    <mergeCell ref="B20:D20"/>
    <mergeCell ref="B4:B11"/>
    <mergeCell ref="C4:C7"/>
    <mergeCell ref="C8:C11"/>
    <mergeCell ref="B12:B19"/>
    <mergeCell ref="C12:C17"/>
    <mergeCell ref="C18:C19"/>
    <mergeCell ref="B2:B3"/>
    <mergeCell ref="C2:C3"/>
    <mergeCell ref="D2:D3"/>
    <mergeCell ref="E2:Y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PC4_mortality</vt:lpstr>
      <vt:lpstr>Sheet1</vt:lpstr>
      <vt:lpstr>PC1_mortality</vt:lpstr>
      <vt:lpstr>reef2&amp;3_mortality_pc4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DialCordy2</dc:creator>
  <cp:lastModifiedBy>Dial Cordy Marine2</cp:lastModifiedBy>
  <cp:lastPrinted>2015-03-12T17:59:55Z</cp:lastPrinted>
  <dcterms:created xsi:type="dcterms:W3CDTF">2015-03-11T19:38:18Z</dcterms:created>
  <dcterms:modified xsi:type="dcterms:W3CDTF">2015-08-17T20:05:41Z</dcterms:modified>
</cp:coreProperties>
</file>