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50" windowWidth="20115" windowHeight="10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Sheet1!$A$1:$D$748</definedName>
  </definedNames>
  <calcPr calcId="145621"/>
  <pivotCaches>
    <pivotCache cacheId="13" r:id="rId4"/>
  </pivotCaches>
</workbook>
</file>

<file path=xl/calcChain.xml><?xml version="1.0" encoding="utf-8"?>
<calcChain xmlns="http://schemas.openxmlformats.org/spreadsheetml/2006/main">
  <c r="D740" i="1" l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 l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</calcChain>
</file>

<file path=xl/sharedStrings.xml><?xml version="1.0" encoding="utf-8"?>
<sst xmlns="http://schemas.openxmlformats.org/spreadsheetml/2006/main" count="967" uniqueCount="19">
  <si>
    <t>Transect</t>
  </si>
  <si>
    <t>Date</t>
  </si>
  <si>
    <t>Station</t>
  </si>
  <si>
    <t>Sed Depth (cm)</t>
  </si>
  <si>
    <t>7a</t>
  </si>
  <si>
    <t>7b</t>
  </si>
  <si>
    <t>7c</t>
  </si>
  <si>
    <t>-</t>
  </si>
  <si>
    <t>15a</t>
  </si>
  <si>
    <t>15b</t>
  </si>
  <si>
    <t>Row Labels</t>
  </si>
  <si>
    <t>Grand Total</t>
  </si>
  <si>
    <t>Column Labels</t>
  </si>
  <si>
    <t>August-2014</t>
  </si>
  <si>
    <t>October-2014</t>
  </si>
  <si>
    <t>November-2014</t>
  </si>
  <si>
    <t>December-2014</t>
  </si>
  <si>
    <t>January-2015</t>
  </si>
  <si>
    <t>Average of Sed 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</si>
</sst>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[HB_IA_Sed_Depths.xlsx]Sheet1!PivotTable3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Sheet1!$G$3:$G$4</c:f>
              <c:strCache>
                <c:ptCount val="1"/>
                <c:pt idx="0">
                  <c:v>August-2014</c:v>
                </c:pt>
              </c:strCache>
            </c:strRef>
          </c:tx>
          <c:marker>
            <c:symbol val="none"/>
          </c:marker>
          <c:cat>
            <c:strRef>
              <c:f>Sheet1!$F$5:$F$16</c:f>
              <c:strCach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Sheet1!$H$3:$H$4</c:f>
              <c:strCache>
                <c:ptCount val="1"/>
                <c:pt idx="0">
                  <c:v>October-2014</c:v>
                </c:pt>
              </c:strCache>
            </c:strRef>
          </c:tx>
          <c:marker>
            <c:symbol val="none"/>
          </c:marker>
          <c:cat>
            <c:strRef>
              <c:f>Sheet1!$F$5:$F$16</c:f>
              <c:strCach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strCache>
            </c:strRef>
          </c:cat>
          <c:val>
            <c:numRef>
              <c:f>Sheet1!$H$5:$H$16</c:f>
              <c:numCache>
                <c:formatCode>General</c:formatCode>
                <c:ptCount val="11"/>
                <c:pt idx="0">
                  <c:v>#N/A</c:v>
                </c:pt>
                <c:pt idx="1">
                  <c:v>3.5</c:v>
                </c:pt>
                <c:pt idx="2">
                  <c:v>5.833333333333333</c:v>
                </c:pt>
                <c:pt idx="3">
                  <c:v>1</c:v>
                </c:pt>
                <c:pt idx="4">
                  <c:v>1.8333333333333333</c:v>
                </c:pt>
                <c:pt idx="5">
                  <c:v>1.8333333333333333</c:v>
                </c:pt>
                <c:pt idx="6">
                  <c:v>1.1666666666666667</c:v>
                </c:pt>
                <c:pt idx="7">
                  <c:v>2</c:v>
                </c:pt>
                <c:pt idx="8">
                  <c:v>0.66666666666666663</c:v>
                </c:pt>
                <c:pt idx="9">
                  <c:v>1</c:v>
                </c:pt>
                <c:pt idx="10">
                  <c:v>4.166666666666667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Sheet1!$I$3:$I$4</c:f>
              <c:strCache>
                <c:ptCount val="1"/>
                <c:pt idx="0">
                  <c:v>November-2014</c:v>
                </c:pt>
              </c:strCache>
            </c:strRef>
          </c:tx>
          <c:marker>
            <c:symbol val="none"/>
          </c:marker>
          <c:cat>
            <c:strRef>
              <c:f>Sheet1!$F$5:$F$16</c:f>
              <c:strCach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strCache>
            </c:strRef>
          </c:cat>
          <c:val>
            <c:numRef>
              <c:f>Sheet1!$I$5:$I$16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5.166666666666667</c:v>
                </c:pt>
                <c:pt idx="3">
                  <c:v>5.666666666666667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0.16666666666666666</c:v>
                </c:pt>
                <c:pt idx="7">
                  <c:v>2.6666666666666665</c:v>
                </c:pt>
                <c:pt idx="8">
                  <c:v>2</c:v>
                </c:pt>
                <c:pt idx="9">
                  <c:v>0.5</c:v>
                </c:pt>
                <c:pt idx="10">
                  <c:v>1.1666666666666667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Sheet1!$J$3:$J$4</c:f>
              <c:strCache>
                <c:ptCount val="1"/>
                <c:pt idx="0">
                  <c:v>December-2014</c:v>
                </c:pt>
              </c:strCache>
            </c:strRef>
          </c:tx>
          <c:marker>
            <c:symbol val="none"/>
          </c:marker>
          <c:cat>
            <c:strRef>
              <c:f>Sheet1!$F$5:$F$16</c:f>
              <c:strCach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strCache>
            </c:strRef>
          </c:cat>
          <c:val>
            <c:numRef>
              <c:f>Sheet1!$J$5:$J$16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0.66666666666666663</c:v>
                </c:pt>
                <c:pt idx="2">
                  <c:v>6.166666666666667</c:v>
                </c:pt>
                <c:pt idx="3">
                  <c:v>2.8333333333333335</c:v>
                </c:pt>
                <c:pt idx="4">
                  <c:v>1.8333333333333333</c:v>
                </c:pt>
                <c:pt idx="5">
                  <c:v>1.1666666666666667</c:v>
                </c:pt>
                <c:pt idx="6">
                  <c:v>3</c:v>
                </c:pt>
                <c:pt idx="7">
                  <c:v>1.1666666666666667</c:v>
                </c:pt>
                <c:pt idx="8">
                  <c:v>0.5</c:v>
                </c:pt>
                <c:pt idx="9">
                  <c:v>3.1666666666666665</c:v>
                </c:pt>
                <c:pt idx="10">
                  <c:v>4.333333333333333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Sheet1!$K$3:$K$4</c:f>
              <c:strCache>
                <c:ptCount val="1"/>
                <c:pt idx="0">
                  <c:v>January-2015</c:v>
                </c:pt>
              </c:strCache>
            </c:strRef>
          </c:tx>
          <c:marker>
            <c:symbol val="none"/>
          </c:marker>
          <c:cat>
            <c:strRef>
              <c:f>Sheet1!$F$5:$F$16</c:f>
              <c:strCach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strCache>
            </c:strRef>
          </c:cat>
          <c:val>
            <c:numRef>
              <c:f>Sheet1!$K$5:$K$16</c:f>
              <c:numCache>
                <c:formatCode>General</c:formatCode>
                <c:ptCount val="11"/>
                <c:pt idx="0">
                  <c:v>9</c:v>
                </c:pt>
                <c:pt idx="1">
                  <c:v>0.16666666666666666</c:v>
                </c:pt>
                <c:pt idx="2">
                  <c:v>4.833333333333333</c:v>
                </c:pt>
                <c:pt idx="3">
                  <c:v>0</c:v>
                </c:pt>
                <c:pt idx="4">
                  <c:v>0.16666666666666666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1.1666666666666667</c:v>
                </c:pt>
                <c:pt idx="8">
                  <c:v>2.3333333333333335</c:v>
                </c:pt>
                <c:pt idx="9">
                  <c:v>1</c:v>
                </c:pt>
                <c:pt idx="10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744"/>
        <c:axId val="127055744"/>
      </c:lineChart>
      <c:catAx>
        <c:axId val="1270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55744"/>
        <c:crosses val="autoZero"/>
        <c:auto val="1"/>
        <c:lblAlgn val="ctr"/>
        <c:lblOffset val="100"/>
        <c:noMultiLvlLbl val="0"/>
      </c:catAx>
      <c:valAx>
        <c:axId val="1270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2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16</xdr:row>
      <xdr:rowOff>71436</xdr:rowOff>
    </xdr:from>
    <xdr:to>
      <xdr:col>21</xdr:col>
      <xdr:colOff>0</xdr:colOff>
      <xdr:row>36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2311.520369097219" createdVersion="4" refreshedVersion="4" minRefreshableVersion="3" recordCount="747">
  <cacheSource type="worksheet">
    <worksheetSource ref="A1:D748" sheet="Sheet1"/>
  </cacheSource>
  <cacheFields count="4">
    <cacheField name="Date" numFmtId="49">
      <sharedItems count="5">
        <s v="August-2014"/>
        <s v="October-2014"/>
        <s v="November-2014"/>
        <s v="December-2014"/>
        <s v="January-2015"/>
      </sharedItems>
    </cacheField>
    <cacheField name="Transect" numFmtId="0">
      <sharedItems containsMixedTypes="1" containsNumber="1" minValue="1" maxValue="19" count="25">
        <n v="1"/>
        <n v="2"/>
        <n v="3"/>
        <n v="4"/>
        <n v="5"/>
        <n v="6"/>
        <n v="7"/>
        <s v="7a"/>
        <s v="7b"/>
        <s v="7c"/>
        <n v="8"/>
        <n v="9"/>
        <n v="10"/>
        <n v="11"/>
        <n v="12"/>
        <n v="13"/>
        <n v="14"/>
        <n v="15"/>
        <s v="15a"/>
        <s v="15b"/>
        <n v="16"/>
        <n v="17"/>
        <n v="18"/>
        <n v="19"/>
        <n v="15.5"/>
      </sharedItems>
    </cacheField>
    <cacheField name="Station" numFmtId="0">
      <sharedItems containsSemiMixedTypes="0" containsString="0" containsNumber="1" containsInteger="1" minValue="0" maxValue="400" count="21">
        <n v="0"/>
        <n v="20"/>
        <n v="40"/>
        <n v="60"/>
        <n v="80"/>
        <n v="100"/>
        <n v="120"/>
        <n v="140"/>
        <n v="160"/>
        <n v="180"/>
        <n v="200"/>
        <n v="220"/>
        <n v="240"/>
        <n v="260"/>
        <n v="280"/>
        <n v="300"/>
        <n v="320"/>
        <n v="340"/>
        <n v="360"/>
        <n v="380"/>
        <n v="400"/>
      </sharedItems>
    </cacheField>
    <cacheField name="Sed Depth (cm)" numFmtId="0">
      <sharedItems containsMixedTypes="1" containsNumber="1" minValue="0" maxValue="18" count="68">
        <n v="2"/>
        <n v="6"/>
        <n v="8"/>
        <n v="9"/>
        <n v="12"/>
        <n v="13"/>
        <n v="10"/>
        <s v="-"/>
        <n v="3"/>
        <n v="16"/>
        <n v="1"/>
        <n v="7"/>
        <n v="0"/>
        <n v="5"/>
        <n v="11"/>
        <n v="4"/>
        <n v="15"/>
        <n v="17"/>
        <n v="18"/>
        <n v="6.666666666666667"/>
        <n v="5.666666666666667"/>
        <n v="4.5"/>
        <n v="5.5"/>
        <n v="3.6666666666666665"/>
        <n v="8.1666666666666661"/>
        <n v="1.1666666666666667"/>
        <n v="5.333333333333333"/>
        <n v="8.3333333333333339"/>
        <n v="9.1666666666666661"/>
        <n v="1.5"/>
        <n v="2.1666666666666665"/>
        <n v="0.83333333333333337"/>
        <n v="6.833333333333333"/>
        <n v="7.166666666666667"/>
        <n v="3.1666666666666665"/>
        <n v="2.8333333333333335"/>
        <n v="0.5"/>
        <n v="1.6666666666666667"/>
        <n v="4.166666666666667"/>
        <n v="5.166666666666667"/>
        <n v="4.833333333333333"/>
        <n v="0.66666666666666663"/>
        <n v="2.6666666666666665"/>
        <n v="2.5"/>
        <n v="1.8333333333333333"/>
        <n v="0.33333333333333331"/>
        <n v="6.166666666666667"/>
        <n v="3.3333333333333335"/>
        <n v="7.666666666666667"/>
        <n v="7.333333333333333"/>
        <n v="4.666666666666667"/>
        <n v="6.333333333333333"/>
        <n v="8.6666666666666661"/>
        <n v="9.5"/>
        <n v="3.8333333333333335"/>
        <n v="3.5"/>
        <n v="5.833333333333333"/>
        <n v="9.8333333333333339"/>
        <n v="2.3333333333333335"/>
        <n v="4.333333333333333"/>
        <n v="7.5"/>
        <n v="0.16666666666666666"/>
        <n v="6.5"/>
        <n v="8.5"/>
        <n v="8.8333333333333339"/>
        <n v="1.3333333333333333"/>
        <n v="12.666666666666666"/>
        <n v="11.6666666666666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0"/>
  </r>
  <r>
    <x v="0"/>
    <x v="0"/>
    <x v="4"/>
    <x v="3"/>
  </r>
  <r>
    <x v="0"/>
    <x v="0"/>
    <x v="5"/>
    <x v="4"/>
  </r>
  <r>
    <x v="0"/>
    <x v="0"/>
    <x v="6"/>
    <x v="5"/>
  </r>
  <r>
    <x v="0"/>
    <x v="0"/>
    <x v="7"/>
    <x v="5"/>
  </r>
  <r>
    <x v="0"/>
    <x v="0"/>
    <x v="8"/>
    <x v="6"/>
  </r>
  <r>
    <x v="0"/>
    <x v="0"/>
    <x v="9"/>
    <x v="7"/>
  </r>
  <r>
    <x v="0"/>
    <x v="0"/>
    <x v="10"/>
    <x v="7"/>
  </r>
  <r>
    <x v="0"/>
    <x v="1"/>
    <x v="0"/>
    <x v="8"/>
  </r>
  <r>
    <x v="0"/>
    <x v="1"/>
    <x v="1"/>
    <x v="0"/>
  </r>
  <r>
    <x v="0"/>
    <x v="1"/>
    <x v="2"/>
    <x v="3"/>
  </r>
  <r>
    <x v="0"/>
    <x v="1"/>
    <x v="3"/>
    <x v="4"/>
  </r>
  <r>
    <x v="0"/>
    <x v="1"/>
    <x v="4"/>
    <x v="9"/>
  </r>
  <r>
    <x v="0"/>
    <x v="1"/>
    <x v="5"/>
    <x v="3"/>
  </r>
  <r>
    <x v="0"/>
    <x v="1"/>
    <x v="6"/>
    <x v="10"/>
  </r>
  <r>
    <x v="0"/>
    <x v="1"/>
    <x v="7"/>
    <x v="11"/>
  </r>
  <r>
    <x v="0"/>
    <x v="1"/>
    <x v="8"/>
    <x v="2"/>
  </r>
  <r>
    <x v="0"/>
    <x v="1"/>
    <x v="9"/>
    <x v="8"/>
  </r>
  <r>
    <x v="0"/>
    <x v="1"/>
    <x v="10"/>
    <x v="2"/>
  </r>
  <r>
    <x v="0"/>
    <x v="2"/>
    <x v="0"/>
    <x v="12"/>
  </r>
  <r>
    <x v="0"/>
    <x v="2"/>
    <x v="1"/>
    <x v="0"/>
  </r>
  <r>
    <x v="0"/>
    <x v="2"/>
    <x v="2"/>
    <x v="10"/>
  </r>
  <r>
    <x v="0"/>
    <x v="2"/>
    <x v="3"/>
    <x v="3"/>
  </r>
  <r>
    <x v="0"/>
    <x v="2"/>
    <x v="4"/>
    <x v="13"/>
  </r>
  <r>
    <x v="0"/>
    <x v="2"/>
    <x v="5"/>
    <x v="10"/>
  </r>
  <r>
    <x v="0"/>
    <x v="2"/>
    <x v="6"/>
    <x v="13"/>
  </r>
  <r>
    <x v="0"/>
    <x v="2"/>
    <x v="7"/>
    <x v="8"/>
  </r>
  <r>
    <x v="0"/>
    <x v="2"/>
    <x v="8"/>
    <x v="0"/>
  </r>
  <r>
    <x v="0"/>
    <x v="2"/>
    <x v="9"/>
    <x v="8"/>
  </r>
  <r>
    <x v="0"/>
    <x v="2"/>
    <x v="10"/>
    <x v="7"/>
  </r>
  <r>
    <x v="0"/>
    <x v="3"/>
    <x v="0"/>
    <x v="6"/>
  </r>
  <r>
    <x v="0"/>
    <x v="3"/>
    <x v="1"/>
    <x v="4"/>
  </r>
  <r>
    <x v="0"/>
    <x v="3"/>
    <x v="2"/>
    <x v="10"/>
  </r>
  <r>
    <x v="0"/>
    <x v="3"/>
    <x v="3"/>
    <x v="14"/>
  </r>
  <r>
    <x v="0"/>
    <x v="3"/>
    <x v="4"/>
    <x v="6"/>
  </r>
  <r>
    <x v="0"/>
    <x v="3"/>
    <x v="5"/>
    <x v="11"/>
  </r>
  <r>
    <x v="0"/>
    <x v="3"/>
    <x v="6"/>
    <x v="4"/>
  </r>
  <r>
    <x v="0"/>
    <x v="3"/>
    <x v="7"/>
    <x v="14"/>
  </r>
  <r>
    <x v="0"/>
    <x v="3"/>
    <x v="8"/>
    <x v="7"/>
  </r>
  <r>
    <x v="0"/>
    <x v="3"/>
    <x v="9"/>
    <x v="7"/>
  </r>
  <r>
    <x v="0"/>
    <x v="3"/>
    <x v="10"/>
    <x v="7"/>
  </r>
  <r>
    <x v="0"/>
    <x v="4"/>
    <x v="0"/>
    <x v="12"/>
  </r>
  <r>
    <x v="0"/>
    <x v="4"/>
    <x v="1"/>
    <x v="12"/>
  </r>
  <r>
    <x v="0"/>
    <x v="4"/>
    <x v="2"/>
    <x v="12"/>
  </r>
  <r>
    <x v="0"/>
    <x v="4"/>
    <x v="3"/>
    <x v="1"/>
  </r>
  <r>
    <x v="0"/>
    <x v="4"/>
    <x v="4"/>
    <x v="14"/>
  </r>
  <r>
    <x v="0"/>
    <x v="4"/>
    <x v="5"/>
    <x v="8"/>
  </r>
  <r>
    <x v="0"/>
    <x v="4"/>
    <x v="6"/>
    <x v="1"/>
  </r>
  <r>
    <x v="0"/>
    <x v="4"/>
    <x v="7"/>
    <x v="6"/>
  </r>
  <r>
    <x v="0"/>
    <x v="4"/>
    <x v="8"/>
    <x v="7"/>
  </r>
  <r>
    <x v="0"/>
    <x v="4"/>
    <x v="9"/>
    <x v="7"/>
  </r>
  <r>
    <x v="0"/>
    <x v="4"/>
    <x v="10"/>
    <x v="7"/>
  </r>
  <r>
    <x v="0"/>
    <x v="5"/>
    <x v="0"/>
    <x v="12"/>
  </r>
  <r>
    <x v="0"/>
    <x v="5"/>
    <x v="1"/>
    <x v="0"/>
  </r>
  <r>
    <x v="0"/>
    <x v="5"/>
    <x v="2"/>
    <x v="10"/>
  </r>
  <r>
    <x v="0"/>
    <x v="5"/>
    <x v="3"/>
    <x v="12"/>
  </r>
  <r>
    <x v="0"/>
    <x v="5"/>
    <x v="4"/>
    <x v="0"/>
  </r>
  <r>
    <x v="0"/>
    <x v="5"/>
    <x v="5"/>
    <x v="10"/>
  </r>
  <r>
    <x v="0"/>
    <x v="5"/>
    <x v="6"/>
    <x v="11"/>
  </r>
  <r>
    <x v="0"/>
    <x v="5"/>
    <x v="7"/>
    <x v="10"/>
  </r>
  <r>
    <x v="0"/>
    <x v="5"/>
    <x v="8"/>
    <x v="7"/>
  </r>
  <r>
    <x v="0"/>
    <x v="5"/>
    <x v="9"/>
    <x v="7"/>
  </r>
  <r>
    <x v="0"/>
    <x v="5"/>
    <x v="10"/>
    <x v="7"/>
  </r>
  <r>
    <x v="0"/>
    <x v="6"/>
    <x v="0"/>
    <x v="10"/>
  </r>
  <r>
    <x v="0"/>
    <x v="6"/>
    <x v="1"/>
    <x v="0"/>
  </r>
  <r>
    <x v="0"/>
    <x v="6"/>
    <x v="2"/>
    <x v="0"/>
  </r>
  <r>
    <x v="0"/>
    <x v="6"/>
    <x v="3"/>
    <x v="10"/>
  </r>
  <r>
    <x v="0"/>
    <x v="6"/>
    <x v="4"/>
    <x v="15"/>
  </r>
  <r>
    <x v="0"/>
    <x v="6"/>
    <x v="5"/>
    <x v="5"/>
  </r>
  <r>
    <x v="0"/>
    <x v="6"/>
    <x v="6"/>
    <x v="7"/>
  </r>
  <r>
    <x v="0"/>
    <x v="6"/>
    <x v="7"/>
    <x v="7"/>
  </r>
  <r>
    <x v="0"/>
    <x v="6"/>
    <x v="8"/>
    <x v="7"/>
  </r>
  <r>
    <x v="0"/>
    <x v="6"/>
    <x v="9"/>
    <x v="7"/>
  </r>
  <r>
    <x v="0"/>
    <x v="6"/>
    <x v="10"/>
    <x v="7"/>
  </r>
  <r>
    <x v="0"/>
    <x v="7"/>
    <x v="0"/>
    <x v="10"/>
  </r>
  <r>
    <x v="0"/>
    <x v="7"/>
    <x v="1"/>
    <x v="12"/>
  </r>
  <r>
    <x v="0"/>
    <x v="7"/>
    <x v="2"/>
    <x v="10"/>
  </r>
  <r>
    <x v="0"/>
    <x v="7"/>
    <x v="3"/>
    <x v="1"/>
  </r>
  <r>
    <x v="0"/>
    <x v="7"/>
    <x v="4"/>
    <x v="15"/>
  </r>
  <r>
    <x v="0"/>
    <x v="7"/>
    <x v="5"/>
    <x v="10"/>
  </r>
  <r>
    <x v="0"/>
    <x v="7"/>
    <x v="6"/>
    <x v="10"/>
  </r>
  <r>
    <x v="0"/>
    <x v="7"/>
    <x v="7"/>
    <x v="10"/>
  </r>
  <r>
    <x v="0"/>
    <x v="7"/>
    <x v="8"/>
    <x v="10"/>
  </r>
  <r>
    <x v="0"/>
    <x v="7"/>
    <x v="9"/>
    <x v="13"/>
  </r>
  <r>
    <x v="0"/>
    <x v="7"/>
    <x v="10"/>
    <x v="8"/>
  </r>
  <r>
    <x v="0"/>
    <x v="7"/>
    <x v="11"/>
    <x v="8"/>
  </r>
  <r>
    <x v="0"/>
    <x v="7"/>
    <x v="12"/>
    <x v="8"/>
  </r>
  <r>
    <x v="0"/>
    <x v="7"/>
    <x v="13"/>
    <x v="10"/>
  </r>
  <r>
    <x v="0"/>
    <x v="7"/>
    <x v="14"/>
    <x v="0"/>
  </r>
  <r>
    <x v="0"/>
    <x v="7"/>
    <x v="15"/>
    <x v="13"/>
  </r>
  <r>
    <x v="0"/>
    <x v="7"/>
    <x v="16"/>
    <x v="3"/>
  </r>
  <r>
    <x v="0"/>
    <x v="7"/>
    <x v="17"/>
    <x v="16"/>
  </r>
  <r>
    <x v="0"/>
    <x v="7"/>
    <x v="18"/>
    <x v="14"/>
  </r>
  <r>
    <x v="0"/>
    <x v="7"/>
    <x v="19"/>
    <x v="6"/>
  </r>
  <r>
    <x v="0"/>
    <x v="7"/>
    <x v="20"/>
    <x v="15"/>
  </r>
  <r>
    <x v="0"/>
    <x v="8"/>
    <x v="0"/>
    <x v="10"/>
  </r>
  <r>
    <x v="0"/>
    <x v="8"/>
    <x v="1"/>
    <x v="0"/>
  </r>
  <r>
    <x v="0"/>
    <x v="8"/>
    <x v="2"/>
    <x v="8"/>
  </r>
  <r>
    <x v="0"/>
    <x v="8"/>
    <x v="3"/>
    <x v="1"/>
  </r>
  <r>
    <x v="0"/>
    <x v="8"/>
    <x v="4"/>
    <x v="0"/>
  </r>
  <r>
    <x v="0"/>
    <x v="8"/>
    <x v="5"/>
    <x v="12"/>
  </r>
  <r>
    <x v="0"/>
    <x v="8"/>
    <x v="6"/>
    <x v="0"/>
  </r>
  <r>
    <x v="0"/>
    <x v="8"/>
    <x v="7"/>
    <x v="3"/>
  </r>
  <r>
    <x v="0"/>
    <x v="8"/>
    <x v="8"/>
    <x v="3"/>
  </r>
  <r>
    <x v="0"/>
    <x v="8"/>
    <x v="9"/>
    <x v="13"/>
  </r>
  <r>
    <x v="0"/>
    <x v="8"/>
    <x v="10"/>
    <x v="13"/>
  </r>
  <r>
    <x v="0"/>
    <x v="9"/>
    <x v="0"/>
    <x v="2"/>
  </r>
  <r>
    <x v="0"/>
    <x v="9"/>
    <x v="1"/>
    <x v="13"/>
  </r>
  <r>
    <x v="0"/>
    <x v="9"/>
    <x v="2"/>
    <x v="10"/>
  </r>
  <r>
    <x v="0"/>
    <x v="9"/>
    <x v="3"/>
    <x v="1"/>
  </r>
  <r>
    <x v="0"/>
    <x v="9"/>
    <x v="4"/>
    <x v="1"/>
  </r>
  <r>
    <x v="0"/>
    <x v="9"/>
    <x v="5"/>
    <x v="3"/>
  </r>
  <r>
    <x v="0"/>
    <x v="9"/>
    <x v="6"/>
    <x v="3"/>
  </r>
  <r>
    <x v="0"/>
    <x v="9"/>
    <x v="7"/>
    <x v="0"/>
  </r>
  <r>
    <x v="0"/>
    <x v="9"/>
    <x v="8"/>
    <x v="11"/>
  </r>
  <r>
    <x v="0"/>
    <x v="9"/>
    <x v="9"/>
    <x v="13"/>
  </r>
  <r>
    <x v="0"/>
    <x v="9"/>
    <x v="10"/>
    <x v="13"/>
  </r>
  <r>
    <x v="0"/>
    <x v="10"/>
    <x v="0"/>
    <x v="0"/>
  </r>
  <r>
    <x v="0"/>
    <x v="10"/>
    <x v="1"/>
    <x v="10"/>
  </r>
  <r>
    <x v="0"/>
    <x v="10"/>
    <x v="2"/>
    <x v="12"/>
  </r>
  <r>
    <x v="0"/>
    <x v="10"/>
    <x v="3"/>
    <x v="1"/>
  </r>
  <r>
    <x v="0"/>
    <x v="10"/>
    <x v="4"/>
    <x v="12"/>
  </r>
  <r>
    <x v="0"/>
    <x v="10"/>
    <x v="5"/>
    <x v="10"/>
  </r>
  <r>
    <x v="0"/>
    <x v="10"/>
    <x v="6"/>
    <x v="13"/>
  </r>
  <r>
    <x v="0"/>
    <x v="10"/>
    <x v="7"/>
    <x v="1"/>
  </r>
  <r>
    <x v="0"/>
    <x v="10"/>
    <x v="8"/>
    <x v="13"/>
  </r>
  <r>
    <x v="0"/>
    <x v="10"/>
    <x v="9"/>
    <x v="8"/>
  </r>
  <r>
    <x v="0"/>
    <x v="10"/>
    <x v="10"/>
    <x v="7"/>
  </r>
  <r>
    <x v="0"/>
    <x v="11"/>
    <x v="0"/>
    <x v="10"/>
  </r>
  <r>
    <x v="0"/>
    <x v="11"/>
    <x v="1"/>
    <x v="10"/>
  </r>
  <r>
    <x v="0"/>
    <x v="11"/>
    <x v="2"/>
    <x v="8"/>
  </r>
  <r>
    <x v="0"/>
    <x v="11"/>
    <x v="3"/>
    <x v="10"/>
  </r>
  <r>
    <x v="0"/>
    <x v="11"/>
    <x v="4"/>
    <x v="15"/>
  </r>
  <r>
    <x v="0"/>
    <x v="11"/>
    <x v="5"/>
    <x v="12"/>
  </r>
  <r>
    <x v="0"/>
    <x v="11"/>
    <x v="6"/>
    <x v="10"/>
  </r>
  <r>
    <x v="0"/>
    <x v="11"/>
    <x v="7"/>
    <x v="10"/>
  </r>
  <r>
    <x v="0"/>
    <x v="11"/>
    <x v="8"/>
    <x v="12"/>
  </r>
  <r>
    <x v="0"/>
    <x v="11"/>
    <x v="9"/>
    <x v="7"/>
  </r>
  <r>
    <x v="0"/>
    <x v="11"/>
    <x v="10"/>
    <x v="7"/>
  </r>
  <r>
    <x v="0"/>
    <x v="12"/>
    <x v="0"/>
    <x v="10"/>
  </r>
  <r>
    <x v="0"/>
    <x v="12"/>
    <x v="1"/>
    <x v="12"/>
  </r>
  <r>
    <x v="0"/>
    <x v="12"/>
    <x v="2"/>
    <x v="10"/>
  </r>
  <r>
    <x v="0"/>
    <x v="12"/>
    <x v="3"/>
    <x v="12"/>
  </r>
  <r>
    <x v="0"/>
    <x v="12"/>
    <x v="4"/>
    <x v="8"/>
  </r>
  <r>
    <x v="0"/>
    <x v="12"/>
    <x v="5"/>
    <x v="0"/>
  </r>
  <r>
    <x v="0"/>
    <x v="12"/>
    <x v="6"/>
    <x v="12"/>
  </r>
  <r>
    <x v="0"/>
    <x v="12"/>
    <x v="7"/>
    <x v="12"/>
  </r>
  <r>
    <x v="0"/>
    <x v="12"/>
    <x v="8"/>
    <x v="10"/>
  </r>
  <r>
    <x v="0"/>
    <x v="12"/>
    <x v="9"/>
    <x v="0"/>
  </r>
  <r>
    <x v="0"/>
    <x v="12"/>
    <x v="10"/>
    <x v="7"/>
  </r>
  <r>
    <x v="0"/>
    <x v="13"/>
    <x v="0"/>
    <x v="8"/>
  </r>
  <r>
    <x v="0"/>
    <x v="13"/>
    <x v="1"/>
    <x v="0"/>
  </r>
  <r>
    <x v="0"/>
    <x v="13"/>
    <x v="2"/>
    <x v="15"/>
  </r>
  <r>
    <x v="0"/>
    <x v="13"/>
    <x v="3"/>
    <x v="10"/>
  </r>
  <r>
    <x v="0"/>
    <x v="13"/>
    <x v="4"/>
    <x v="15"/>
  </r>
  <r>
    <x v="0"/>
    <x v="13"/>
    <x v="5"/>
    <x v="0"/>
  </r>
  <r>
    <x v="0"/>
    <x v="13"/>
    <x v="6"/>
    <x v="10"/>
  </r>
  <r>
    <x v="0"/>
    <x v="13"/>
    <x v="7"/>
    <x v="13"/>
  </r>
  <r>
    <x v="0"/>
    <x v="13"/>
    <x v="8"/>
    <x v="8"/>
  </r>
  <r>
    <x v="0"/>
    <x v="13"/>
    <x v="9"/>
    <x v="7"/>
  </r>
  <r>
    <x v="0"/>
    <x v="13"/>
    <x v="10"/>
    <x v="7"/>
  </r>
  <r>
    <x v="0"/>
    <x v="14"/>
    <x v="0"/>
    <x v="8"/>
  </r>
  <r>
    <x v="0"/>
    <x v="14"/>
    <x v="1"/>
    <x v="12"/>
  </r>
  <r>
    <x v="0"/>
    <x v="14"/>
    <x v="2"/>
    <x v="10"/>
  </r>
  <r>
    <x v="0"/>
    <x v="14"/>
    <x v="3"/>
    <x v="12"/>
  </r>
  <r>
    <x v="0"/>
    <x v="14"/>
    <x v="4"/>
    <x v="0"/>
  </r>
  <r>
    <x v="0"/>
    <x v="14"/>
    <x v="5"/>
    <x v="0"/>
  </r>
  <r>
    <x v="0"/>
    <x v="14"/>
    <x v="6"/>
    <x v="8"/>
  </r>
  <r>
    <x v="0"/>
    <x v="14"/>
    <x v="7"/>
    <x v="15"/>
  </r>
  <r>
    <x v="0"/>
    <x v="14"/>
    <x v="8"/>
    <x v="11"/>
  </r>
  <r>
    <x v="0"/>
    <x v="14"/>
    <x v="9"/>
    <x v="13"/>
  </r>
  <r>
    <x v="0"/>
    <x v="14"/>
    <x v="10"/>
    <x v="7"/>
  </r>
  <r>
    <x v="0"/>
    <x v="15"/>
    <x v="0"/>
    <x v="10"/>
  </r>
  <r>
    <x v="0"/>
    <x v="15"/>
    <x v="1"/>
    <x v="0"/>
  </r>
  <r>
    <x v="0"/>
    <x v="15"/>
    <x v="2"/>
    <x v="10"/>
  </r>
  <r>
    <x v="0"/>
    <x v="15"/>
    <x v="3"/>
    <x v="8"/>
  </r>
  <r>
    <x v="0"/>
    <x v="15"/>
    <x v="4"/>
    <x v="10"/>
  </r>
  <r>
    <x v="0"/>
    <x v="15"/>
    <x v="5"/>
    <x v="10"/>
  </r>
  <r>
    <x v="0"/>
    <x v="15"/>
    <x v="6"/>
    <x v="8"/>
  </r>
  <r>
    <x v="0"/>
    <x v="15"/>
    <x v="7"/>
    <x v="15"/>
  </r>
  <r>
    <x v="0"/>
    <x v="15"/>
    <x v="8"/>
    <x v="13"/>
  </r>
  <r>
    <x v="0"/>
    <x v="15"/>
    <x v="9"/>
    <x v="2"/>
  </r>
  <r>
    <x v="0"/>
    <x v="15"/>
    <x v="10"/>
    <x v="7"/>
  </r>
  <r>
    <x v="0"/>
    <x v="16"/>
    <x v="0"/>
    <x v="12"/>
  </r>
  <r>
    <x v="0"/>
    <x v="16"/>
    <x v="1"/>
    <x v="11"/>
  </r>
  <r>
    <x v="0"/>
    <x v="16"/>
    <x v="2"/>
    <x v="3"/>
  </r>
  <r>
    <x v="0"/>
    <x v="16"/>
    <x v="3"/>
    <x v="15"/>
  </r>
  <r>
    <x v="0"/>
    <x v="16"/>
    <x v="4"/>
    <x v="1"/>
  </r>
  <r>
    <x v="0"/>
    <x v="16"/>
    <x v="5"/>
    <x v="6"/>
  </r>
  <r>
    <x v="0"/>
    <x v="16"/>
    <x v="6"/>
    <x v="17"/>
  </r>
  <r>
    <x v="0"/>
    <x v="16"/>
    <x v="7"/>
    <x v="6"/>
  </r>
  <r>
    <x v="0"/>
    <x v="16"/>
    <x v="8"/>
    <x v="11"/>
  </r>
  <r>
    <x v="0"/>
    <x v="16"/>
    <x v="9"/>
    <x v="15"/>
  </r>
  <r>
    <x v="0"/>
    <x v="16"/>
    <x v="10"/>
    <x v="7"/>
  </r>
  <r>
    <x v="0"/>
    <x v="17"/>
    <x v="0"/>
    <x v="2"/>
  </r>
  <r>
    <x v="0"/>
    <x v="17"/>
    <x v="1"/>
    <x v="10"/>
  </r>
  <r>
    <x v="0"/>
    <x v="17"/>
    <x v="2"/>
    <x v="8"/>
  </r>
  <r>
    <x v="0"/>
    <x v="17"/>
    <x v="3"/>
    <x v="0"/>
  </r>
  <r>
    <x v="0"/>
    <x v="17"/>
    <x v="4"/>
    <x v="8"/>
  </r>
  <r>
    <x v="0"/>
    <x v="17"/>
    <x v="5"/>
    <x v="13"/>
  </r>
  <r>
    <x v="0"/>
    <x v="17"/>
    <x v="6"/>
    <x v="0"/>
  </r>
  <r>
    <x v="0"/>
    <x v="17"/>
    <x v="7"/>
    <x v="10"/>
  </r>
  <r>
    <x v="0"/>
    <x v="17"/>
    <x v="8"/>
    <x v="10"/>
  </r>
  <r>
    <x v="0"/>
    <x v="17"/>
    <x v="9"/>
    <x v="10"/>
  </r>
  <r>
    <x v="0"/>
    <x v="17"/>
    <x v="10"/>
    <x v="11"/>
  </r>
  <r>
    <x v="0"/>
    <x v="18"/>
    <x v="0"/>
    <x v="0"/>
  </r>
  <r>
    <x v="0"/>
    <x v="18"/>
    <x v="1"/>
    <x v="2"/>
  </r>
  <r>
    <x v="0"/>
    <x v="18"/>
    <x v="2"/>
    <x v="1"/>
  </r>
  <r>
    <x v="0"/>
    <x v="18"/>
    <x v="3"/>
    <x v="0"/>
  </r>
  <r>
    <x v="0"/>
    <x v="18"/>
    <x v="4"/>
    <x v="11"/>
  </r>
  <r>
    <x v="0"/>
    <x v="18"/>
    <x v="5"/>
    <x v="2"/>
  </r>
  <r>
    <x v="0"/>
    <x v="18"/>
    <x v="6"/>
    <x v="3"/>
  </r>
  <r>
    <x v="0"/>
    <x v="18"/>
    <x v="7"/>
    <x v="11"/>
  </r>
  <r>
    <x v="0"/>
    <x v="18"/>
    <x v="8"/>
    <x v="13"/>
  </r>
  <r>
    <x v="0"/>
    <x v="18"/>
    <x v="9"/>
    <x v="15"/>
  </r>
  <r>
    <x v="0"/>
    <x v="18"/>
    <x v="10"/>
    <x v="8"/>
  </r>
  <r>
    <x v="0"/>
    <x v="19"/>
    <x v="0"/>
    <x v="0"/>
  </r>
  <r>
    <x v="0"/>
    <x v="19"/>
    <x v="1"/>
    <x v="10"/>
  </r>
  <r>
    <x v="0"/>
    <x v="19"/>
    <x v="2"/>
    <x v="0"/>
  </r>
  <r>
    <x v="0"/>
    <x v="19"/>
    <x v="3"/>
    <x v="6"/>
  </r>
  <r>
    <x v="0"/>
    <x v="19"/>
    <x v="4"/>
    <x v="8"/>
  </r>
  <r>
    <x v="0"/>
    <x v="19"/>
    <x v="5"/>
    <x v="8"/>
  </r>
  <r>
    <x v="0"/>
    <x v="19"/>
    <x v="6"/>
    <x v="0"/>
  </r>
  <r>
    <x v="0"/>
    <x v="19"/>
    <x v="7"/>
    <x v="10"/>
  </r>
  <r>
    <x v="0"/>
    <x v="19"/>
    <x v="8"/>
    <x v="3"/>
  </r>
  <r>
    <x v="0"/>
    <x v="19"/>
    <x v="9"/>
    <x v="13"/>
  </r>
  <r>
    <x v="0"/>
    <x v="19"/>
    <x v="10"/>
    <x v="13"/>
  </r>
  <r>
    <x v="0"/>
    <x v="20"/>
    <x v="0"/>
    <x v="8"/>
  </r>
  <r>
    <x v="0"/>
    <x v="20"/>
    <x v="1"/>
    <x v="8"/>
  </r>
  <r>
    <x v="0"/>
    <x v="20"/>
    <x v="2"/>
    <x v="1"/>
  </r>
  <r>
    <x v="0"/>
    <x v="20"/>
    <x v="3"/>
    <x v="3"/>
  </r>
  <r>
    <x v="0"/>
    <x v="20"/>
    <x v="4"/>
    <x v="13"/>
  </r>
  <r>
    <x v="0"/>
    <x v="20"/>
    <x v="5"/>
    <x v="1"/>
  </r>
  <r>
    <x v="0"/>
    <x v="20"/>
    <x v="6"/>
    <x v="18"/>
  </r>
  <r>
    <x v="0"/>
    <x v="20"/>
    <x v="7"/>
    <x v="1"/>
  </r>
  <r>
    <x v="0"/>
    <x v="20"/>
    <x v="8"/>
    <x v="8"/>
  </r>
  <r>
    <x v="0"/>
    <x v="20"/>
    <x v="9"/>
    <x v="8"/>
  </r>
  <r>
    <x v="0"/>
    <x v="20"/>
    <x v="10"/>
    <x v="7"/>
  </r>
  <r>
    <x v="0"/>
    <x v="21"/>
    <x v="0"/>
    <x v="10"/>
  </r>
  <r>
    <x v="0"/>
    <x v="21"/>
    <x v="1"/>
    <x v="12"/>
  </r>
  <r>
    <x v="0"/>
    <x v="21"/>
    <x v="2"/>
    <x v="10"/>
  </r>
  <r>
    <x v="0"/>
    <x v="21"/>
    <x v="3"/>
    <x v="8"/>
  </r>
  <r>
    <x v="0"/>
    <x v="21"/>
    <x v="4"/>
    <x v="8"/>
  </r>
  <r>
    <x v="0"/>
    <x v="21"/>
    <x v="5"/>
    <x v="13"/>
  </r>
  <r>
    <x v="0"/>
    <x v="21"/>
    <x v="6"/>
    <x v="15"/>
  </r>
  <r>
    <x v="0"/>
    <x v="21"/>
    <x v="7"/>
    <x v="14"/>
  </r>
  <r>
    <x v="0"/>
    <x v="21"/>
    <x v="8"/>
    <x v="10"/>
  </r>
  <r>
    <x v="0"/>
    <x v="21"/>
    <x v="9"/>
    <x v="7"/>
  </r>
  <r>
    <x v="0"/>
    <x v="21"/>
    <x v="10"/>
    <x v="7"/>
  </r>
  <r>
    <x v="0"/>
    <x v="22"/>
    <x v="0"/>
    <x v="10"/>
  </r>
  <r>
    <x v="0"/>
    <x v="22"/>
    <x v="1"/>
    <x v="0"/>
  </r>
  <r>
    <x v="0"/>
    <x v="22"/>
    <x v="2"/>
    <x v="1"/>
  </r>
  <r>
    <x v="0"/>
    <x v="22"/>
    <x v="3"/>
    <x v="1"/>
  </r>
  <r>
    <x v="0"/>
    <x v="22"/>
    <x v="4"/>
    <x v="0"/>
  </r>
  <r>
    <x v="0"/>
    <x v="22"/>
    <x v="5"/>
    <x v="1"/>
  </r>
  <r>
    <x v="0"/>
    <x v="22"/>
    <x v="6"/>
    <x v="8"/>
  </r>
  <r>
    <x v="0"/>
    <x v="22"/>
    <x v="7"/>
    <x v="13"/>
  </r>
  <r>
    <x v="0"/>
    <x v="22"/>
    <x v="8"/>
    <x v="1"/>
  </r>
  <r>
    <x v="0"/>
    <x v="22"/>
    <x v="9"/>
    <x v="15"/>
  </r>
  <r>
    <x v="0"/>
    <x v="22"/>
    <x v="10"/>
    <x v="7"/>
  </r>
  <r>
    <x v="0"/>
    <x v="23"/>
    <x v="0"/>
    <x v="8"/>
  </r>
  <r>
    <x v="0"/>
    <x v="23"/>
    <x v="1"/>
    <x v="15"/>
  </r>
  <r>
    <x v="0"/>
    <x v="23"/>
    <x v="2"/>
    <x v="11"/>
  </r>
  <r>
    <x v="0"/>
    <x v="23"/>
    <x v="3"/>
    <x v="11"/>
  </r>
  <r>
    <x v="0"/>
    <x v="23"/>
    <x v="4"/>
    <x v="1"/>
  </r>
  <r>
    <x v="0"/>
    <x v="23"/>
    <x v="5"/>
    <x v="11"/>
  </r>
  <r>
    <x v="0"/>
    <x v="23"/>
    <x v="6"/>
    <x v="6"/>
  </r>
  <r>
    <x v="0"/>
    <x v="23"/>
    <x v="7"/>
    <x v="2"/>
  </r>
  <r>
    <x v="0"/>
    <x v="23"/>
    <x v="8"/>
    <x v="15"/>
  </r>
  <r>
    <x v="0"/>
    <x v="23"/>
    <x v="9"/>
    <x v="6"/>
  </r>
  <r>
    <x v="0"/>
    <x v="23"/>
    <x v="10"/>
    <x v="7"/>
  </r>
  <r>
    <x v="1"/>
    <x v="5"/>
    <x v="0"/>
    <x v="19"/>
  </r>
  <r>
    <x v="1"/>
    <x v="5"/>
    <x v="1"/>
    <x v="20"/>
  </r>
  <r>
    <x v="1"/>
    <x v="5"/>
    <x v="2"/>
    <x v="21"/>
  </r>
  <r>
    <x v="1"/>
    <x v="5"/>
    <x v="3"/>
    <x v="0"/>
  </r>
  <r>
    <x v="1"/>
    <x v="5"/>
    <x v="4"/>
    <x v="22"/>
  </r>
  <r>
    <x v="1"/>
    <x v="5"/>
    <x v="5"/>
    <x v="23"/>
  </r>
  <r>
    <x v="1"/>
    <x v="5"/>
    <x v="6"/>
    <x v="24"/>
  </r>
  <r>
    <x v="1"/>
    <x v="5"/>
    <x v="7"/>
    <x v="25"/>
  </r>
  <r>
    <x v="1"/>
    <x v="5"/>
    <x v="8"/>
    <x v="26"/>
  </r>
  <r>
    <x v="1"/>
    <x v="5"/>
    <x v="9"/>
    <x v="27"/>
  </r>
  <r>
    <x v="1"/>
    <x v="5"/>
    <x v="10"/>
    <x v="28"/>
  </r>
  <r>
    <x v="1"/>
    <x v="6"/>
    <x v="0"/>
    <x v="29"/>
  </r>
  <r>
    <x v="1"/>
    <x v="6"/>
    <x v="1"/>
    <x v="30"/>
  </r>
  <r>
    <x v="1"/>
    <x v="6"/>
    <x v="2"/>
    <x v="31"/>
  </r>
  <r>
    <x v="1"/>
    <x v="6"/>
    <x v="3"/>
    <x v="32"/>
  </r>
  <r>
    <x v="1"/>
    <x v="6"/>
    <x v="4"/>
    <x v="33"/>
  </r>
  <r>
    <x v="1"/>
    <x v="6"/>
    <x v="5"/>
    <x v="31"/>
  </r>
  <r>
    <x v="1"/>
    <x v="6"/>
    <x v="6"/>
    <x v="34"/>
  </r>
  <r>
    <x v="1"/>
    <x v="6"/>
    <x v="7"/>
    <x v="35"/>
  </r>
  <r>
    <x v="1"/>
    <x v="6"/>
    <x v="8"/>
    <x v="12"/>
  </r>
  <r>
    <x v="1"/>
    <x v="6"/>
    <x v="9"/>
    <x v="36"/>
  </r>
  <r>
    <x v="1"/>
    <x v="6"/>
    <x v="10"/>
    <x v="32"/>
  </r>
  <r>
    <x v="1"/>
    <x v="9"/>
    <x v="0"/>
    <x v="12"/>
  </r>
  <r>
    <x v="1"/>
    <x v="9"/>
    <x v="1"/>
    <x v="36"/>
  </r>
  <r>
    <x v="1"/>
    <x v="9"/>
    <x v="2"/>
    <x v="37"/>
  </r>
  <r>
    <x v="1"/>
    <x v="9"/>
    <x v="3"/>
    <x v="38"/>
  </r>
  <r>
    <x v="1"/>
    <x v="9"/>
    <x v="4"/>
    <x v="27"/>
  </r>
  <r>
    <x v="1"/>
    <x v="9"/>
    <x v="5"/>
    <x v="39"/>
  </r>
  <r>
    <x v="1"/>
    <x v="9"/>
    <x v="6"/>
    <x v="40"/>
  </r>
  <r>
    <x v="1"/>
    <x v="9"/>
    <x v="7"/>
    <x v="35"/>
  </r>
  <r>
    <x v="1"/>
    <x v="9"/>
    <x v="8"/>
    <x v="23"/>
  </r>
  <r>
    <x v="1"/>
    <x v="9"/>
    <x v="9"/>
    <x v="10"/>
  </r>
  <r>
    <x v="1"/>
    <x v="9"/>
    <x v="10"/>
    <x v="41"/>
  </r>
  <r>
    <x v="1"/>
    <x v="14"/>
    <x v="0"/>
    <x v="42"/>
  </r>
  <r>
    <x v="1"/>
    <x v="14"/>
    <x v="1"/>
    <x v="30"/>
  </r>
  <r>
    <x v="1"/>
    <x v="14"/>
    <x v="2"/>
    <x v="43"/>
  </r>
  <r>
    <x v="1"/>
    <x v="14"/>
    <x v="3"/>
    <x v="44"/>
  </r>
  <r>
    <x v="1"/>
    <x v="14"/>
    <x v="4"/>
    <x v="36"/>
  </r>
  <r>
    <x v="1"/>
    <x v="14"/>
    <x v="5"/>
    <x v="41"/>
  </r>
  <r>
    <x v="1"/>
    <x v="14"/>
    <x v="6"/>
    <x v="36"/>
  </r>
  <r>
    <x v="1"/>
    <x v="14"/>
    <x v="7"/>
    <x v="25"/>
  </r>
  <r>
    <x v="1"/>
    <x v="14"/>
    <x v="8"/>
    <x v="34"/>
  </r>
  <r>
    <x v="1"/>
    <x v="14"/>
    <x v="9"/>
    <x v="21"/>
  </r>
  <r>
    <x v="1"/>
    <x v="14"/>
    <x v="10"/>
    <x v="26"/>
  </r>
  <r>
    <x v="1"/>
    <x v="15"/>
    <x v="0"/>
    <x v="45"/>
  </r>
  <r>
    <x v="1"/>
    <x v="15"/>
    <x v="1"/>
    <x v="25"/>
  </r>
  <r>
    <x v="1"/>
    <x v="15"/>
    <x v="2"/>
    <x v="0"/>
  </r>
  <r>
    <x v="1"/>
    <x v="15"/>
    <x v="3"/>
    <x v="0"/>
  </r>
  <r>
    <x v="1"/>
    <x v="15"/>
    <x v="4"/>
    <x v="46"/>
  </r>
  <r>
    <x v="1"/>
    <x v="15"/>
    <x v="5"/>
    <x v="47"/>
  </r>
  <r>
    <x v="1"/>
    <x v="15"/>
    <x v="6"/>
    <x v="45"/>
  </r>
  <r>
    <x v="1"/>
    <x v="15"/>
    <x v="7"/>
    <x v="45"/>
  </r>
  <r>
    <x v="1"/>
    <x v="15"/>
    <x v="8"/>
    <x v="1"/>
  </r>
  <r>
    <x v="1"/>
    <x v="15"/>
    <x v="9"/>
    <x v="48"/>
  </r>
  <r>
    <x v="1"/>
    <x v="15"/>
    <x v="10"/>
    <x v="49"/>
  </r>
  <r>
    <x v="1"/>
    <x v="16"/>
    <x v="0"/>
    <x v="47"/>
  </r>
  <r>
    <x v="1"/>
    <x v="16"/>
    <x v="1"/>
    <x v="50"/>
  </r>
  <r>
    <x v="1"/>
    <x v="16"/>
    <x v="2"/>
    <x v="20"/>
  </r>
  <r>
    <x v="1"/>
    <x v="16"/>
    <x v="3"/>
    <x v="51"/>
  </r>
  <r>
    <x v="1"/>
    <x v="16"/>
    <x v="4"/>
    <x v="52"/>
  </r>
  <r>
    <x v="1"/>
    <x v="16"/>
    <x v="5"/>
    <x v="49"/>
  </r>
  <r>
    <x v="1"/>
    <x v="16"/>
    <x v="6"/>
    <x v="11"/>
  </r>
  <r>
    <x v="1"/>
    <x v="16"/>
    <x v="7"/>
    <x v="33"/>
  </r>
  <r>
    <x v="1"/>
    <x v="16"/>
    <x v="8"/>
    <x v="53"/>
  </r>
  <r>
    <x v="1"/>
    <x v="16"/>
    <x v="9"/>
    <x v="2"/>
  </r>
  <r>
    <x v="1"/>
    <x v="16"/>
    <x v="10"/>
    <x v="54"/>
  </r>
  <r>
    <x v="1"/>
    <x v="17"/>
    <x v="0"/>
    <x v="7"/>
  </r>
  <r>
    <x v="1"/>
    <x v="17"/>
    <x v="1"/>
    <x v="55"/>
  </r>
  <r>
    <x v="1"/>
    <x v="17"/>
    <x v="2"/>
    <x v="56"/>
  </r>
  <r>
    <x v="1"/>
    <x v="17"/>
    <x v="3"/>
    <x v="10"/>
  </r>
  <r>
    <x v="1"/>
    <x v="17"/>
    <x v="4"/>
    <x v="44"/>
  </r>
  <r>
    <x v="1"/>
    <x v="17"/>
    <x v="5"/>
    <x v="44"/>
  </r>
  <r>
    <x v="1"/>
    <x v="17"/>
    <x v="6"/>
    <x v="25"/>
  </r>
  <r>
    <x v="1"/>
    <x v="17"/>
    <x v="7"/>
    <x v="0"/>
  </r>
  <r>
    <x v="1"/>
    <x v="17"/>
    <x v="8"/>
    <x v="41"/>
  </r>
  <r>
    <x v="1"/>
    <x v="17"/>
    <x v="9"/>
    <x v="10"/>
  </r>
  <r>
    <x v="1"/>
    <x v="17"/>
    <x v="10"/>
    <x v="38"/>
  </r>
  <r>
    <x v="1"/>
    <x v="24"/>
    <x v="0"/>
    <x v="10"/>
  </r>
  <r>
    <x v="1"/>
    <x v="24"/>
    <x v="1"/>
    <x v="57"/>
  </r>
  <r>
    <x v="1"/>
    <x v="24"/>
    <x v="2"/>
    <x v="31"/>
  </r>
  <r>
    <x v="1"/>
    <x v="24"/>
    <x v="3"/>
    <x v="25"/>
  </r>
  <r>
    <x v="1"/>
    <x v="24"/>
    <x v="4"/>
    <x v="35"/>
  </r>
  <r>
    <x v="1"/>
    <x v="24"/>
    <x v="5"/>
    <x v="19"/>
  </r>
  <r>
    <x v="1"/>
    <x v="24"/>
    <x v="6"/>
    <x v="43"/>
  </r>
  <r>
    <x v="1"/>
    <x v="24"/>
    <x v="7"/>
    <x v="51"/>
  </r>
  <r>
    <x v="1"/>
    <x v="24"/>
    <x v="8"/>
    <x v="58"/>
  </r>
  <r>
    <x v="1"/>
    <x v="24"/>
    <x v="9"/>
    <x v="54"/>
  </r>
  <r>
    <x v="1"/>
    <x v="24"/>
    <x v="10"/>
    <x v="42"/>
  </r>
  <r>
    <x v="1"/>
    <x v="20"/>
    <x v="0"/>
    <x v="22"/>
  </r>
  <r>
    <x v="1"/>
    <x v="20"/>
    <x v="1"/>
    <x v="45"/>
  </r>
  <r>
    <x v="1"/>
    <x v="20"/>
    <x v="2"/>
    <x v="37"/>
  </r>
  <r>
    <x v="1"/>
    <x v="20"/>
    <x v="3"/>
    <x v="37"/>
  </r>
  <r>
    <x v="1"/>
    <x v="20"/>
    <x v="4"/>
    <x v="29"/>
  </r>
  <r>
    <x v="1"/>
    <x v="20"/>
    <x v="5"/>
    <x v="21"/>
  </r>
  <r>
    <x v="1"/>
    <x v="20"/>
    <x v="6"/>
    <x v="2"/>
  </r>
  <r>
    <x v="1"/>
    <x v="20"/>
    <x v="7"/>
    <x v="34"/>
  </r>
  <r>
    <x v="1"/>
    <x v="20"/>
    <x v="8"/>
    <x v="11"/>
  </r>
  <r>
    <x v="1"/>
    <x v="20"/>
    <x v="9"/>
    <x v="30"/>
  </r>
  <r>
    <x v="1"/>
    <x v="20"/>
    <x v="10"/>
    <x v="55"/>
  </r>
  <r>
    <x v="1"/>
    <x v="21"/>
    <x v="0"/>
    <x v="25"/>
  </r>
  <r>
    <x v="1"/>
    <x v="21"/>
    <x v="1"/>
    <x v="38"/>
  </r>
  <r>
    <x v="1"/>
    <x v="21"/>
    <x v="2"/>
    <x v="8"/>
  </r>
  <r>
    <x v="1"/>
    <x v="21"/>
    <x v="3"/>
    <x v="8"/>
  </r>
  <r>
    <x v="1"/>
    <x v="21"/>
    <x v="4"/>
    <x v="54"/>
  </r>
  <r>
    <x v="1"/>
    <x v="21"/>
    <x v="5"/>
    <x v="40"/>
  </r>
  <r>
    <x v="1"/>
    <x v="21"/>
    <x v="6"/>
    <x v="39"/>
  </r>
  <r>
    <x v="1"/>
    <x v="21"/>
    <x v="7"/>
    <x v="55"/>
  </r>
  <r>
    <x v="1"/>
    <x v="21"/>
    <x v="8"/>
    <x v="54"/>
  </r>
  <r>
    <x v="1"/>
    <x v="21"/>
    <x v="9"/>
    <x v="38"/>
  </r>
  <r>
    <x v="1"/>
    <x v="21"/>
    <x v="10"/>
    <x v="38"/>
  </r>
  <r>
    <x v="1"/>
    <x v="22"/>
    <x v="0"/>
    <x v="43"/>
  </r>
  <r>
    <x v="1"/>
    <x v="22"/>
    <x v="1"/>
    <x v="1"/>
  </r>
  <r>
    <x v="1"/>
    <x v="22"/>
    <x v="2"/>
    <x v="13"/>
  </r>
  <r>
    <x v="1"/>
    <x v="22"/>
    <x v="3"/>
    <x v="1"/>
  </r>
  <r>
    <x v="1"/>
    <x v="22"/>
    <x v="4"/>
    <x v="21"/>
  </r>
  <r>
    <x v="1"/>
    <x v="22"/>
    <x v="5"/>
    <x v="47"/>
  </r>
  <r>
    <x v="1"/>
    <x v="22"/>
    <x v="6"/>
    <x v="55"/>
  </r>
  <r>
    <x v="1"/>
    <x v="22"/>
    <x v="7"/>
    <x v="59"/>
  </r>
  <r>
    <x v="1"/>
    <x v="22"/>
    <x v="8"/>
    <x v="34"/>
  </r>
  <r>
    <x v="1"/>
    <x v="22"/>
    <x v="9"/>
    <x v="50"/>
  </r>
  <r>
    <x v="1"/>
    <x v="22"/>
    <x v="10"/>
    <x v="58"/>
  </r>
  <r>
    <x v="1"/>
    <x v="23"/>
    <x v="0"/>
    <x v="45"/>
  </r>
  <r>
    <x v="1"/>
    <x v="23"/>
    <x v="1"/>
    <x v="50"/>
  </r>
  <r>
    <x v="1"/>
    <x v="23"/>
    <x v="2"/>
    <x v="46"/>
  </r>
  <r>
    <x v="1"/>
    <x v="23"/>
    <x v="3"/>
    <x v="21"/>
  </r>
  <r>
    <x v="1"/>
    <x v="23"/>
    <x v="4"/>
    <x v="26"/>
  </r>
  <r>
    <x v="1"/>
    <x v="23"/>
    <x v="5"/>
    <x v="19"/>
  </r>
  <r>
    <x v="1"/>
    <x v="23"/>
    <x v="6"/>
    <x v="1"/>
  </r>
  <r>
    <x v="1"/>
    <x v="23"/>
    <x v="7"/>
    <x v="11"/>
  </r>
  <r>
    <x v="1"/>
    <x v="23"/>
    <x v="8"/>
    <x v="60"/>
  </r>
  <r>
    <x v="1"/>
    <x v="23"/>
    <x v="9"/>
    <x v="46"/>
  </r>
  <r>
    <x v="1"/>
    <x v="23"/>
    <x v="10"/>
    <x v="2"/>
  </r>
  <r>
    <x v="2"/>
    <x v="9"/>
    <x v="0"/>
    <x v="12"/>
  </r>
  <r>
    <x v="2"/>
    <x v="9"/>
    <x v="1"/>
    <x v="0"/>
  </r>
  <r>
    <x v="2"/>
    <x v="9"/>
    <x v="2"/>
    <x v="34"/>
  </r>
  <r>
    <x v="2"/>
    <x v="9"/>
    <x v="3"/>
    <x v="55"/>
  </r>
  <r>
    <x v="2"/>
    <x v="9"/>
    <x v="4"/>
    <x v="43"/>
  </r>
  <r>
    <x v="2"/>
    <x v="9"/>
    <x v="5"/>
    <x v="42"/>
  </r>
  <r>
    <x v="2"/>
    <x v="9"/>
    <x v="6"/>
    <x v="31"/>
  </r>
  <r>
    <x v="2"/>
    <x v="9"/>
    <x v="7"/>
    <x v="56"/>
  </r>
  <r>
    <x v="2"/>
    <x v="9"/>
    <x v="8"/>
    <x v="37"/>
  </r>
  <r>
    <x v="2"/>
    <x v="9"/>
    <x v="9"/>
    <x v="36"/>
  </r>
  <r>
    <x v="2"/>
    <x v="9"/>
    <x v="10"/>
    <x v="32"/>
  </r>
  <r>
    <x v="2"/>
    <x v="14"/>
    <x v="0"/>
    <x v="58"/>
  </r>
  <r>
    <x v="2"/>
    <x v="14"/>
    <x v="1"/>
    <x v="61"/>
  </r>
  <r>
    <x v="2"/>
    <x v="14"/>
    <x v="2"/>
    <x v="29"/>
  </r>
  <r>
    <x v="2"/>
    <x v="14"/>
    <x v="3"/>
    <x v="10"/>
  </r>
  <r>
    <x v="2"/>
    <x v="14"/>
    <x v="4"/>
    <x v="37"/>
  </r>
  <r>
    <x v="2"/>
    <x v="14"/>
    <x v="5"/>
    <x v="43"/>
  </r>
  <r>
    <x v="2"/>
    <x v="14"/>
    <x v="6"/>
    <x v="42"/>
  </r>
  <r>
    <x v="2"/>
    <x v="14"/>
    <x v="7"/>
    <x v="54"/>
  </r>
  <r>
    <x v="2"/>
    <x v="14"/>
    <x v="8"/>
    <x v="40"/>
  </r>
  <r>
    <x v="2"/>
    <x v="14"/>
    <x v="9"/>
    <x v="23"/>
  </r>
  <r>
    <x v="2"/>
    <x v="14"/>
    <x v="10"/>
    <x v="34"/>
  </r>
  <r>
    <x v="2"/>
    <x v="15"/>
    <x v="0"/>
    <x v="45"/>
  </r>
  <r>
    <x v="2"/>
    <x v="15"/>
    <x v="1"/>
    <x v="31"/>
  </r>
  <r>
    <x v="2"/>
    <x v="15"/>
    <x v="2"/>
    <x v="38"/>
  </r>
  <r>
    <x v="2"/>
    <x v="15"/>
    <x v="3"/>
    <x v="58"/>
  </r>
  <r>
    <x v="2"/>
    <x v="15"/>
    <x v="4"/>
    <x v="8"/>
  </r>
  <r>
    <x v="2"/>
    <x v="15"/>
    <x v="5"/>
    <x v="38"/>
  </r>
  <r>
    <x v="2"/>
    <x v="15"/>
    <x v="6"/>
    <x v="41"/>
  </r>
  <r>
    <x v="2"/>
    <x v="15"/>
    <x v="7"/>
    <x v="37"/>
  </r>
  <r>
    <x v="2"/>
    <x v="15"/>
    <x v="8"/>
    <x v="8"/>
  </r>
  <r>
    <x v="2"/>
    <x v="15"/>
    <x v="9"/>
    <x v="26"/>
  </r>
  <r>
    <x v="2"/>
    <x v="15"/>
    <x v="10"/>
    <x v="62"/>
  </r>
  <r>
    <x v="2"/>
    <x v="16"/>
    <x v="0"/>
    <x v="41"/>
  </r>
  <r>
    <x v="2"/>
    <x v="16"/>
    <x v="1"/>
    <x v="38"/>
  </r>
  <r>
    <x v="2"/>
    <x v="16"/>
    <x v="2"/>
    <x v="56"/>
  </r>
  <r>
    <x v="2"/>
    <x v="16"/>
    <x v="3"/>
    <x v="21"/>
  </r>
  <r>
    <x v="2"/>
    <x v="16"/>
    <x v="4"/>
    <x v="48"/>
  </r>
  <r>
    <x v="2"/>
    <x v="16"/>
    <x v="5"/>
    <x v="19"/>
  </r>
  <r>
    <x v="2"/>
    <x v="16"/>
    <x v="6"/>
    <x v="63"/>
  </r>
  <r>
    <x v="2"/>
    <x v="16"/>
    <x v="7"/>
    <x v="48"/>
  </r>
  <r>
    <x v="2"/>
    <x v="16"/>
    <x v="8"/>
    <x v="64"/>
  </r>
  <r>
    <x v="2"/>
    <x v="16"/>
    <x v="9"/>
    <x v="1"/>
  </r>
  <r>
    <x v="2"/>
    <x v="16"/>
    <x v="10"/>
    <x v="49"/>
  </r>
  <r>
    <x v="2"/>
    <x v="17"/>
    <x v="0"/>
    <x v="12"/>
  </r>
  <r>
    <x v="2"/>
    <x v="17"/>
    <x v="1"/>
    <x v="43"/>
  </r>
  <r>
    <x v="2"/>
    <x v="17"/>
    <x v="2"/>
    <x v="39"/>
  </r>
  <r>
    <x v="2"/>
    <x v="17"/>
    <x v="3"/>
    <x v="20"/>
  </r>
  <r>
    <x v="2"/>
    <x v="17"/>
    <x v="4"/>
    <x v="58"/>
  </r>
  <r>
    <x v="2"/>
    <x v="17"/>
    <x v="5"/>
    <x v="0"/>
  </r>
  <r>
    <x v="2"/>
    <x v="17"/>
    <x v="6"/>
    <x v="61"/>
  </r>
  <r>
    <x v="2"/>
    <x v="17"/>
    <x v="7"/>
    <x v="42"/>
  </r>
  <r>
    <x v="2"/>
    <x v="17"/>
    <x v="8"/>
    <x v="0"/>
  </r>
  <r>
    <x v="2"/>
    <x v="17"/>
    <x v="9"/>
    <x v="36"/>
  </r>
  <r>
    <x v="2"/>
    <x v="17"/>
    <x v="10"/>
    <x v="25"/>
  </r>
  <r>
    <x v="2"/>
    <x v="22"/>
    <x v="0"/>
    <x v="12"/>
  </r>
  <r>
    <x v="2"/>
    <x v="22"/>
    <x v="1"/>
    <x v="44"/>
  </r>
  <r>
    <x v="2"/>
    <x v="22"/>
    <x v="2"/>
    <x v="30"/>
  </r>
  <r>
    <x v="2"/>
    <x v="22"/>
    <x v="3"/>
    <x v="35"/>
  </r>
  <r>
    <x v="2"/>
    <x v="22"/>
    <x v="4"/>
    <x v="62"/>
  </r>
  <r>
    <x v="2"/>
    <x v="22"/>
    <x v="5"/>
    <x v="15"/>
  </r>
  <r>
    <x v="2"/>
    <x v="22"/>
    <x v="6"/>
    <x v="54"/>
  </r>
  <r>
    <x v="2"/>
    <x v="22"/>
    <x v="7"/>
    <x v="38"/>
  </r>
  <r>
    <x v="2"/>
    <x v="22"/>
    <x v="8"/>
    <x v="55"/>
  </r>
  <r>
    <x v="2"/>
    <x v="22"/>
    <x v="9"/>
    <x v="50"/>
  </r>
  <r>
    <x v="2"/>
    <x v="22"/>
    <x v="10"/>
    <x v="59"/>
  </r>
  <r>
    <x v="2"/>
    <x v="23"/>
    <x v="0"/>
    <x v="26"/>
  </r>
  <r>
    <x v="2"/>
    <x v="23"/>
    <x v="1"/>
    <x v="59"/>
  </r>
  <r>
    <x v="2"/>
    <x v="23"/>
    <x v="2"/>
    <x v="23"/>
  </r>
  <r>
    <x v="2"/>
    <x v="23"/>
    <x v="3"/>
    <x v="26"/>
  </r>
  <r>
    <x v="2"/>
    <x v="23"/>
    <x v="4"/>
    <x v="50"/>
  </r>
  <r>
    <x v="2"/>
    <x v="23"/>
    <x v="5"/>
    <x v="51"/>
  </r>
  <r>
    <x v="2"/>
    <x v="23"/>
    <x v="6"/>
    <x v="22"/>
  </r>
  <r>
    <x v="2"/>
    <x v="23"/>
    <x v="7"/>
    <x v="48"/>
  </r>
  <r>
    <x v="2"/>
    <x v="23"/>
    <x v="8"/>
    <x v="63"/>
  </r>
  <r>
    <x v="2"/>
    <x v="23"/>
    <x v="9"/>
    <x v="62"/>
  </r>
  <r>
    <x v="2"/>
    <x v="23"/>
    <x v="10"/>
    <x v="57"/>
  </r>
  <r>
    <x v="3"/>
    <x v="5"/>
    <x v="0"/>
    <x v="65"/>
  </r>
  <r>
    <x v="3"/>
    <x v="5"/>
    <x v="1"/>
    <x v="12"/>
  </r>
  <r>
    <x v="3"/>
    <x v="5"/>
    <x v="2"/>
    <x v="0"/>
  </r>
  <r>
    <x v="3"/>
    <x v="5"/>
    <x v="3"/>
    <x v="12"/>
  </r>
  <r>
    <x v="3"/>
    <x v="5"/>
    <x v="4"/>
    <x v="1"/>
  </r>
  <r>
    <x v="3"/>
    <x v="5"/>
    <x v="5"/>
    <x v="36"/>
  </r>
  <r>
    <x v="3"/>
    <x v="5"/>
    <x v="6"/>
    <x v="65"/>
  </r>
  <r>
    <x v="3"/>
    <x v="5"/>
    <x v="7"/>
    <x v="44"/>
  </r>
  <r>
    <x v="3"/>
    <x v="5"/>
    <x v="8"/>
    <x v="40"/>
  </r>
  <r>
    <x v="3"/>
    <x v="5"/>
    <x v="9"/>
    <x v="66"/>
  </r>
  <r>
    <x v="3"/>
    <x v="5"/>
    <x v="10"/>
    <x v="67"/>
  </r>
  <r>
    <x v="3"/>
    <x v="6"/>
    <x v="0"/>
    <x v="12"/>
  </r>
  <r>
    <x v="3"/>
    <x v="6"/>
    <x v="1"/>
    <x v="12"/>
  </r>
  <r>
    <x v="3"/>
    <x v="6"/>
    <x v="2"/>
    <x v="0"/>
  </r>
  <r>
    <x v="3"/>
    <x v="6"/>
    <x v="3"/>
    <x v="61"/>
  </r>
  <r>
    <x v="3"/>
    <x v="6"/>
    <x v="4"/>
    <x v="55"/>
  </r>
  <r>
    <x v="3"/>
    <x v="6"/>
    <x v="5"/>
    <x v="31"/>
  </r>
  <r>
    <x v="3"/>
    <x v="6"/>
    <x v="6"/>
    <x v="38"/>
  </r>
  <r>
    <x v="3"/>
    <x v="6"/>
    <x v="7"/>
    <x v="44"/>
  </r>
  <r>
    <x v="3"/>
    <x v="6"/>
    <x v="8"/>
    <x v="54"/>
  </r>
  <r>
    <x v="3"/>
    <x v="6"/>
    <x v="9"/>
    <x v="59"/>
  </r>
  <r>
    <x v="3"/>
    <x v="6"/>
    <x v="10"/>
    <x v="34"/>
  </r>
  <r>
    <x v="3"/>
    <x v="9"/>
    <x v="0"/>
    <x v="12"/>
  </r>
  <r>
    <x v="3"/>
    <x v="9"/>
    <x v="1"/>
    <x v="12"/>
  </r>
  <r>
    <x v="3"/>
    <x v="9"/>
    <x v="2"/>
    <x v="36"/>
  </r>
  <r>
    <x v="3"/>
    <x v="9"/>
    <x v="3"/>
    <x v="21"/>
  </r>
  <r>
    <x v="3"/>
    <x v="9"/>
    <x v="4"/>
    <x v="55"/>
  </r>
  <r>
    <x v="3"/>
    <x v="9"/>
    <x v="5"/>
    <x v="21"/>
  </r>
  <r>
    <x v="3"/>
    <x v="9"/>
    <x v="6"/>
    <x v="34"/>
  </r>
  <r>
    <x v="3"/>
    <x v="9"/>
    <x v="7"/>
    <x v="45"/>
  </r>
  <r>
    <x v="3"/>
    <x v="9"/>
    <x v="8"/>
    <x v="50"/>
  </r>
  <r>
    <x v="3"/>
    <x v="9"/>
    <x v="9"/>
    <x v="36"/>
  </r>
  <r>
    <x v="3"/>
    <x v="9"/>
    <x v="10"/>
    <x v="35"/>
  </r>
  <r>
    <x v="3"/>
    <x v="14"/>
    <x v="0"/>
    <x v="58"/>
  </r>
  <r>
    <x v="3"/>
    <x v="14"/>
    <x v="1"/>
    <x v="0"/>
  </r>
  <r>
    <x v="3"/>
    <x v="14"/>
    <x v="2"/>
    <x v="25"/>
  </r>
  <r>
    <x v="3"/>
    <x v="14"/>
    <x v="3"/>
    <x v="12"/>
  </r>
  <r>
    <x v="3"/>
    <x v="14"/>
    <x v="4"/>
    <x v="55"/>
  </r>
  <r>
    <x v="3"/>
    <x v="14"/>
    <x v="5"/>
    <x v="59"/>
  </r>
  <r>
    <x v="3"/>
    <x v="14"/>
    <x v="6"/>
    <x v="42"/>
  </r>
  <r>
    <x v="3"/>
    <x v="14"/>
    <x v="7"/>
    <x v="29"/>
  </r>
  <r>
    <x v="3"/>
    <x v="14"/>
    <x v="8"/>
    <x v="39"/>
  </r>
  <r>
    <x v="3"/>
    <x v="14"/>
    <x v="9"/>
    <x v="58"/>
  </r>
  <r>
    <x v="3"/>
    <x v="14"/>
    <x v="10"/>
    <x v="32"/>
  </r>
  <r>
    <x v="3"/>
    <x v="15"/>
    <x v="0"/>
    <x v="12"/>
  </r>
  <r>
    <x v="3"/>
    <x v="15"/>
    <x v="1"/>
    <x v="61"/>
  </r>
  <r>
    <x v="3"/>
    <x v="15"/>
    <x v="2"/>
    <x v="31"/>
  </r>
  <r>
    <x v="3"/>
    <x v="15"/>
    <x v="3"/>
    <x v="7"/>
  </r>
  <r>
    <x v="3"/>
    <x v="15"/>
    <x v="4"/>
    <x v="7"/>
  </r>
  <r>
    <x v="3"/>
    <x v="15"/>
    <x v="5"/>
    <x v="7"/>
  </r>
  <r>
    <x v="3"/>
    <x v="15"/>
    <x v="6"/>
    <x v="7"/>
  </r>
  <r>
    <x v="3"/>
    <x v="15"/>
    <x v="7"/>
    <x v="7"/>
  </r>
  <r>
    <x v="3"/>
    <x v="15"/>
    <x v="8"/>
    <x v="7"/>
  </r>
  <r>
    <x v="3"/>
    <x v="15"/>
    <x v="9"/>
    <x v="7"/>
  </r>
  <r>
    <x v="3"/>
    <x v="15"/>
    <x v="10"/>
    <x v="7"/>
  </r>
  <r>
    <x v="3"/>
    <x v="16"/>
    <x v="0"/>
    <x v="42"/>
  </r>
  <r>
    <x v="3"/>
    <x v="16"/>
    <x v="1"/>
    <x v="51"/>
  </r>
  <r>
    <x v="3"/>
    <x v="16"/>
    <x v="2"/>
    <x v="20"/>
  </r>
  <r>
    <x v="3"/>
    <x v="16"/>
    <x v="3"/>
    <x v="19"/>
  </r>
  <r>
    <x v="3"/>
    <x v="16"/>
    <x v="4"/>
    <x v="1"/>
  </r>
  <r>
    <x v="3"/>
    <x v="16"/>
    <x v="5"/>
    <x v="11"/>
  </r>
  <r>
    <x v="3"/>
    <x v="16"/>
    <x v="6"/>
    <x v="49"/>
  </r>
  <r>
    <x v="3"/>
    <x v="16"/>
    <x v="7"/>
    <x v="22"/>
  </r>
  <r>
    <x v="3"/>
    <x v="16"/>
    <x v="8"/>
    <x v="33"/>
  </r>
  <r>
    <x v="3"/>
    <x v="16"/>
    <x v="9"/>
    <x v="39"/>
  </r>
  <r>
    <x v="3"/>
    <x v="16"/>
    <x v="10"/>
    <x v="56"/>
  </r>
  <r>
    <x v="3"/>
    <x v="17"/>
    <x v="0"/>
    <x v="61"/>
  </r>
  <r>
    <x v="3"/>
    <x v="17"/>
    <x v="1"/>
    <x v="41"/>
  </r>
  <r>
    <x v="3"/>
    <x v="17"/>
    <x v="2"/>
    <x v="46"/>
  </r>
  <r>
    <x v="3"/>
    <x v="17"/>
    <x v="3"/>
    <x v="35"/>
  </r>
  <r>
    <x v="3"/>
    <x v="17"/>
    <x v="4"/>
    <x v="44"/>
  </r>
  <r>
    <x v="3"/>
    <x v="17"/>
    <x v="5"/>
    <x v="25"/>
  </r>
  <r>
    <x v="3"/>
    <x v="17"/>
    <x v="6"/>
    <x v="8"/>
  </r>
  <r>
    <x v="3"/>
    <x v="17"/>
    <x v="7"/>
    <x v="25"/>
  </r>
  <r>
    <x v="3"/>
    <x v="17"/>
    <x v="8"/>
    <x v="36"/>
  </r>
  <r>
    <x v="3"/>
    <x v="17"/>
    <x v="9"/>
    <x v="34"/>
  </r>
  <r>
    <x v="3"/>
    <x v="17"/>
    <x v="10"/>
    <x v="59"/>
  </r>
  <r>
    <x v="3"/>
    <x v="24"/>
    <x v="0"/>
    <x v="10"/>
  </r>
  <r>
    <x v="3"/>
    <x v="24"/>
    <x v="1"/>
    <x v="11"/>
  </r>
  <r>
    <x v="3"/>
    <x v="24"/>
    <x v="2"/>
    <x v="0"/>
  </r>
  <r>
    <x v="3"/>
    <x v="24"/>
    <x v="3"/>
    <x v="7"/>
  </r>
  <r>
    <x v="3"/>
    <x v="24"/>
    <x v="4"/>
    <x v="7"/>
  </r>
  <r>
    <x v="3"/>
    <x v="24"/>
    <x v="5"/>
    <x v="7"/>
  </r>
  <r>
    <x v="3"/>
    <x v="24"/>
    <x v="6"/>
    <x v="7"/>
  </r>
  <r>
    <x v="3"/>
    <x v="24"/>
    <x v="7"/>
    <x v="7"/>
  </r>
  <r>
    <x v="3"/>
    <x v="24"/>
    <x v="8"/>
    <x v="7"/>
  </r>
  <r>
    <x v="3"/>
    <x v="24"/>
    <x v="9"/>
    <x v="7"/>
  </r>
  <r>
    <x v="3"/>
    <x v="24"/>
    <x v="10"/>
    <x v="7"/>
  </r>
  <r>
    <x v="3"/>
    <x v="20"/>
    <x v="0"/>
    <x v="10"/>
  </r>
  <r>
    <x v="3"/>
    <x v="20"/>
    <x v="1"/>
    <x v="0"/>
  </r>
  <r>
    <x v="3"/>
    <x v="20"/>
    <x v="2"/>
    <x v="0"/>
  </r>
  <r>
    <x v="3"/>
    <x v="20"/>
    <x v="3"/>
    <x v="0"/>
  </r>
  <r>
    <x v="3"/>
    <x v="20"/>
    <x v="4"/>
    <x v="2"/>
  </r>
  <r>
    <x v="3"/>
    <x v="20"/>
    <x v="5"/>
    <x v="4"/>
  </r>
  <r>
    <x v="3"/>
    <x v="20"/>
    <x v="6"/>
    <x v="3"/>
  </r>
  <r>
    <x v="3"/>
    <x v="20"/>
    <x v="7"/>
    <x v="1"/>
  </r>
  <r>
    <x v="3"/>
    <x v="20"/>
    <x v="8"/>
    <x v="1"/>
  </r>
  <r>
    <x v="3"/>
    <x v="20"/>
    <x v="9"/>
    <x v="0"/>
  </r>
  <r>
    <x v="3"/>
    <x v="20"/>
    <x v="10"/>
    <x v="10"/>
  </r>
  <r>
    <x v="3"/>
    <x v="21"/>
    <x v="0"/>
    <x v="12"/>
  </r>
  <r>
    <x v="3"/>
    <x v="21"/>
    <x v="1"/>
    <x v="10"/>
  </r>
  <r>
    <x v="3"/>
    <x v="21"/>
    <x v="2"/>
    <x v="10"/>
  </r>
  <r>
    <x v="3"/>
    <x v="21"/>
    <x v="3"/>
    <x v="7"/>
  </r>
  <r>
    <x v="3"/>
    <x v="21"/>
    <x v="4"/>
    <x v="7"/>
  </r>
  <r>
    <x v="3"/>
    <x v="21"/>
    <x v="5"/>
    <x v="7"/>
  </r>
  <r>
    <x v="3"/>
    <x v="21"/>
    <x v="6"/>
    <x v="7"/>
  </r>
  <r>
    <x v="3"/>
    <x v="21"/>
    <x v="7"/>
    <x v="7"/>
  </r>
  <r>
    <x v="3"/>
    <x v="21"/>
    <x v="8"/>
    <x v="7"/>
  </r>
  <r>
    <x v="3"/>
    <x v="21"/>
    <x v="9"/>
    <x v="7"/>
  </r>
  <r>
    <x v="3"/>
    <x v="21"/>
    <x v="10"/>
    <x v="7"/>
  </r>
  <r>
    <x v="3"/>
    <x v="22"/>
    <x v="0"/>
    <x v="12"/>
  </r>
  <r>
    <x v="3"/>
    <x v="22"/>
    <x v="1"/>
    <x v="12"/>
  </r>
  <r>
    <x v="3"/>
    <x v="22"/>
    <x v="2"/>
    <x v="12"/>
  </r>
  <r>
    <x v="3"/>
    <x v="22"/>
    <x v="3"/>
    <x v="11"/>
  </r>
  <r>
    <x v="3"/>
    <x v="22"/>
    <x v="4"/>
    <x v="1"/>
  </r>
  <r>
    <x v="3"/>
    <x v="22"/>
    <x v="5"/>
    <x v="4"/>
  </r>
  <r>
    <x v="3"/>
    <x v="22"/>
    <x v="6"/>
    <x v="3"/>
  </r>
  <r>
    <x v="3"/>
    <x v="22"/>
    <x v="7"/>
    <x v="5"/>
  </r>
  <r>
    <x v="3"/>
    <x v="22"/>
    <x v="8"/>
    <x v="6"/>
  </r>
  <r>
    <x v="3"/>
    <x v="22"/>
    <x v="9"/>
    <x v="3"/>
  </r>
  <r>
    <x v="3"/>
    <x v="22"/>
    <x v="10"/>
    <x v="11"/>
  </r>
  <r>
    <x v="3"/>
    <x v="23"/>
    <x v="0"/>
    <x v="12"/>
  </r>
  <r>
    <x v="3"/>
    <x v="23"/>
    <x v="1"/>
    <x v="10"/>
  </r>
  <r>
    <x v="3"/>
    <x v="23"/>
    <x v="2"/>
    <x v="15"/>
  </r>
  <r>
    <x v="3"/>
    <x v="23"/>
    <x v="3"/>
    <x v="7"/>
  </r>
  <r>
    <x v="3"/>
    <x v="23"/>
    <x v="4"/>
    <x v="7"/>
  </r>
  <r>
    <x v="3"/>
    <x v="23"/>
    <x v="5"/>
    <x v="7"/>
  </r>
  <r>
    <x v="3"/>
    <x v="23"/>
    <x v="6"/>
    <x v="7"/>
  </r>
  <r>
    <x v="3"/>
    <x v="23"/>
    <x v="7"/>
    <x v="7"/>
  </r>
  <r>
    <x v="3"/>
    <x v="23"/>
    <x v="8"/>
    <x v="7"/>
  </r>
  <r>
    <x v="3"/>
    <x v="23"/>
    <x v="9"/>
    <x v="7"/>
  </r>
  <r>
    <x v="3"/>
    <x v="23"/>
    <x v="10"/>
    <x v="7"/>
  </r>
  <r>
    <x v="4"/>
    <x v="5"/>
    <x v="0"/>
    <x v="10"/>
  </r>
  <r>
    <x v="4"/>
    <x v="5"/>
    <x v="1"/>
    <x v="44"/>
  </r>
  <r>
    <x v="4"/>
    <x v="5"/>
    <x v="2"/>
    <x v="29"/>
  </r>
  <r>
    <x v="4"/>
    <x v="5"/>
    <x v="3"/>
    <x v="47"/>
  </r>
  <r>
    <x v="4"/>
    <x v="5"/>
    <x v="4"/>
    <x v="43"/>
  </r>
  <r>
    <x v="4"/>
    <x v="5"/>
    <x v="5"/>
    <x v="0"/>
  </r>
  <r>
    <x v="4"/>
    <x v="5"/>
    <x v="6"/>
    <x v="34"/>
  </r>
  <r>
    <x v="4"/>
    <x v="5"/>
    <x v="7"/>
    <x v="21"/>
  </r>
  <r>
    <x v="4"/>
    <x v="5"/>
    <x v="8"/>
    <x v="42"/>
  </r>
  <r>
    <x v="4"/>
    <x v="5"/>
    <x v="9"/>
    <x v="63"/>
  </r>
  <r>
    <x v="4"/>
    <x v="5"/>
    <x v="10"/>
    <x v="1"/>
  </r>
  <r>
    <x v="4"/>
    <x v="6"/>
    <x v="0"/>
    <x v="41"/>
  </r>
  <r>
    <x v="4"/>
    <x v="6"/>
    <x v="1"/>
    <x v="36"/>
  </r>
  <r>
    <x v="4"/>
    <x v="6"/>
    <x v="2"/>
    <x v="12"/>
  </r>
  <r>
    <x v="4"/>
    <x v="6"/>
    <x v="3"/>
    <x v="42"/>
  </r>
  <r>
    <x v="4"/>
    <x v="6"/>
    <x v="4"/>
    <x v="0"/>
  </r>
  <r>
    <x v="4"/>
    <x v="6"/>
    <x v="5"/>
    <x v="31"/>
  </r>
  <r>
    <x v="4"/>
    <x v="6"/>
    <x v="6"/>
    <x v="10"/>
  </r>
  <r>
    <x v="4"/>
    <x v="6"/>
    <x v="7"/>
    <x v="10"/>
  </r>
  <r>
    <x v="4"/>
    <x v="6"/>
    <x v="8"/>
    <x v="31"/>
  </r>
  <r>
    <x v="4"/>
    <x v="6"/>
    <x v="9"/>
    <x v="10"/>
  </r>
  <r>
    <x v="4"/>
    <x v="6"/>
    <x v="10"/>
    <x v="12"/>
  </r>
  <r>
    <x v="4"/>
    <x v="9"/>
    <x v="0"/>
    <x v="12"/>
  </r>
  <r>
    <x v="4"/>
    <x v="9"/>
    <x v="1"/>
    <x v="65"/>
  </r>
  <r>
    <x v="4"/>
    <x v="9"/>
    <x v="2"/>
    <x v="12"/>
  </r>
  <r>
    <x v="4"/>
    <x v="9"/>
    <x v="3"/>
    <x v="34"/>
  </r>
  <r>
    <x v="4"/>
    <x v="9"/>
    <x v="4"/>
    <x v="12"/>
  </r>
  <r>
    <x v="4"/>
    <x v="9"/>
    <x v="5"/>
    <x v="10"/>
  </r>
  <r>
    <x v="4"/>
    <x v="9"/>
    <x v="6"/>
    <x v="37"/>
  </r>
  <r>
    <x v="4"/>
    <x v="9"/>
    <x v="7"/>
    <x v="61"/>
  </r>
  <r>
    <x v="4"/>
    <x v="9"/>
    <x v="8"/>
    <x v="65"/>
  </r>
  <r>
    <x v="4"/>
    <x v="9"/>
    <x v="9"/>
    <x v="41"/>
  </r>
  <r>
    <x v="4"/>
    <x v="9"/>
    <x v="10"/>
    <x v="39"/>
  </r>
  <r>
    <x v="4"/>
    <x v="14"/>
    <x v="0"/>
    <x v="45"/>
  </r>
  <r>
    <x v="4"/>
    <x v="14"/>
    <x v="1"/>
    <x v="41"/>
  </r>
  <r>
    <x v="4"/>
    <x v="14"/>
    <x v="2"/>
    <x v="61"/>
  </r>
  <r>
    <x v="4"/>
    <x v="14"/>
    <x v="3"/>
    <x v="25"/>
  </r>
  <r>
    <x v="4"/>
    <x v="14"/>
    <x v="4"/>
    <x v="65"/>
  </r>
  <r>
    <x v="4"/>
    <x v="14"/>
    <x v="5"/>
    <x v="55"/>
  </r>
  <r>
    <x v="4"/>
    <x v="14"/>
    <x v="6"/>
    <x v="34"/>
  </r>
  <r>
    <x v="4"/>
    <x v="14"/>
    <x v="7"/>
    <x v="38"/>
  </r>
  <r>
    <x v="4"/>
    <x v="14"/>
    <x v="8"/>
    <x v="55"/>
  </r>
  <r>
    <x v="4"/>
    <x v="14"/>
    <x v="9"/>
    <x v="30"/>
  </r>
  <r>
    <x v="4"/>
    <x v="14"/>
    <x v="10"/>
    <x v="56"/>
  </r>
  <r>
    <x v="4"/>
    <x v="15"/>
    <x v="0"/>
    <x v="12"/>
  </r>
  <r>
    <x v="4"/>
    <x v="15"/>
    <x v="1"/>
    <x v="61"/>
  </r>
  <r>
    <x v="4"/>
    <x v="15"/>
    <x v="2"/>
    <x v="37"/>
  </r>
  <r>
    <x v="4"/>
    <x v="15"/>
    <x v="3"/>
    <x v="7"/>
  </r>
  <r>
    <x v="4"/>
    <x v="15"/>
    <x v="4"/>
    <x v="7"/>
  </r>
  <r>
    <x v="4"/>
    <x v="15"/>
    <x v="5"/>
    <x v="7"/>
  </r>
  <r>
    <x v="4"/>
    <x v="15"/>
    <x v="6"/>
    <x v="7"/>
  </r>
  <r>
    <x v="4"/>
    <x v="15"/>
    <x v="7"/>
    <x v="7"/>
  </r>
  <r>
    <x v="4"/>
    <x v="15"/>
    <x v="8"/>
    <x v="7"/>
  </r>
  <r>
    <x v="4"/>
    <x v="15"/>
    <x v="9"/>
    <x v="7"/>
  </r>
  <r>
    <x v="4"/>
    <x v="15"/>
    <x v="10"/>
    <x v="7"/>
  </r>
  <r>
    <x v="4"/>
    <x v="16"/>
    <x v="0"/>
    <x v="12"/>
  </r>
  <r>
    <x v="4"/>
    <x v="16"/>
    <x v="1"/>
    <x v="20"/>
  </r>
  <r>
    <x v="4"/>
    <x v="16"/>
    <x v="2"/>
    <x v="20"/>
  </r>
  <r>
    <x v="4"/>
    <x v="16"/>
    <x v="3"/>
    <x v="33"/>
  </r>
  <r>
    <x v="4"/>
    <x v="16"/>
    <x v="4"/>
    <x v="32"/>
  </r>
  <r>
    <x v="4"/>
    <x v="16"/>
    <x v="5"/>
    <x v="49"/>
  </r>
  <r>
    <x v="4"/>
    <x v="16"/>
    <x v="6"/>
    <x v="26"/>
  </r>
  <r>
    <x v="4"/>
    <x v="16"/>
    <x v="7"/>
    <x v="15"/>
  </r>
  <r>
    <x v="4"/>
    <x v="16"/>
    <x v="8"/>
    <x v="56"/>
  </r>
  <r>
    <x v="4"/>
    <x v="16"/>
    <x v="9"/>
    <x v="51"/>
  </r>
  <r>
    <x v="4"/>
    <x v="16"/>
    <x v="10"/>
    <x v="1"/>
  </r>
  <r>
    <x v="4"/>
    <x v="17"/>
    <x v="0"/>
    <x v="3"/>
  </r>
  <r>
    <x v="4"/>
    <x v="17"/>
    <x v="1"/>
    <x v="61"/>
  </r>
  <r>
    <x v="4"/>
    <x v="17"/>
    <x v="2"/>
    <x v="40"/>
  </r>
  <r>
    <x v="4"/>
    <x v="17"/>
    <x v="3"/>
    <x v="12"/>
  </r>
  <r>
    <x v="4"/>
    <x v="17"/>
    <x v="4"/>
    <x v="61"/>
  </r>
  <r>
    <x v="4"/>
    <x v="17"/>
    <x v="5"/>
    <x v="41"/>
  </r>
  <r>
    <x v="4"/>
    <x v="17"/>
    <x v="6"/>
    <x v="45"/>
  </r>
  <r>
    <x v="4"/>
    <x v="17"/>
    <x v="7"/>
    <x v="25"/>
  </r>
  <r>
    <x v="4"/>
    <x v="17"/>
    <x v="8"/>
    <x v="58"/>
  </r>
  <r>
    <x v="4"/>
    <x v="17"/>
    <x v="9"/>
    <x v="10"/>
  </r>
  <r>
    <x v="4"/>
    <x v="17"/>
    <x v="10"/>
    <x v="21"/>
  </r>
  <r>
    <x v="4"/>
    <x v="24"/>
    <x v="0"/>
    <x v="12"/>
  </r>
  <r>
    <x v="4"/>
    <x v="24"/>
    <x v="1"/>
    <x v="36"/>
  </r>
  <r>
    <x v="4"/>
    <x v="24"/>
    <x v="2"/>
    <x v="25"/>
  </r>
  <r>
    <x v="4"/>
    <x v="24"/>
    <x v="3"/>
    <x v="7"/>
  </r>
  <r>
    <x v="4"/>
    <x v="24"/>
    <x v="4"/>
    <x v="7"/>
  </r>
  <r>
    <x v="4"/>
    <x v="24"/>
    <x v="5"/>
    <x v="7"/>
  </r>
  <r>
    <x v="4"/>
    <x v="24"/>
    <x v="6"/>
    <x v="7"/>
  </r>
  <r>
    <x v="4"/>
    <x v="24"/>
    <x v="7"/>
    <x v="7"/>
  </r>
  <r>
    <x v="4"/>
    <x v="24"/>
    <x v="8"/>
    <x v="7"/>
  </r>
  <r>
    <x v="4"/>
    <x v="24"/>
    <x v="9"/>
    <x v="7"/>
  </r>
  <r>
    <x v="4"/>
    <x v="24"/>
    <x v="10"/>
    <x v="7"/>
  </r>
  <r>
    <x v="4"/>
    <x v="20"/>
    <x v="0"/>
    <x v="21"/>
  </r>
  <r>
    <x v="4"/>
    <x v="20"/>
    <x v="1"/>
    <x v="65"/>
  </r>
  <r>
    <x v="4"/>
    <x v="20"/>
    <x v="2"/>
    <x v="23"/>
  </r>
  <r>
    <x v="4"/>
    <x v="20"/>
    <x v="3"/>
    <x v="0"/>
  </r>
  <r>
    <x v="4"/>
    <x v="20"/>
    <x v="4"/>
    <x v="45"/>
  </r>
  <r>
    <x v="4"/>
    <x v="20"/>
    <x v="5"/>
    <x v="54"/>
  </r>
  <r>
    <x v="4"/>
    <x v="20"/>
    <x v="6"/>
    <x v="60"/>
  </r>
  <r>
    <x v="4"/>
    <x v="20"/>
    <x v="7"/>
    <x v="44"/>
  </r>
  <r>
    <x v="4"/>
    <x v="20"/>
    <x v="8"/>
    <x v="50"/>
  </r>
  <r>
    <x v="4"/>
    <x v="20"/>
    <x v="9"/>
    <x v="55"/>
  </r>
  <r>
    <x v="4"/>
    <x v="20"/>
    <x v="10"/>
    <x v="37"/>
  </r>
  <r>
    <x v="4"/>
    <x v="21"/>
    <x v="0"/>
    <x v="12"/>
  </r>
  <r>
    <x v="4"/>
    <x v="21"/>
    <x v="1"/>
    <x v="12"/>
  </r>
  <r>
    <x v="4"/>
    <x v="21"/>
    <x v="2"/>
    <x v="37"/>
  </r>
  <r>
    <x v="4"/>
    <x v="21"/>
    <x v="3"/>
    <x v="7"/>
  </r>
  <r>
    <x v="4"/>
    <x v="21"/>
    <x v="4"/>
    <x v="7"/>
  </r>
  <r>
    <x v="4"/>
    <x v="21"/>
    <x v="5"/>
    <x v="7"/>
  </r>
  <r>
    <x v="4"/>
    <x v="21"/>
    <x v="6"/>
    <x v="7"/>
  </r>
  <r>
    <x v="4"/>
    <x v="21"/>
    <x v="7"/>
    <x v="7"/>
  </r>
  <r>
    <x v="4"/>
    <x v="21"/>
    <x v="8"/>
    <x v="7"/>
  </r>
  <r>
    <x v="4"/>
    <x v="21"/>
    <x v="9"/>
    <x v="7"/>
  </r>
  <r>
    <x v="4"/>
    <x v="21"/>
    <x v="10"/>
    <x v="7"/>
  </r>
  <r>
    <x v="4"/>
    <x v="22"/>
    <x v="0"/>
    <x v="61"/>
  </r>
  <r>
    <x v="4"/>
    <x v="22"/>
    <x v="1"/>
    <x v="61"/>
  </r>
  <r>
    <x v="4"/>
    <x v="22"/>
    <x v="2"/>
    <x v="31"/>
  </r>
  <r>
    <x v="4"/>
    <x v="22"/>
    <x v="3"/>
    <x v="23"/>
  </r>
  <r>
    <x v="4"/>
    <x v="22"/>
    <x v="4"/>
    <x v="8"/>
  </r>
  <r>
    <x v="4"/>
    <x v="22"/>
    <x v="5"/>
    <x v="35"/>
  </r>
  <r>
    <x v="4"/>
    <x v="22"/>
    <x v="6"/>
    <x v="38"/>
  </r>
  <r>
    <x v="4"/>
    <x v="22"/>
    <x v="7"/>
    <x v="34"/>
  </r>
  <r>
    <x v="4"/>
    <x v="22"/>
    <x v="8"/>
    <x v="47"/>
  </r>
  <r>
    <x v="4"/>
    <x v="22"/>
    <x v="9"/>
    <x v="33"/>
  </r>
  <r>
    <x v="4"/>
    <x v="22"/>
    <x v="10"/>
    <x v="31"/>
  </r>
  <r>
    <x v="4"/>
    <x v="23"/>
    <x v="0"/>
    <x v="12"/>
  </r>
  <r>
    <x v="4"/>
    <x v="23"/>
    <x v="1"/>
    <x v="31"/>
  </r>
  <r>
    <x v="4"/>
    <x v="23"/>
    <x v="2"/>
    <x v="54"/>
  </r>
  <r>
    <x v="4"/>
    <x v="23"/>
    <x v="3"/>
    <x v="7"/>
  </r>
  <r>
    <x v="4"/>
    <x v="23"/>
    <x v="4"/>
    <x v="7"/>
  </r>
  <r>
    <x v="4"/>
    <x v="23"/>
    <x v="5"/>
    <x v="7"/>
  </r>
  <r>
    <x v="4"/>
    <x v="23"/>
    <x v="6"/>
    <x v="7"/>
  </r>
  <r>
    <x v="4"/>
    <x v="23"/>
    <x v="7"/>
    <x v="7"/>
  </r>
  <r>
    <x v="4"/>
    <x v="23"/>
    <x v="8"/>
    <x v="7"/>
  </r>
  <r>
    <x v="4"/>
    <x v="23"/>
    <x v="9"/>
    <x v="7"/>
  </r>
  <r>
    <x v="4"/>
    <x v="23"/>
    <x v="1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3:L16" firstHeaderRow="1" firstDataRow="2" firstDataCol="1" rowPageCount="1" colPageCount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10"/>
        <item h="1" x="11"/>
        <item h="1" x="12"/>
        <item h="1" x="13"/>
        <item h="1" x="14"/>
        <item h="1" x="15"/>
        <item h="1" x="16"/>
        <item x="17"/>
        <item h="1" x="24"/>
        <item h="1" x="20"/>
        <item h="1" x="21"/>
        <item h="1" x="22"/>
        <item h="1" x="23"/>
        <item h="1" x="18"/>
        <item h="1" x="19"/>
        <item h="1" x="7"/>
        <item h="1" x="8"/>
        <item h="1" x="9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69">
        <item x="12"/>
        <item x="61"/>
        <item x="45"/>
        <item x="36"/>
        <item x="41"/>
        <item x="31"/>
        <item x="10"/>
        <item x="25"/>
        <item x="65"/>
        <item x="29"/>
        <item x="37"/>
        <item x="44"/>
        <item x="0"/>
        <item x="30"/>
        <item x="58"/>
        <item x="43"/>
        <item x="42"/>
        <item x="35"/>
        <item x="8"/>
        <item x="34"/>
        <item x="47"/>
        <item x="55"/>
        <item x="23"/>
        <item x="54"/>
        <item x="15"/>
        <item x="38"/>
        <item x="59"/>
        <item x="21"/>
        <item x="50"/>
        <item x="40"/>
        <item x="13"/>
        <item x="39"/>
        <item x="26"/>
        <item x="22"/>
        <item x="20"/>
        <item x="56"/>
        <item x="1"/>
        <item x="46"/>
        <item x="51"/>
        <item x="62"/>
        <item x="19"/>
        <item x="32"/>
        <item x="11"/>
        <item x="33"/>
        <item x="49"/>
        <item x="60"/>
        <item x="48"/>
        <item x="2"/>
        <item x="24"/>
        <item x="27"/>
        <item x="63"/>
        <item x="52"/>
        <item x="64"/>
        <item x="3"/>
        <item x="28"/>
        <item x="53"/>
        <item x="57"/>
        <item x="6"/>
        <item x="14"/>
        <item x="67"/>
        <item x="4"/>
        <item x="66"/>
        <item x="5"/>
        <item x="16"/>
        <item x="9"/>
        <item x="17"/>
        <item x="18"/>
        <item x="7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Average of Sed Depth (cm)" fld="3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8"/>
  <sheetViews>
    <sheetView tabSelected="1" workbookViewId="0">
      <selection activeCell="H1" sqref="H1"/>
    </sheetView>
  </sheetViews>
  <sheetFormatPr defaultRowHeight="15" x14ac:dyDescent="0.25"/>
  <cols>
    <col min="1" max="1" width="15.28515625" bestFit="1" customWidth="1"/>
    <col min="4" max="4" width="14.7109375" bestFit="1" customWidth="1"/>
    <col min="6" max="6" width="25" customWidth="1"/>
    <col min="7" max="7" width="16.28515625" customWidth="1"/>
    <col min="8" max="8" width="12.85546875" customWidth="1"/>
    <col min="9" max="9" width="15.28515625" customWidth="1"/>
    <col min="10" max="10" width="15" customWidth="1"/>
    <col min="11" max="11" width="12.42578125" customWidth="1"/>
    <col min="12" max="12" width="12" customWidth="1"/>
    <col min="13" max="16" width="2" customWidth="1"/>
    <col min="17" max="24" width="3" customWidth="1"/>
    <col min="25" max="25" width="1.7109375" customWidth="1"/>
    <col min="26" max="27" width="16.85546875" customWidth="1"/>
    <col min="28" max="29" width="12" customWidth="1"/>
    <col min="30" max="30" width="4" customWidth="1"/>
    <col min="31" max="31" width="12" bestFit="1" customWidth="1"/>
    <col min="32" max="32" width="12" customWidth="1"/>
    <col min="33" max="33" width="2" customWidth="1"/>
    <col min="34" max="34" width="12" bestFit="1" customWidth="1"/>
    <col min="35" max="35" width="12" customWidth="1"/>
    <col min="36" max="36" width="4" customWidth="1"/>
    <col min="37" max="37" width="12" bestFit="1" customWidth="1"/>
    <col min="38" max="38" width="2" customWidth="1"/>
    <col min="39" max="40" width="12" bestFit="1" customWidth="1"/>
    <col min="41" max="41" width="12" customWidth="1"/>
    <col min="42" max="42" width="2" customWidth="1"/>
    <col min="43" max="43" width="12" customWidth="1"/>
    <col min="44" max="44" width="4" customWidth="1"/>
    <col min="45" max="45" width="12" bestFit="1" customWidth="1"/>
    <col min="46" max="46" width="2" customWidth="1"/>
    <col min="47" max="48" width="12" customWidth="1"/>
    <col min="49" max="49" width="4" customWidth="1"/>
    <col min="50" max="50" width="12" customWidth="1"/>
    <col min="51" max="52" width="12" bestFit="1" customWidth="1"/>
    <col min="53" max="53" width="4" customWidth="1"/>
    <col min="54" max="54" width="12" bestFit="1" customWidth="1"/>
    <col min="55" max="55" width="12" customWidth="1"/>
    <col min="56" max="56" width="2" customWidth="1"/>
    <col min="57" max="59" width="12" customWidth="1"/>
    <col min="60" max="60" width="12" bestFit="1" customWidth="1"/>
    <col min="61" max="61" width="2" customWidth="1"/>
    <col min="62" max="62" width="12" bestFit="1" customWidth="1"/>
    <col min="63" max="63" width="12" customWidth="1"/>
    <col min="64" max="65" width="2" customWidth="1"/>
    <col min="66" max="66" width="3" customWidth="1"/>
    <col min="67" max="67" width="12" bestFit="1" customWidth="1"/>
    <col min="68" max="68" width="3" customWidth="1"/>
    <col min="69" max="69" width="12" bestFit="1" customWidth="1"/>
    <col min="70" max="70" width="3" customWidth="1"/>
    <col min="71" max="71" width="1.7109375" customWidth="1"/>
    <col min="72" max="72" width="20" customWidth="1"/>
    <col min="73" max="73" width="14.28515625" customWidth="1"/>
    <col min="74" max="75" width="12" customWidth="1"/>
    <col min="76" max="76" width="4" customWidth="1"/>
    <col min="77" max="78" width="12" bestFit="1" customWidth="1"/>
    <col min="79" max="79" width="2" customWidth="1"/>
    <col min="80" max="81" width="12" bestFit="1" customWidth="1"/>
    <col min="82" max="82" width="4" customWidth="1"/>
    <col min="83" max="84" width="12" bestFit="1" customWidth="1"/>
    <col min="85" max="85" width="2" customWidth="1"/>
    <col min="86" max="86" width="12" customWidth="1"/>
    <col min="87" max="87" width="12" bestFit="1" customWidth="1"/>
    <col min="88" max="88" width="4" customWidth="1"/>
    <col min="89" max="90" width="12" bestFit="1" customWidth="1"/>
    <col min="91" max="91" width="2" customWidth="1"/>
    <col min="92" max="93" width="12" bestFit="1" customWidth="1"/>
    <col min="94" max="94" width="4" customWidth="1"/>
    <col min="95" max="96" width="12" bestFit="1" customWidth="1"/>
    <col min="97" max="97" width="2" customWidth="1"/>
    <col min="98" max="98" width="12" bestFit="1" customWidth="1"/>
    <col min="99" max="99" width="4" customWidth="1"/>
    <col min="100" max="105" width="12" bestFit="1" customWidth="1"/>
    <col min="106" max="106" width="2" customWidth="1"/>
    <col min="107" max="110" width="12" bestFit="1" customWidth="1"/>
    <col min="111" max="112" width="4" customWidth="1"/>
    <col min="113" max="113" width="2" customWidth="1"/>
    <col min="114" max="114" width="1.7109375" customWidth="1"/>
    <col min="115" max="115" width="17.5703125" bestFit="1" customWidth="1"/>
    <col min="116" max="116" width="17.140625" bestFit="1" customWidth="1"/>
    <col min="117" max="117" width="12" bestFit="1" customWidth="1"/>
    <col min="118" max="118" width="12" customWidth="1"/>
    <col min="119" max="119" width="4" customWidth="1"/>
    <col min="120" max="121" width="12" bestFit="1" customWidth="1"/>
    <col min="122" max="122" width="2" customWidth="1"/>
    <col min="123" max="123" width="12" bestFit="1" customWidth="1"/>
    <col min="124" max="124" width="4" customWidth="1"/>
    <col min="125" max="126" width="12" bestFit="1" customWidth="1"/>
    <col min="127" max="127" width="2" customWidth="1"/>
    <col min="128" max="129" width="12" bestFit="1" customWidth="1"/>
    <col min="130" max="130" width="4" customWidth="1"/>
    <col min="131" max="132" width="12" bestFit="1" customWidth="1"/>
    <col min="133" max="133" width="2" customWidth="1"/>
    <col min="134" max="134" width="12" bestFit="1" customWidth="1"/>
    <col min="135" max="135" width="4" customWidth="1"/>
    <col min="136" max="137" width="12" bestFit="1" customWidth="1"/>
    <col min="138" max="138" width="2" customWidth="1"/>
    <col min="139" max="140" width="12" bestFit="1" customWidth="1"/>
    <col min="141" max="141" width="4" customWidth="1"/>
    <col min="142" max="145" width="12" bestFit="1" customWidth="1"/>
    <col min="146" max="146" width="4" customWidth="1"/>
    <col min="147" max="148" width="12" bestFit="1" customWidth="1"/>
    <col min="149" max="149" width="2" customWidth="1"/>
    <col min="150" max="150" width="12" bestFit="1" customWidth="1"/>
    <col min="151" max="151" width="4" customWidth="1"/>
    <col min="152" max="155" width="12" bestFit="1" customWidth="1"/>
    <col min="156" max="156" width="4" customWidth="1"/>
    <col min="157" max="158" width="12" bestFit="1" customWidth="1"/>
    <col min="159" max="159" width="20.28515625" bestFit="1" customWidth="1"/>
    <col min="160" max="160" width="14.7109375" bestFit="1" customWidth="1"/>
    <col min="161" max="161" width="12" bestFit="1" customWidth="1"/>
    <col min="162" max="162" width="4" customWidth="1"/>
    <col min="163" max="164" width="12" bestFit="1" customWidth="1"/>
    <col min="165" max="165" width="2" customWidth="1"/>
    <col min="166" max="166" width="12" bestFit="1" customWidth="1"/>
    <col min="167" max="167" width="4" customWidth="1"/>
    <col min="168" max="169" width="12" bestFit="1" customWidth="1"/>
    <col min="170" max="170" width="2" customWidth="1"/>
    <col min="171" max="172" width="12" bestFit="1" customWidth="1"/>
    <col min="173" max="173" width="4" customWidth="1"/>
    <col min="174" max="175" width="12" bestFit="1" customWidth="1"/>
    <col min="176" max="176" width="2" customWidth="1"/>
    <col min="177" max="178" width="12" bestFit="1" customWidth="1"/>
    <col min="179" max="179" width="4" customWidth="1"/>
    <col min="180" max="183" width="12" bestFit="1" customWidth="1"/>
    <col min="184" max="184" width="4" customWidth="1"/>
    <col min="185" max="186" width="12" bestFit="1" customWidth="1"/>
    <col min="187" max="187" width="2" customWidth="1"/>
    <col min="188" max="189" width="12" bestFit="1" customWidth="1"/>
    <col min="190" max="190" width="4" customWidth="1"/>
    <col min="191" max="191" width="12" customWidth="1"/>
    <col min="192" max="192" width="12" bestFit="1" customWidth="1"/>
    <col min="193" max="193" width="2" customWidth="1"/>
    <col min="194" max="197" width="12" bestFit="1" customWidth="1"/>
    <col min="198" max="198" width="2" customWidth="1"/>
    <col min="199" max="200" width="12" bestFit="1" customWidth="1"/>
    <col min="201" max="201" width="4" customWidth="1"/>
    <col min="202" max="202" width="12" bestFit="1" customWidth="1"/>
    <col min="203" max="203" width="2" customWidth="1"/>
    <col min="204" max="207" width="12" bestFit="1" customWidth="1"/>
    <col min="208" max="208" width="4" customWidth="1"/>
    <col min="209" max="209" width="12" bestFit="1" customWidth="1"/>
    <col min="210" max="210" width="1.7109375" customWidth="1"/>
    <col min="211" max="211" width="18" bestFit="1" customWidth="1"/>
    <col min="212" max="212" width="11.28515625" customWidth="1"/>
    <col min="213" max="229" width="12" bestFit="1" customWidth="1"/>
    <col min="230" max="230" width="8.85546875" customWidth="1"/>
    <col min="231" max="263" width="12" bestFit="1" customWidth="1"/>
    <col min="264" max="264" width="8.85546875" customWidth="1"/>
    <col min="265" max="298" width="12" bestFit="1" customWidth="1"/>
    <col min="299" max="299" width="8.85546875" customWidth="1"/>
    <col min="300" max="331" width="12" bestFit="1" customWidth="1"/>
    <col min="332" max="332" width="8.85546875" customWidth="1"/>
    <col min="333" max="362" width="12" bestFit="1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5.8554687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5.85546875" customWidth="1"/>
    <col min="377" max="377" width="8.85546875" customWidth="1"/>
    <col min="378" max="378" width="5.85546875" customWidth="1"/>
    <col min="379" max="379" width="8.85546875" customWidth="1"/>
    <col min="380" max="380" width="5.85546875" customWidth="1"/>
    <col min="381" max="381" width="8.85546875" customWidth="1"/>
    <col min="382" max="382" width="5.85546875" customWidth="1"/>
    <col min="383" max="383" width="8.85546875" customWidth="1"/>
    <col min="384" max="384" width="11.28515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F1" s="1" t="s">
        <v>0</v>
      </c>
      <c r="G1" s="2">
        <v>15</v>
      </c>
      <c r="H1" s="2"/>
    </row>
    <row r="2" spans="1:12" x14ac:dyDescent="0.25">
      <c r="A2" s="4" t="s">
        <v>13</v>
      </c>
      <c r="B2">
        <v>1</v>
      </c>
      <c r="C2">
        <v>0</v>
      </c>
      <c r="D2">
        <v>2</v>
      </c>
    </row>
    <row r="3" spans="1:12" x14ac:dyDescent="0.25">
      <c r="A3" s="4" t="s">
        <v>13</v>
      </c>
      <c r="B3">
        <v>1</v>
      </c>
      <c r="C3">
        <v>20</v>
      </c>
      <c r="D3">
        <v>6</v>
      </c>
      <c r="F3" s="1" t="s">
        <v>18</v>
      </c>
      <c r="G3" s="1" t="s">
        <v>12</v>
      </c>
    </row>
    <row r="4" spans="1:12" x14ac:dyDescent="0.25">
      <c r="A4" s="4" t="s">
        <v>13</v>
      </c>
      <c r="B4">
        <v>1</v>
      </c>
      <c r="C4">
        <v>40</v>
      </c>
      <c r="D4">
        <v>8</v>
      </c>
      <c r="F4" s="1" t="s">
        <v>10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11</v>
      </c>
    </row>
    <row r="5" spans="1:12" x14ac:dyDescent="0.25">
      <c r="A5" s="4" t="s">
        <v>13</v>
      </c>
      <c r="B5">
        <v>1</v>
      </c>
      <c r="C5">
        <v>60</v>
      </c>
      <c r="D5">
        <v>2</v>
      </c>
      <c r="F5" s="2">
        <v>0</v>
      </c>
      <c r="G5" s="3">
        <v>8</v>
      </c>
      <c r="H5" s="3" t="e">
        <v>#DIV/0!</v>
      </c>
      <c r="I5" s="3">
        <v>0</v>
      </c>
      <c r="J5" s="3">
        <v>0.16666666666666666</v>
      </c>
      <c r="K5" s="3">
        <v>9</v>
      </c>
      <c r="L5" s="3">
        <v>4.2916666666666661</v>
      </c>
    </row>
    <row r="6" spans="1:12" x14ac:dyDescent="0.25">
      <c r="A6" s="4" t="s">
        <v>13</v>
      </c>
      <c r="B6">
        <v>1</v>
      </c>
      <c r="C6">
        <v>80</v>
      </c>
      <c r="D6">
        <v>9</v>
      </c>
      <c r="F6" s="2">
        <v>20</v>
      </c>
      <c r="G6" s="3">
        <v>1</v>
      </c>
      <c r="H6" s="3">
        <v>3.5</v>
      </c>
      <c r="I6" s="3">
        <v>2.5</v>
      </c>
      <c r="J6" s="3">
        <v>0.66666666666666663</v>
      </c>
      <c r="K6" s="3">
        <v>0.16666666666666666</v>
      </c>
      <c r="L6" s="3">
        <v>1.5666666666666669</v>
      </c>
    </row>
    <row r="7" spans="1:12" x14ac:dyDescent="0.25">
      <c r="A7" s="4" t="s">
        <v>13</v>
      </c>
      <c r="B7">
        <v>1</v>
      </c>
      <c r="C7">
        <v>100</v>
      </c>
      <c r="D7">
        <v>12</v>
      </c>
      <c r="F7" s="2">
        <v>40</v>
      </c>
      <c r="G7" s="3">
        <v>3</v>
      </c>
      <c r="H7" s="3">
        <v>5.833333333333333</v>
      </c>
      <c r="I7" s="3">
        <v>5.166666666666667</v>
      </c>
      <c r="J7" s="3">
        <v>6.166666666666667</v>
      </c>
      <c r="K7" s="3">
        <v>4.833333333333333</v>
      </c>
      <c r="L7" s="3">
        <v>5</v>
      </c>
    </row>
    <row r="8" spans="1:12" x14ac:dyDescent="0.25">
      <c r="A8" s="4" t="s">
        <v>13</v>
      </c>
      <c r="B8">
        <v>1</v>
      </c>
      <c r="C8">
        <v>120</v>
      </c>
      <c r="D8">
        <v>13</v>
      </c>
      <c r="F8" s="2">
        <v>60</v>
      </c>
      <c r="G8" s="3">
        <v>2</v>
      </c>
      <c r="H8" s="3">
        <v>1</v>
      </c>
      <c r="I8" s="3">
        <v>5.666666666666667</v>
      </c>
      <c r="J8" s="3">
        <v>2.8333333333333335</v>
      </c>
      <c r="K8" s="3">
        <v>0</v>
      </c>
      <c r="L8" s="3">
        <v>2.3000000000000003</v>
      </c>
    </row>
    <row r="9" spans="1:12" x14ac:dyDescent="0.25">
      <c r="A9" s="4" t="s">
        <v>13</v>
      </c>
      <c r="B9">
        <v>1</v>
      </c>
      <c r="C9">
        <v>140</v>
      </c>
      <c r="D9">
        <v>13</v>
      </c>
      <c r="F9" s="2">
        <v>80</v>
      </c>
      <c r="G9" s="3">
        <v>3</v>
      </c>
      <c r="H9" s="3">
        <v>1.8333333333333333</v>
      </c>
      <c r="I9" s="3">
        <v>2.3333333333333335</v>
      </c>
      <c r="J9" s="3">
        <v>1.8333333333333333</v>
      </c>
      <c r="K9" s="3">
        <v>0.16666666666666666</v>
      </c>
      <c r="L9" s="3">
        <v>1.8333333333333333</v>
      </c>
    </row>
    <row r="10" spans="1:12" x14ac:dyDescent="0.25">
      <c r="A10" s="4" t="s">
        <v>13</v>
      </c>
      <c r="B10">
        <v>1</v>
      </c>
      <c r="C10">
        <v>160</v>
      </c>
      <c r="D10">
        <v>10</v>
      </c>
      <c r="F10" s="2">
        <v>100</v>
      </c>
      <c r="G10" s="3">
        <v>5</v>
      </c>
      <c r="H10" s="3">
        <v>1.8333333333333333</v>
      </c>
      <c r="I10" s="3">
        <v>2</v>
      </c>
      <c r="J10" s="3">
        <v>1.1666666666666667</v>
      </c>
      <c r="K10" s="3">
        <v>0.66666666666666663</v>
      </c>
      <c r="L10" s="3">
        <v>2.1333333333333329</v>
      </c>
    </row>
    <row r="11" spans="1:12" x14ac:dyDescent="0.25">
      <c r="A11" s="4" t="s">
        <v>13</v>
      </c>
      <c r="B11">
        <v>1</v>
      </c>
      <c r="C11">
        <v>180</v>
      </c>
      <c r="D11" t="s">
        <v>7</v>
      </c>
      <c r="F11" s="2">
        <v>120</v>
      </c>
      <c r="G11" s="3">
        <v>2</v>
      </c>
      <c r="H11" s="3">
        <v>1.1666666666666667</v>
      </c>
      <c r="I11" s="3">
        <v>0.16666666666666666</v>
      </c>
      <c r="J11" s="3">
        <v>3</v>
      </c>
      <c r="K11" s="3">
        <v>0.33333333333333331</v>
      </c>
      <c r="L11" s="3">
        <v>1.3333333333333335</v>
      </c>
    </row>
    <row r="12" spans="1:12" x14ac:dyDescent="0.25">
      <c r="A12" s="4" t="s">
        <v>13</v>
      </c>
      <c r="B12">
        <v>1</v>
      </c>
      <c r="C12">
        <v>200</v>
      </c>
      <c r="D12" t="s">
        <v>7</v>
      </c>
      <c r="F12" s="2">
        <v>140</v>
      </c>
      <c r="G12" s="3">
        <v>1</v>
      </c>
      <c r="H12" s="3">
        <v>2</v>
      </c>
      <c r="I12" s="3">
        <v>2.6666666666666665</v>
      </c>
      <c r="J12" s="3">
        <v>1.1666666666666667</v>
      </c>
      <c r="K12" s="3">
        <v>1.1666666666666667</v>
      </c>
      <c r="L12" s="3">
        <v>1.6</v>
      </c>
    </row>
    <row r="13" spans="1:12" x14ac:dyDescent="0.25">
      <c r="A13" s="4" t="s">
        <v>13</v>
      </c>
      <c r="B13">
        <v>2</v>
      </c>
      <c r="C13">
        <v>0</v>
      </c>
      <c r="D13">
        <v>3</v>
      </c>
      <c r="F13" s="2">
        <v>160</v>
      </c>
      <c r="G13" s="3">
        <v>1</v>
      </c>
      <c r="H13" s="3">
        <v>0.66666666666666663</v>
      </c>
      <c r="I13" s="3">
        <v>2</v>
      </c>
      <c r="J13" s="3">
        <v>0.5</v>
      </c>
      <c r="K13" s="3">
        <v>2.3333333333333335</v>
      </c>
      <c r="L13" s="3">
        <v>1.3</v>
      </c>
    </row>
    <row r="14" spans="1:12" x14ac:dyDescent="0.25">
      <c r="A14" s="4" t="s">
        <v>13</v>
      </c>
      <c r="B14">
        <v>2</v>
      </c>
      <c r="C14">
        <v>20</v>
      </c>
      <c r="D14">
        <v>2</v>
      </c>
      <c r="F14" s="2">
        <v>180</v>
      </c>
      <c r="G14" s="3">
        <v>1</v>
      </c>
      <c r="H14" s="3">
        <v>1</v>
      </c>
      <c r="I14" s="3">
        <v>0.5</v>
      </c>
      <c r="J14" s="3">
        <v>3.1666666666666665</v>
      </c>
      <c r="K14" s="3">
        <v>1</v>
      </c>
      <c r="L14" s="3">
        <v>1.3333333333333333</v>
      </c>
    </row>
    <row r="15" spans="1:12" x14ac:dyDescent="0.25">
      <c r="A15" s="4" t="s">
        <v>13</v>
      </c>
      <c r="B15">
        <v>2</v>
      </c>
      <c r="C15">
        <v>40</v>
      </c>
      <c r="D15">
        <v>9</v>
      </c>
      <c r="F15" s="2">
        <v>200</v>
      </c>
      <c r="G15" s="3">
        <v>7</v>
      </c>
      <c r="H15" s="3">
        <v>4.166666666666667</v>
      </c>
      <c r="I15" s="3">
        <v>1.1666666666666667</v>
      </c>
      <c r="J15" s="3">
        <v>4.333333333333333</v>
      </c>
      <c r="K15" s="3">
        <v>4.5</v>
      </c>
      <c r="L15" s="3">
        <v>4.2333333333333334</v>
      </c>
    </row>
    <row r="16" spans="1:12" x14ac:dyDescent="0.25">
      <c r="A16" s="4" t="s">
        <v>13</v>
      </c>
      <c r="B16">
        <v>2</v>
      </c>
      <c r="C16">
        <v>60</v>
      </c>
      <c r="D16">
        <v>12</v>
      </c>
      <c r="F16" s="2" t="s">
        <v>11</v>
      </c>
      <c r="G16" s="3">
        <v>3.0909090909090908</v>
      </c>
      <c r="H16" s="3">
        <v>2.2999999999999998</v>
      </c>
      <c r="I16" s="3">
        <v>2.1969696969696972</v>
      </c>
      <c r="J16" s="3">
        <v>2.2727272727272729</v>
      </c>
      <c r="K16" s="3">
        <v>2.1969696969696968</v>
      </c>
      <c r="L16" s="3">
        <v>2.4135802469135803</v>
      </c>
    </row>
    <row r="17" spans="1:4" x14ac:dyDescent="0.25">
      <c r="A17" s="4" t="s">
        <v>13</v>
      </c>
      <c r="B17">
        <v>2</v>
      </c>
      <c r="C17">
        <v>80</v>
      </c>
      <c r="D17">
        <v>16</v>
      </c>
    </row>
    <row r="18" spans="1:4" x14ac:dyDescent="0.25">
      <c r="A18" s="4" t="s">
        <v>13</v>
      </c>
      <c r="B18">
        <v>2</v>
      </c>
      <c r="C18">
        <v>100</v>
      </c>
      <c r="D18">
        <v>9</v>
      </c>
    </row>
    <row r="19" spans="1:4" x14ac:dyDescent="0.25">
      <c r="A19" s="4" t="s">
        <v>13</v>
      </c>
      <c r="B19">
        <v>2</v>
      </c>
      <c r="C19">
        <v>120</v>
      </c>
      <c r="D19">
        <v>1</v>
      </c>
    </row>
    <row r="20" spans="1:4" x14ac:dyDescent="0.25">
      <c r="A20" s="4" t="s">
        <v>13</v>
      </c>
      <c r="B20">
        <v>2</v>
      </c>
      <c r="C20">
        <v>140</v>
      </c>
      <c r="D20">
        <v>7</v>
      </c>
    </row>
    <row r="21" spans="1:4" x14ac:dyDescent="0.25">
      <c r="A21" s="4" t="s">
        <v>13</v>
      </c>
      <c r="B21">
        <v>2</v>
      </c>
      <c r="C21">
        <v>160</v>
      </c>
      <c r="D21">
        <v>8</v>
      </c>
    </row>
    <row r="22" spans="1:4" x14ac:dyDescent="0.25">
      <c r="A22" s="4" t="s">
        <v>13</v>
      </c>
      <c r="B22">
        <v>2</v>
      </c>
      <c r="C22">
        <v>180</v>
      </c>
      <c r="D22">
        <v>3</v>
      </c>
    </row>
    <row r="23" spans="1:4" x14ac:dyDescent="0.25">
      <c r="A23" s="4" t="s">
        <v>13</v>
      </c>
      <c r="B23">
        <v>2</v>
      </c>
      <c r="C23">
        <v>200</v>
      </c>
      <c r="D23">
        <v>8</v>
      </c>
    </row>
    <row r="24" spans="1:4" x14ac:dyDescent="0.25">
      <c r="A24" s="4" t="s">
        <v>13</v>
      </c>
      <c r="B24">
        <v>3</v>
      </c>
      <c r="C24">
        <v>0</v>
      </c>
      <c r="D24">
        <v>0</v>
      </c>
    </row>
    <row r="25" spans="1:4" x14ac:dyDescent="0.25">
      <c r="A25" s="4" t="s">
        <v>13</v>
      </c>
      <c r="B25">
        <v>3</v>
      </c>
      <c r="C25">
        <v>20</v>
      </c>
      <c r="D25">
        <v>2</v>
      </c>
    </row>
    <row r="26" spans="1:4" x14ac:dyDescent="0.25">
      <c r="A26" s="4" t="s">
        <v>13</v>
      </c>
      <c r="B26">
        <v>3</v>
      </c>
      <c r="C26">
        <v>40</v>
      </c>
      <c r="D26">
        <v>1</v>
      </c>
    </row>
    <row r="27" spans="1:4" x14ac:dyDescent="0.25">
      <c r="A27" s="4" t="s">
        <v>13</v>
      </c>
      <c r="B27">
        <v>3</v>
      </c>
      <c r="C27">
        <v>60</v>
      </c>
      <c r="D27">
        <v>9</v>
      </c>
    </row>
    <row r="28" spans="1:4" x14ac:dyDescent="0.25">
      <c r="A28" s="4" t="s">
        <v>13</v>
      </c>
      <c r="B28">
        <v>3</v>
      </c>
      <c r="C28">
        <v>80</v>
      </c>
      <c r="D28">
        <v>5</v>
      </c>
    </row>
    <row r="29" spans="1:4" x14ac:dyDescent="0.25">
      <c r="A29" s="4" t="s">
        <v>13</v>
      </c>
      <c r="B29">
        <v>3</v>
      </c>
      <c r="C29">
        <v>100</v>
      </c>
      <c r="D29">
        <v>1</v>
      </c>
    </row>
    <row r="30" spans="1:4" x14ac:dyDescent="0.25">
      <c r="A30" s="4" t="s">
        <v>13</v>
      </c>
      <c r="B30">
        <v>3</v>
      </c>
      <c r="C30">
        <v>120</v>
      </c>
      <c r="D30">
        <v>5</v>
      </c>
    </row>
    <row r="31" spans="1:4" x14ac:dyDescent="0.25">
      <c r="A31" s="4" t="s">
        <v>13</v>
      </c>
      <c r="B31">
        <v>3</v>
      </c>
      <c r="C31">
        <v>140</v>
      </c>
      <c r="D31">
        <v>3</v>
      </c>
    </row>
    <row r="32" spans="1:4" x14ac:dyDescent="0.25">
      <c r="A32" s="4" t="s">
        <v>13</v>
      </c>
      <c r="B32">
        <v>3</v>
      </c>
      <c r="C32">
        <v>160</v>
      </c>
      <c r="D32">
        <v>2</v>
      </c>
    </row>
    <row r="33" spans="1:4" x14ac:dyDescent="0.25">
      <c r="A33" s="4" t="s">
        <v>13</v>
      </c>
      <c r="B33">
        <v>3</v>
      </c>
      <c r="C33">
        <v>180</v>
      </c>
      <c r="D33">
        <v>3</v>
      </c>
    </row>
    <row r="34" spans="1:4" x14ac:dyDescent="0.25">
      <c r="A34" s="4" t="s">
        <v>13</v>
      </c>
      <c r="B34">
        <v>3</v>
      </c>
      <c r="C34">
        <v>200</v>
      </c>
      <c r="D34" t="s">
        <v>7</v>
      </c>
    </row>
    <row r="35" spans="1:4" x14ac:dyDescent="0.25">
      <c r="A35" s="4" t="s">
        <v>13</v>
      </c>
      <c r="B35">
        <v>4</v>
      </c>
      <c r="C35">
        <v>0</v>
      </c>
      <c r="D35">
        <v>10</v>
      </c>
    </row>
    <row r="36" spans="1:4" x14ac:dyDescent="0.25">
      <c r="A36" s="4" t="s">
        <v>13</v>
      </c>
      <c r="B36">
        <v>4</v>
      </c>
      <c r="C36">
        <v>20</v>
      </c>
      <c r="D36">
        <v>12</v>
      </c>
    </row>
    <row r="37" spans="1:4" x14ac:dyDescent="0.25">
      <c r="A37" s="4" t="s">
        <v>13</v>
      </c>
      <c r="B37">
        <v>4</v>
      </c>
      <c r="C37">
        <v>40</v>
      </c>
      <c r="D37">
        <v>1</v>
      </c>
    </row>
    <row r="38" spans="1:4" x14ac:dyDescent="0.25">
      <c r="A38" s="4" t="s">
        <v>13</v>
      </c>
      <c r="B38">
        <v>4</v>
      </c>
      <c r="C38">
        <v>60</v>
      </c>
      <c r="D38">
        <v>11</v>
      </c>
    </row>
    <row r="39" spans="1:4" x14ac:dyDescent="0.25">
      <c r="A39" s="4" t="s">
        <v>13</v>
      </c>
      <c r="B39">
        <v>4</v>
      </c>
      <c r="C39">
        <v>80</v>
      </c>
      <c r="D39">
        <v>10</v>
      </c>
    </row>
    <row r="40" spans="1:4" x14ac:dyDescent="0.25">
      <c r="A40" s="4" t="s">
        <v>13</v>
      </c>
      <c r="B40">
        <v>4</v>
      </c>
      <c r="C40">
        <v>100</v>
      </c>
      <c r="D40">
        <v>7</v>
      </c>
    </row>
    <row r="41" spans="1:4" x14ac:dyDescent="0.25">
      <c r="A41" s="4" t="s">
        <v>13</v>
      </c>
      <c r="B41">
        <v>4</v>
      </c>
      <c r="C41">
        <v>120</v>
      </c>
      <c r="D41">
        <v>12</v>
      </c>
    </row>
    <row r="42" spans="1:4" x14ac:dyDescent="0.25">
      <c r="A42" s="4" t="s">
        <v>13</v>
      </c>
      <c r="B42">
        <v>4</v>
      </c>
      <c r="C42">
        <v>140</v>
      </c>
      <c r="D42">
        <v>11</v>
      </c>
    </row>
    <row r="43" spans="1:4" x14ac:dyDescent="0.25">
      <c r="A43" s="4" t="s">
        <v>13</v>
      </c>
      <c r="B43">
        <v>4</v>
      </c>
      <c r="C43">
        <v>160</v>
      </c>
      <c r="D43" t="s">
        <v>7</v>
      </c>
    </row>
    <row r="44" spans="1:4" x14ac:dyDescent="0.25">
      <c r="A44" s="4" t="s">
        <v>13</v>
      </c>
      <c r="B44">
        <v>4</v>
      </c>
      <c r="C44">
        <v>180</v>
      </c>
      <c r="D44" t="s">
        <v>7</v>
      </c>
    </row>
    <row r="45" spans="1:4" x14ac:dyDescent="0.25">
      <c r="A45" s="4" t="s">
        <v>13</v>
      </c>
      <c r="B45">
        <v>4</v>
      </c>
      <c r="C45">
        <v>200</v>
      </c>
      <c r="D45" t="s">
        <v>7</v>
      </c>
    </row>
    <row r="46" spans="1:4" x14ac:dyDescent="0.25">
      <c r="A46" s="4" t="s">
        <v>13</v>
      </c>
      <c r="B46">
        <v>5</v>
      </c>
      <c r="C46">
        <v>0</v>
      </c>
      <c r="D46">
        <v>0</v>
      </c>
    </row>
    <row r="47" spans="1:4" x14ac:dyDescent="0.25">
      <c r="A47" s="4" t="s">
        <v>13</v>
      </c>
      <c r="B47">
        <v>5</v>
      </c>
      <c r="C47">
        <v>20</v>
      </c>
      <c r="D47">
        <v>0</v>
      </c>
    </row>
    <row r="48" spans="1:4" x14ac:dyDescent="0.25">
      <c r="A48" s="4" t="s">
        <v>13</v>
      </c>
      <c r="B48">
        <v>5</v>
      </c>
      <c r="C48">
        <v>40</v>
      </c>
      <c r="D48">
        <v>0</v>
      </c>
    </row>
    <row r="49" spans="1:4" x14ac:dyDescent="0.25">
      <c r="A49" s="4" t="s">
        <v>13</v>
      </c>
      <c r="B49">
        <v>5</v>
      </c>
      <c r="C49">
        <v>60</v>
      </c>
      <c r="D49">
        <v>6</v>
      </c>
    </row>
    <row r="50" spans="1:4" x14ac:dyDescent="0.25">
      <c r="A50" s="4" t="s">
        <v>13</v>
      </c>
      <c r="B50">
        <v>5</v>
      </c>
      <c r="C50">
        <v>80</v>
      </c>
      <c r="D50">
        <v>11</v>
      </c>
    </row>
    <row r="51" spans="1:4" x14ac:dyDescent="0.25">
      <c r="A51" s="4" t="s">
        <v>13</v>
      </c>
      <c r="B51">
        <v>5</v>
      </c>
      <c r="C51">
        <v>100</v>
      </c>
      <c r="D51">
        <v>3</v>
      </c>
    </row>
    <row r="52" spans="1:4" x14ac:dyDescent="0.25">
      <c r="A52" s="4" t="s">
        <v>13</v>
      </c>
      <c r="B52">
        <v>5</v>
      </c>
      <c r="C52">
        <v>120</v>
      </c>
      <c r="D52">
        <v>6</v>
      </c>
    </row>
    <row r="53" spans="1:4" x14ac:dyDescent="0.25">
      <c r="A53" s="4" t="s">
        <v>13</v>
      </c>
      <c r="B53">
        <v>5</v>
      </c>
      <c r="C53">
        <v>140</v>
      </c>
      <c r="D53">
        <v>10</v>
      </c>
    </row>
    <row r="54" spans="1:4" x14ac:dyDescent="0.25">
      <c r="A54" s="4" t="s">
        <v>13</v>
      </c>
      <c r="B54">
        <v>5</v>
      </c>
      <c r="C54">
        <v>160</v>
      </c>
      <c r="D54" t="s">
        <v>7</v>
      </c>
    </row>
    <row r="55" spans="1:4" x14ac:dyDescent="0.25">
      <c r="A55" s="4" t="s">
        <v>13</v>
      </c>
      <c r="B55">
        <v>5</v>
      </c>
      <c r="C55">
        <v>180</v>
      </c>
      <c r="D55" t="s">
        <v>7</v>
      </c>
    </row>
    <row r="56" spans="1:4" x14ac:dyDescent="0.25">
      <c r="A56" s="4" t="s">
        <v>13</v>
      </c>
      <c r="B56">
        <v>5</v>
      </c>
      <c r="C56">
        <v>200</v>
      </c>
      <c r="D56" t="s">
        <v>7</v>
      </c>
    </row>
    <row r="57" spans="1:4" x14ac:dyDescent="0.25">
      <c r="A57" s="4" t="s">
        <v>13</v>
      </c>
      <c r="B57">
        <v>6</v>
      </c>
      <c r="C57">
        <v>0</v>
      </c>
      <c r="D57">
        <v>0</v>
      </c>
    </row>
    <row r="58" spans="1:4" x14ac:dyDescent="0.25">
      <c r="A58" s="4" t="s">
        <v>13</v>
      </c>
      <c r="B58">
        <v>6</v>
      </c>
      <c r="C58">
        <v>20</v>
      </c>
      <c r="D58">
        <v>2</v>
      </c>
    </row>
    <row r="59" spans="1:4" x14ac:dyDescent="0.25">
      <c r="A59" s="4" t="s">
        <v>13</v>
      </c>
      <c r="B59">
        <v>6</v>
      </c>
      <c r="C59">
        <v>40</v>
      </c>
      <c r="D59">
        <v>1</v>
      </c>
    </row>
    <row r="60" spans="1:4" x14ac:dyDescent="0.25">
      <c r="A60" s="4" t="s">
        <v>13</v>
      </c>
      <c r="B60">
        <v>6</v>
      </c>
      <c r="C60">
        <v>60</v>
      </c>
      <c r="D60">
        <v>0</v>
      </c>
    </row>
    <row r="61" spans="1:4" x14ac:dyDescent="0.25">
      <c r="A61" s="4" t="s">
        <v>13</v>
      </c>
      <c r="B61">
        <v>6</v>
      </c>
      <c r="C61">
        <v>80</v>
      </c>
      <c r="D61">
        <v>2</v>
      </c>
    </row>
    <row r="62" spans="1:4" x14ac:dyDescent="0.25">
      <c r="A62" s="4" t="s">
        <v>13</v>
      </c>
      <c r="B62">
        <v>6</v>
      </c>
      <c r="C62">
        <v>100</v>
      </c>
      <c r="D62">
        <v>1</v>
      </c>
    </row>
    <row r="63" spans="1:4" x14ac:dyDescent="0.25">
      <c r="A63" s="4" t="s">
        <v>13</v>
      </c>
      <c r="B63">
        <v>6</v>
      </c>
      <c r="C63">
        <v>120</v>
      </c>
      <c r="D63">
        <v>7</v>
      </c>
    </row>
    <row r="64" spans="1:4" x14ac:dyDescent="0.25">
      <c r="A64" s="4" t="s">
        <v>13</v>
      </c>
      <c r="B64">
        <v>6</v>
      </c>
      <c r="C64">
        <v>140</v>
      </c>
      <c r="D64">
        <v>1</v>
      </c>
    </row>
    <row r="65" spans="1:4" x14ac:dyDescent="0.25">
      <c r="A65" s="4" t="s">
        <v>13</v>
      </c>
      <c r="B65">
        <v>6</v>
      </c>
      <c r="C65">
        <v>160</v>
      </c>
      <c r="D65" t="s">
        <v>7</v>
      </c>
    </row>
    <row r="66" spans="1:4" x14ac:dyDescent="0.25">
      <c r="A66" s="4" t="s">
        <v>13</v>
      </c>
      <c r="B66">
        <v>6</v>
      </c>
      <c r="C66">
        <v>180</v>
      </c>
      <c r="D66" t="s">
        <v>7</v>
      </c>
    </row>
    <row r="67" spans="1:4" x14ac:dyDescent="0.25">
      <c r="A67" s="4" t="s">
        <v>13</v>
      </c>
      <c r="B67">
        <v>6</v>
      </c>
      <c r="C67">
        <v>200</v>
      </c>
      <c r="D67" t="s">
        <v>7</v>
      </c>
    </row>
    <row r="68" spans="1:4" x14ac:dyDescent="0.25">
      <c r="A68" s="4" t="s">
        <v>13</v>
      </c>
      <c r="B68">
        <v>7</v>
      </c>
      <c r="C68">
        <v>0</v>
      </c>
      <c r="D68">
        <v>1</v>
      </c>
    </row>
    <row r="69" spans="1:4" x14ac:dyDescent="0.25">
      <c r="A69" s="4" t="s">
        <v>13</v>
      </c>
      <c r="B69">
        <v>7</v>
      </c>
      <c r="C69">
        <v>20</v>
      </c>
      <c r="D69">
        <v>2</v>
      </c>
    </row>
    <row r="70" spans="1:4" x14ac:dyDescent="0.25">
      <c r="A70" s="4" t="s">
        <v>13</v>
      </c>
      <c r="B70">
        <v>7</v>
      </c>
      <c r="C70">
        <v>40</v>
      </c>
      <c r="D70">
        <v>2</v>
      </c>
    </row>
    <row r="71" spans="1:4" x14ac:dyDescent="0.25">
      <c r="A71" s="4" t="s">
        <v>13</v>
      </c>
      <c r="B71">
        <v>7</v>
      </c>
      <c r="C71">
        <v>60</v>
      </c>
      <c r="D71">
        <v>1</v>
      </c>
    </row>
    <row r="72" spans="1:4" x14ac:dyDescent="0.25">
      <c r="A72" s="4" t="s">
        <v>13</v>
      </c>
      <c r="B72">
        <v>7</v>
      </c>
      <c r="C72">
        <v>80</v>
      </c>
      <c r="D72">
        <v>4</v>
      </c>
    </row>
    <row r="73" spans="1:4" x14ac:dyDescent="0.25">
      <c r="A73" s="4" t="s">
        <v>13</v>
      </c>
      <c r="B73">
        <v>7</v>
      </c>
      <c r="C73">
        <v>100</v>
      </c>
      <c r="D73">
        <v>13</v>
      </c>
    </row>
    <row r="74" spans="1:4" x14ac:dyDescent="0.25">
      <c r="A74" s="4" t="s">
        <v>13</v>
      </c>
      <c r="B74">
        <v>7</v>
      </c>
      <c r="C74">
        <v>120</v>
      </c>
      <c r="D74" t="s">
        <v>7</v>
      </c>
    </row>
    <row r="75" spans="1:4" x14ac:dyDescent="0.25">
      <c r="A75" s="4" t="s">
        <v>13</v>
      </c>
      <c r="B75">
        <v>7</v>
      </c>
      <c r="C75">
        <v>140</v>
      </c>
      <c r="D75" t="s">
        <v>7</v>
      </c>
    </row>
    <row r="76" spans="1:4" x14ac:dyDescent="0.25">
      <c r="A76" s="4" t="s">
        <v>13</v>
      </c>
      <c r="B76">
        <v>7</v>
      </c>
      <c r="C76">
        <v>160</v>
      </c>
      <c r="D76" t="s">
        <v>7</v>
      </c>
    </row>
    <row r="77" spans="1:4" x14ac:dyDescent="0.25">
      <c r="A77" s="4" t="s">
        <v>13</v>
      </c>
      <c r="B77">
        <v>7</v>
      </c>
      <c r="C77">
        <v>180</v>
      </c>
      <c r="D77" t="s">
        <v>7</v>
      </c>
    </row>
    <row r="78" spans="1:4" x14ac:dyDescent="0.25">
      <c r="A78" s="4" t="s">
        <v>13</v>
      </c>
      <c r="B78">
        <v>7</v>
      </c>
      <c r="C78">
        <v>200</v>
      </c>
      <c r="D78" t="s">
        <v>7</v>
      </c>
    </row>
    <row r="79" spans="1:4" x14ac:dyDescent="0.25">
      <c r="A79" s="4" t="s">
        <v>13</v>
      </c>
      <c r="B79" t="s">
        <v>4</v>
      </c>
      <c r="C79">
        <v>0</v>
      </c>
      <c r="D79">
        <v>1</v>
      </c>
    </row>
    <row r="80" spans="1:4" x14ac:dyDescent="0.25">
      <c r="A80" s="4" t="s">
        <v>13</v>
      </c>
      <c r="B80" t="s">
        <v>4</v>
      </c>
      <c r="C80">
        <v>20</v>
      </c>
      <c r="D80">
        <v>0</v>
      </c>
    </row>
    <row r="81" spans="1:4" x14ac:dyDescent="0.25">
      <c r="A81" s="4" t="s">
        <v>13</v>
      </c>
      <c r="B81" t="s">
        <v>4</v>
      </c>
      <c r="C81">
        <v>40</v>
      </c>
      <c r="D81">
        <v>1</v>
      </c>
    </row>
    <row r="82" spans="1:4" x14ac:dyDescent="0.25">
      <c r="A82" s="4" t="s">
        <v>13</v>
      </c>
      <c r="B82" t="s">
        <v>4</v>
      </c>
      <c r="C82">
        <v>60</v>
      </c>
      <c r="D82">
        <v>6</v>
      </c>
    </row>
    <row r="83" spans="1:4" x14ac:dyDescent="0.25">
      <c r="A83" s="4" t="s">
        <v>13</v>
      </c>
      <c r="B83" t="s">
        <v>4</v>
      </c>
      <c r="C83">
        <v>80</v>
      </c>
      <c r="D83">
        <v>4</v>
      </c>
    </row>
    <row r="84" spans="1:4" x14ac:dyDescent="0.25">
      <c r="A84" s="4" t="s">
        <v>13</v>
      </c>
      <c r="B84" t="s">
        <v>4</v>
      </c>
      <c r="C84">
        <v>100</v>
      </c>
      <c r="D84">
        <v>1</v>
      </c>
    </row>
    <row r="85" spans="1:4" x14ac:dyDescent="0.25">
      <c r="A85" s="4" t="s">
        <v>13</v>
      </c>
      <c r="B85" t="s">
        <v>4</v>
      </c>
      <c r="C85">
        <v>120</v>
      </c>
      <c r="D85">
        <v>1</v>
      </c>
    </row>
    <row r="86" spans="1:4" x14ac:dyDescent="0.25">
      <c r="A86" s="4" t="s">
        <v>13</v>
      </c>
      <c r="B86" t="s">
        <v>4</v>
      </c>
      <c r="C86">
        <v>140</v>
      </c>
      <c r="D86">
        <v>1</v>
      </c>
    </row>
    <row r="87" spans="1:4" x14ac:dyDescent="0.25">
      <c r="A87" s="4" t="s">
        <v>13</v>
      </c>
      <c r="B87" t="s">
        <v>4</v>
      </c>
      <c r="C87">
        <v>160</v>
      </c>
      <c r="D87">
        <v>1</v>
      </c>
    </row>
    <row r="88" spans="1:4" x14ac:dyDescent="0.25">
      <c r="A88" s="4" t="s">
        <v>13</v>
      </c>
      <c r="B88" t="s">
        <v>4</v>
      </c>
      <c r="C88">
        <v>180</v>
      </c>
      <c r="D88">
        <v>5</v>
      </c>
    </row>
    <row r="89" spans="1:4" x14ac:dyDescent="0.25">
      <c r="A89" s="4" t="s">
        <v>13</v>
      </c>
      <c r="B89" t="s">
        <v>4</v>
      </c>
      <c r="C89">
        <v>200</v>
      </c>
      <c r="D89">
        <v>3</v>
      </c>
    </row>
    <row r="90" spans="1:4" x14ac:dyDescent="0.25">
      <c r="A90" s="4" t="s">
        <v>13</v>
      </c>
      <c r="B90" t="s">
        <v>4</v>
      </c>
      <c r="C90">
        <v>220</v>
      </c>
      <c r="D90">
        <v>3</v>
      </c>
    </row>
    <row r="91" spans="1:4" x14ac:dyDescent="0.25">
      <c r="A91" s="4" t="s">
        <v>13</v>
      </c>
      <c r="B91" t="s">
        <v>4</v>
      </c>
      <c r="C91">
        <v>240</v>
      </c>
      <c r="D91">
        <v>3</v>
      </c>
    </row>
    <row r="92" spans="1:4" x14ac:dyDescent="0.25">
      <c r="A92" s="4" t="s">
        <v>13</v>
      </c>
      <c r="B92" t="s">
        <v>4</v>
      </c>
      <c r="C92">
        <v>260</v>
      </c>
      <c r="D92">
        <v>1</v>
      </c>
    </row>
    <row r="93" spans="1:4" x14ac:dyDescent="0.25">
      <c r="A93" s="4" t="s">
        <v>13</v>
      </c>
      <c r="B93" t="s">
        <v>4</v>
      </c>
      <c r="C93">
        <v>280</v>
      </c>
      <c r="D93">
        <v>2</v>
      </c>
    </row>
    <row r="94" spans="1:4" x14ac:dyDescent="0.25">
      <c r="A94" s="4" t="s">
        <v>13</v>
      </c>
      <c r="B94" t="s">
        <v>4</v>
      </c>
      <c r="C94">
        <v>300</v>
      </c>
      <c r="D94">
        <v>5</v>
      </c>
    </row>
    <row r="95" spans="1:4" x14ac:dyDescent="0.25">
      <c r="A95" s="4" t="s">
        <v>13</v>
      </c>
      <c r="B95" t="s">
        <v>4</v>
      </c>
      <c r="C95">
        <v>320</v>
      </c>
      <c r="D95">
        <v>9</v>
      </c>
    </row>
    <row r="96" spans="1:4" x14ac:dyDescent="0.25">
      <c r="A96" s="4" t="s">
        <v>13</v>
      </c>
      <c r="B96" t="s">
        <v>4</v>
      </c>
      <c r="C96">
        <v>340</v>
      </c>
      <c r="D96">
        <v>15</v>
      </c>
    </row>
    <row r="97" spans="1:4" x14ac:dyDescent="0.25">
      <c r="A97" s="4" t="s">
        <v>13</v>
      </c>
      <c r="B97" t="s">
        <v>4</v>
      </c>
      <c r="C97">
        <v>360</v>
      </c>
      <c r="D97">
        <v>11</v>
      </c>
    </row>
    <row r="98" spans="1:4" x14ac:dyDescent="0.25">
      <c r="A98" s="4" t="s">
        <v>13</v>
      </c>
      <c r="B98" t="s">
        <v>4</v>
      </c>
      <c r="C98">
        <v>380</v>
      </c>
      <c r="D98">
        <v>10</v>
      </c>
    </row>
    <row r="99" spans="1:4" x14ac:dyDescent="0.25">
      <c r="A99" s="4" t="s">
        <v>13</v>
      </c>
      <c r="B99" t="s">
        <v>4</v>
      </c>
      <c r="C99">
        <v>400</v>
      </c>
      <c r="D99">
        <v>4</v>
      </c>
    </row>
    <row r="100" spans="1:4" x14ac:dyDescent="0.25">
      <c r="A100" s="4" t="s">
        <v>13</v>
      </c>
      <c r="B100" t="s">
        <v>5</v>
      </c>
      <c r="C100">
        <v>0</v>
      </c>
      <c r="D100">
        <v>1</v>
      </c>
    </row>
    <row r="101" spans="1:4" x14ac:dyDescent="0.25">
      <c r="A101" s="4" t="s">
        <v>13</v>
      </c>
      <c r="B101" t="s">
        <v>5</v>
      </c>
      <c r="C101">
        <v>20</v>
      </c>
      <c r="D101">
        <v>2</v>
      </c>
    </row>
    <row r="102" spans="1:4" x14ac:dyDescent="0.25">
      <c r="A102" s="4" t="s">
        <v>13</v>
      </c>
      <c r="B102" t="s">
        <v>5</v>
      </c>
      <c r="C102">
        <v>40</v>
      </c>
      <c r="D102">
        <v>3</v>
      </c>
    </row>
    <row r="103" spans="1:4" x14ac:dyDescent="0.25">
      <c r="A103" s="4" t="s">
        <v>13</v>
      </c>
      <c r="B103" t="s">
        <v>5</v>
      </c>
      <c r="C103">
        <v>60</v>
      </c>
      <c r="D103">
        <v>6</v>
      </c>
    </row>
    <row r="104" spans="1:4" x14ac:dyDescent="0.25">
      <c r="A104" s="4" t="s">
        <v>13</v>
      </c>
      <c r="B104" t="s">
        <v>5</v>
      </c>
      <c r="C104">
        <v>80</v>
      </c>
      <c r="D104">
        <v>2</v>
      </c>
    </row>
    <row r="105" spans="1:4" x14ac:dyDescent="0.25">
      <c r="A105" s="4" t="s">
        <v>13</v>
      </c>
      <c r="B105" t="s">
        <v>5</v>
      </c>
      <c r="C105">
        <v>100</v>
      </c>
      <c r="D105">
        <v>0</v>
      </c>
    </row>
    <row r="106" spans="1:4" x14ac:dyDescent="0.25">
      <c r="A106" s="4" t="s">
        <v>13</v>
      </c>
      <c r="B106" t="s">
        <v>5</v>
      </c>
      <c r="C106">
        <v>120</v>
      </c>
      <c r="D106">
        <v>2</v>
      </c>
    </row>
    <row r="107" spans="1:4" x14ac:dyDescent="0.25">
      <c r="A107" s="4" t="s">
        <v>13</v>
      </c>
      <c r="B107" t="s">
        <v>5</v>
      </c>
      <c r="C107">
        <v>140</v>
      </c>
      <c r="D107">
        <v>9</v>
      </c>
    </row>
    <row r="108" spans="1:4" x14ac:dyDescent="0.25">
      <c r="A108" s="4" t="s">
        <v>13</v>
      </c>
      <c r="B108" t="s">
        <v>5</v>
      </c>
      <c r="C108">
        <v>160</v>
      </c>
      <c r="D108">
        <v>9</v>
      </c>
    </row>
    <row r="109" spans="1:4" x14ac:dyDescent="0.25">
      <c r="A109" s="4" t="s">
        <v>13</v>
      </c>
      <c r="B109" t="s">
        <v>5</v>
      </c>
      <c r="C109">
        <v>180</v>
      </c>
      <c r="D109">
        <v>5</v>
      </c>
    </row>
    <row r="110" spans="1:4" x14ac:dyDescent="0.25">
      <c r="A110" s="4" t="s">
        <v>13</v>
      </c>
      <c r="B110" t="s">
        <v>5</v>
      </c>
      <c r="C110">
        <v>200</v>
      </c>
      <c r="D110">
        <v>5</v>
      </c>
    </row>
    <row r="111" spans="1:4" x14ac:dyDescent="0.25">
      <c r="A111" s="4" t="s">
        <v>13</v>
      </c>
      <c r="B111" t="s">
        <v>6</v>
      </c>
      <c r="C111">
        <v>0</v>
      </c>
      <c r="D111">
        <v>8</v>
      </c>
    </row>
    <row r="112" spans="1:4" x14ac:dyDescent="0.25">
      <c r="A112" s="4" t="s">
        <v>13</v>
      </c>
      <c r="B112" t="s">
        <v>6</v>
      </c>
      <c r="C112">
        <v>20</v>
      </c>
      <c r="D112">
        <v>5</v>
      </c>
    </row>
    <row r="113" spans="1:4" x14ac:dyDescent="0.25">
      <c r="A113" s="4" t="s">
        <v>13</v>
      </c>
      <c r="B113" t="s">
        <v>6</v>
      </c>
      <c r="C113">
        <v>40</v>
      </c>
      <c r="D113">
        <v>1</v>
      </c>
    </row>
    <row r="114" spans="1:4" x14ac:dyDescent="0.25">
      <c r="A114" s="4" t="s">
        <v>13</v>
      </c>
      <c r="B114" t="s">
        <v>6</v>
      </c>
      <c r="C114">
        <v>60</v>
      </c>
      <c r="D114">
        <v>6</v>
      </c>
    </row>
    <row r="115" spans="1:4" x14ac:dyDescent="0.25">
      <c r="A115" s="4" t="s">
        <v>13</v>
      </c>
      <c r="B115" t="s">
        <v>6</v>
      </c>
      <c r="C115">
        <v>80</v>
      </c>
      <c r="D115">
        <v>6</v>
      </c>
    </row>
    <row r="116" spans="1:4" x14ac:dyDescent="0.25">
      <c r="A116" s="4" t="s">
        <v>13</v>
      </c>
      <c r="B116" t="s">
        <v>6</v>
      </c>
      <c r="C116">
        <v>100</v>
      </c>
      <c r="D116">
        <v>9</v>
      </c>
    </row>
    <row r="117" spans="1:4" x14ac:dyDescent="0.25">
      <c r="A117" s="4" t="s">
        <v>13</v>
      </c>
      <c r="B117" t="s">
        <v>6</v>
      </c>
      <c r="C117">
        <v>120</v>
      </c>
      <c r="D117">
        <v>9</v>
      </c>
    </row>
    <row r="118" spans="1:4" x14ac:dyDescent="0.25">
      <c r="A118" s="4" t="s">
        <v>13</v>
      </c>
      <c r="B118" t="s">
        <v>6</v>
      </c>
      <c r="C118">
        <v>140</v>
      </c>
      <c r="D118">
        <v>2</v>
      </c>
    </row>
    <row r="119" spans="1:4" x14ac:dyDescent="0.25">
      <c r="A119" s="4" t="s">
        <v>13</v>
      </c>
      <c r="B119" t="s">
        <v>6</v>
      </c>
      <c r="C119">
        <v>160</v>
      </c>
      <c r="D119">
        <v>7</v>
      </c>
    </row>
    <row r="120" spans="1:4" x14ac:dyDescent="0.25">
      <c r="A120" s="4" t="s">
        <v>13</v>
      </c>
      <c r="B120" t="s">
        <v>6</v>
      </c>
      <c r="C120">
        <v>180</v>
      </c>
      <c r="D120">
        <v>5</v>
      </c>
    </row>
    <row r="121" spans="1:4" x14ac:dyDescent="0.25">
      <c r="A121" s="4" t="s">
        <v>13</v>
      </c>
      <c r="B121" t="s">
        <v>6</v>
      </c>
      <c r="C121">
        <v>200</v>
      </c>
      <c r="D121">
        <v>5</v>
      </c>
    </row>
    <row r="122" spans="1:4" x14ac:dyDescent="0.25">
      <c r="A122" s="4" t="s">
        <v>13</v>
      </c>
      <c r="B122">
        <v>8</v>
      </c>
      <c r="C122">
        <v>0</v>
      </c>
      <c r="D122">
        <v>2</v>
      </c>
    </row>
    <row r="123" spans="1:4" x14ac:dyDescent="0.25">
      <c r="A123" s="4" t="s">
        <v>13</v>
      </c>
      <c r="B123">
        <v>8</v>
      </c>
      <c r="C123">
        <v>20</v>
      </c>
      <c r="D123">
        <v>1</v>
      </c>
    </row>
    <row r="124" spans="1:4" x14ac:dyDescent="0.25">
      <c r="A124" s="4" t="s">
        <v>13</v>
      </c>
      <c r="B124">
        <v>8</v>
      </c>
      <c r="C124">
        <v>40</v>
      </c>
      <c r="D124">
        <v>0</v>
      </c>
    </row>
    <row r="125" spans="1:4" x14ac:dyDescent="0.25">
      <c r="A125" s="4" t="s">
        <v>13</v>
      </c>
      <c r="B125">
        <v>8</v>
      </c>
      <c r="C125">
        <v>60</v>
      </c>
      <c r="D125">
        <v>6</v>
      </c>
    </row>
    <row r="126" spans="1:4" x14ac:dyDescent="0.25">
      <c r="A126" s="4" t="s">
        <v>13</v>
      </c>
      <c r="B126">
        <v>8</v>
      </c>
      <c r="C126">
        <v>80</v>
      </c>
      <c r="D126">
        <v>0</v>
      </c>
    </row>
    <row r="127" spans="1:4" x14ac:dyDescent="0.25">
      <c r="A127" s="4" t="s">
        <v>13</v>
      </c>
      <c r="B127">
        <v>8</v>
      </c>
      <c r="C127">
        <v>100</v>
      </c>
      <c r="D127">
        <v>1</v>
      </c>
    </row>
    <row r="128" spans="1:4" x14ac:dyDescent="0.25">
      <c r="A128" s="4" t="s">
        <v>13</v>
      </c>
      <c r="B128">
        <v>8</v>
      </c>
      <c r="C128">
        <v>120</v>
      </c>
      <c r="D128">
        <v>5</v>
      </c>
    </row>
    <row r="129" spans="1:4" x14ac:dyDescent="0.25">
      <c r="A129" s="4" t="s">
        <v>13</v>
      </c>
      <c r="B129">
        <v>8</v>
      </c>
      <c r="C129">
        <v>140</v>
      </c>
      <c r="D129">
        <v>6</v>
      </c>
    </row>
    <row r="130" spans="1:4" x14ac:dyDescent="0.25">
      <c r="A130" s="4" t="s">
        <v>13</v>
      </c>
      <c r="B130">
        <v>8</v>
      </c>
      <c r="C130">
        <v>160</v>
      </c>
      <c r="D130">
        <v>5</v>
      </c>
    </row>
    <row r="131" spans="1:4" x14ac:dyDescent="0.25">
      <c r="A131" s="4" t="s">
        <v>13</v>
      </c>
      <c r="B131">
        <v>8</v>
      </c>
      <c r="C131">
        <v>180</v>
      </c>
      <c r="D131">
        <v>3</v>
      </c>
    </row>
    <row r="132" spans="1:4" x14ac:dyDescent="0.25">
      <c r="A132" s="4" t="s">
        <v>13</v>
      </c>
      <c r="B132">
        <v>8</v>
      </c>
      <c r="C132">
        <v>200</v>
      </c>
      <c r="D132" t="s">
        <v>7</v>
      </c>
    </row>
    <row r="133" spans="1:4" x14ac:dyDescent="0.25">
      <c r="A133" s="4" t="s">
        <v>13</v>
      </c>
      <c r="B133">
        <v>9</v>
      </c>
      <c r="C133">
        <v>0</v>
      </c>
      <c r="D133">
        <v>1</v>
      </c>
    </row>
    <row r="134" spans="1:4" x14ac:dyDescent="0.25">
      <c r="A134" s="4" t="s">
        <v>13</v>
      </c>
      <c r="B134">
        <v>9</v>
      </c>
      <c r="C134">
        <v>20</v>
      </c>
      <c r="D134">
        <v>1</v>
      </c>
    </row>
    <row r="135" spans="1:4" x14ac:dyDescent="0.25">
      <c r="A135" s="4" t="s">
        <v>13</v>
      </c>
      <c r="B135">
        <v>9</v>
      </c>
      <c r="C135">
        <v>40</v>
      </c>
      <c r="D135">
        <v>3</v>
      </c>
    </row>
    <row r="136" spans="1:4" x14ac:dyDescent="0.25">
      <c r="A136" s="4" t="s">
        <v>13</v>
      </c>
      <c r="B136">
        <v>9</v>
      </c>
      <c r="C136">
        <v>60</v>
      </c>
      <c r="D136">
        <v>1</v>
      </c>
    </row>
    <row r="137" spans="1:4" x14ac:dyDescent="0.25">
      <c r="A137" s="4" t="s">
        <v>13</v>
      </c>
      <c r="B137">
        <v>9</v>
      </c>
      <c r="C137">
        <v>80</v>
      </c>
      <c r="D137">
        <v>4</v>
      </c>
    </row>
    <row r="138" spans="1:4" x14ac:dyDescent="0.25">
      <c r="A138" s="4" t="s">
        <v>13</v>
      </c>
      <c r="B138">
        <v>9</v>
      </c>
      <c r="C138">
        <v>100</v>
      </c>
      <c r="D138">
        <v>0</v>
      </c>
    </row>
    <row r="139" spans="1:4" x14ac:dyDescent="0.25">
      <c r="A139" s="4" t="s">
        <v>13</v>
      </c>
      <c r="B139">
        <v>9</v>
      </c>
      <c r="C139">
        <v>120</v>
      </c>
      <c r="D139">
        <v>1</v>
      </c>
    </row>
    <row r="140" spans="1:4" x14ac:dyDescent="0.25">
      <c r="A140" s="4" t="s">
        <v>13</v>
      </c>
      <c r="B140">
        <v>9</v>
      </c>
      <c r="C140">
        <v>140</v>
      </c>
      <c r="D140">
        <v>1</v>
      </c>
    </row>
    <row r="141" spans="1:4" x14ac:dyDescent="0.25">
      <c r="A141" s="4" t="s">
        <v>13</v>
      </c>
      <c r="B141">
        <v>9</v>
      </c>
      <c r="C141">
        <v>160</v>
      </c>
      <c r="D141">
        <v>0</v>
      </c>
    </row>
    <row r="142" spans="1:4" x14ac:dyDescent="0.25">
      <c r="A142" s="4" t="s">
        <v>13</v>
      </c>
      <c r="B142">
        <v>9</v>
      </c>
      <c r="C142">
        <v>180</v>
      </c>
      <c r="D142" t="s">
        <v>7</v>
      </c>
    </row>
    <row r="143" spans="1:4" x14ac:dyDescent="0.25">
      <c r="A143" s="4" t="s">
        <v>13</v>
      </c>
      <c r="B143">
        <v>9</v>
      </c>
      <c r="C143">
        <v>200</v>
      </c>
      <c r="D143" t="s">
        <v>7</v>
      </c>
    </row>
    <row r="144" spans="1:4" x14ac:dyDescent="0.25">
      <c r="A144" s="4" t="s">
        <v>13</v>
      </c>
      <c r="B144">
        <v>10</v>
      </c>
      <c r="C144">
        <v>0</v>
      </c>
      <c r="D144">
        <v>1</v>
      </c>
    </row>
    <row r="145" spans="1:4" x14ac:dyDescent="0.25">
      <c r="A145" s="4" t="s">
        <v>13</v>
      </c>
      <c r="B145">
        <v>10</v>
      </c>
      <c r="C145">
        <v>20</v>
      </c>
      <c r="D145">
        <v>0</v>
      </c>
    </row>
    <row r="146" spans="1:4" x14ac:dyDescent="0.25">
      <c r="A146" s="4" t="s">
        <v>13</v>
      </c>
      <c r="B146">
        <v>10</v>
      </c>
      <c r="C146">
        <v>40</v>
      </c>
      <c r="D146">
        <v>1</v>
      </c>
    </row>
    <row r="147" spans="1:4" x14ac:dyDescent="0.25">
      <c r="A147" s="4" t="s">
        <v>13</v>
      </c>
      <c r="B147">
        <v>10</v>
      </c>
      <c r="C147">
        <v>60</v>
      </c>
      <c r="D147">
        <v>0</v>
      </c>
    </row>
    <row r="148" spans="1:4" x14ac:dyDescent="0.25">
      <c r="A148" s="4" t="s">
        <v>13</v>
      </c>
      <c r="B148">
        <v>10</v>
      </c>
      <c r="C148">
        <v>80</v>
      </c>
      <c r="D148">
        <v>3</v>
      </c>
    </row>
    <row r="149" spans="1:4" x14ac:dyDescent="0.25">
      <c r="A149" s="4" t="s">
        <v>13</v>
      </c>
      <c r="B149">
        <v>10</v>
      </c>
      <c r="C149">
        <v>100</v>
      </c>
      <c r="D149">
        <v>2</v>
      </c>
    </row>
    <row r="150" spans="1:4" x14ac:dyDescent="0.25">
      <c r="A150" s="4" t="s">
        <v>13</v>
      </c>
      <c r="B150">
        <v>10</v>
      </c>
      <c r="C150">
        <v>120</v>
      </c>
      <c r="D150">
        <v>0</v>
      </c>
    </row>
    <row r="151" spans="1:4" x14ac:dyDescent="0.25">
      <c r="A151" s="4" t="s">
        <v>13</v>
      </c>
      <c r="B151">
        <v>10</v>
      </c>
      <c r="C151">
        <v>140</v>
      </c>
      <c r="D151">
        <v>0</v>
      </c>
    </row>
    <row r="152" spans="1:4" x14ac:dyDescent="0.25">
      <c r="A152" s="4" t="s">
        <v>13</v>
      </c>
      <c r="B152">
        <v>10</v>
      </c>
      <c r="C152">
        <v>160</v>
      </c>
      <c r="D152">
        <v>1</v>
      </c>
    </row>
    <row r="153" spans="1:4" x14ac:dyDescent="0.25">
      <c r="A153" s="4" t="s">
        <v>13</v>
      </c>
      <c r="B153">
        <v>10</v>
      </c>
      <c r="C153">
        <v>180</v>
      </c>
      <c r="D153">
        <v>2</v>
      </c>
    </row>
    <row r="154" spans="1:4" x14ac:dyDescent="0.25">
      <c r="A154" s="4" t="s">
        <v>13</v>
      </c>
      <c r="B154">
        <v>10</v>
      </c>
      <c r="C154">
        <v>200</v>
      </c>
      <c r="D154" t="s">
        <v>7</v>
      </c>
    </row>
    <row r="155" spans="1:4" x14ac:dyDescent="0.25">
      <c r="A155" s="4" t="s">
        <v>13</v>
      </c>
      <c r="B155">
        <v>11</v>
      </c>
      <c r="C155">
        <v>0</v>
      </c>
      <c r="D155">
        <v>3</v>
      </c>
    </row>
    <row r="156" spans="1:4" x14ac:dyDescent="0.25">
      <c r="A156" s="4" t="s">
        <v>13</v>
      </c>
      <c r="B156">
        <v>11</v>
      </c>
      <c r="C156">
        <v>20</v>
      </c>
      <c r="D156">
        <v>2</v>
      </c>
    </row>
    <row r="157" spans="1:4" x14ac:dyDescent="0.25">
      <c r="A157" s="4" t="s">
        <v>13</v>
      </c>
      <c r="B157">
        <v>11</v>
      </c>
      <c r="C157">
        <v>40</v>
      </c>
      <c r="D157">
        <v>4</v>
      </c>
    </row>
    <row r="158" spans="1:4" x14ac:dyDescent="0.25">
      <c r="A158" s="4" t="s">
        <v>13</v>
      </c>
      <c r="B158">
        <v>11</v>
      </c>
      <c r="C158">
        <v>60</v>
      </c>
      <c r="D158">
        <v>1</v>
      </c>
    </row>
    <row r="159" spans="1:4" x14ac:dyDescent="0.25">
      <c r="A159" s="4" t="s">
        <v>13</v>
      </c>
      <c r="B159">
        <v>11</v>
      </c>
      <c r="C159">
        <v>80</v>
      </c>
      <c r="D159">
        <v>4</v>
      </c>
    </row>
    <row r="160" spans="1:4" x14ac:dyDescent="0.25">
      <c r="A160" s="4" t="s">
        <v>13</v>
      </c>
      <c r="B160">
        <v>11</v>
      </c>
      <c r="C160">
        <v>100</v>
      </c>
      <c r="D160">
        <v>2</v>
      </c>
    </row>
    <row r="161" spans="1:4" x14ac:dyDescent="0.25">
      <c r="A161" s="4" t="s">
        <v>13</v>
      </c>
      <c r="B161">
        <v>11</v>
      </c>
      <c r="C161">
        <v>120</v>
      </c>
      <c r="D161">
        <v>1</v>
      </c>
    </row>
    <row r="162" spans="1:4" x14ac:dyDescent="0.25">
      <c r="A162" s="4" t="s">
        <v>13</v>
      </c>
      <c r="B162">
        <v>11</v>
      </c>
      <c r="C162">
        <v>140</v>
      </c>
      <c r="D162">
        <v>5</v>
      </c>
    </row>
    <row r="163" spans="1:4" x14ac:dyDescent="0.25">
      <c r="A163" s="4" t="s">
        <v>13</v>
      </c>
      <c r="B163">
        <v>11</v>
      </c>
      <c r="C163">
        <v>160</v>
      </c>
      <c r="D163">
        <v>3</v>
      </c>
    </row>
    <row r="164" spans="1:4" x14ac:dyDescent="0.25">
      <c r="A164" s="4" t="s">
        <v>13</v>
      </c>
      <c r="B164">
        <v>11</v>
      </c>
      <c r="C164">
        <v>180</v>
      </c>
      <c r="D164" t="s">
        <v>7</v>
      </c>
    </row>
    <row r="165" spans="1:4" x14ac:dyDescent="0.25">
      <c r="A165" s="4" t="s">
        <v>13</v>
      </c>
      <c r="B165">
        <v>11</v>
      </c>
      <c r="C165">
        <v>200</v>
      </c>
      <c r="D165" t="s">
        <v>7</v>
      </c>
    </row>
    <row r="166" spans="1:4" x14ac:dyDescent="0.25">
      <c r="A166" s="4" t="s">
        <v>13</v>
      </c>
      <c r="B166">
        <v>12</v>
      </c>
      <c r="C166">
        <v>0</v>
      </c>
      <c r="D166">
        <v>3</v>
      </c>
    </row>
    <row r="167" spans="1:4" x14ac:dyDescent="0.25">
      <c r="A167" s="4" t="s">
        <v>13</v>
      </c>
      <c r="B167">
        <v>12</v>
      </c>
      <c r="C167">
        <v>20</v>
      </c>
      <c r="D167">
        <v>0</v>
      </c>
    </row>
    <row r="168" spans="1:4" x14ac:dyDescent="0.25">
      <c r="A168" s="4" t="s">
        <v>13</v>
      </c>
      <c r="B168">
        <v>12</v>
      </c>
      <c r="C168">
        <v>40</v>
      </c>
      <c r="D168">
        <v>1</v>
      </c>
    </row>
    <row r="169" spans="1:4" x14ac:dyDescent="0.25">
      <c r="A169" s="4" t="s">
        <v>13</v>
      </c>
      <c r="B169">
        <v>12</v>
      </c>
      <c r="C169">
        <v>60</v>
      </c>
      <c r="D169">
        <v>0</v>
      </c>
    </row>
    <row r="170" spans="1:4" x14ac:dyDescent="0.25">
      <c r="A170" s="4" t="s">
        <v>13</v>
      </c>
      <c r="B170">
        <v>12</v>
      </c>
      <c r="C170">
        <v>80</v>
      </c>
      <c r="D170">
        <v>2</v>
      </c>
    </row>
    <row r="171" spans="1:4" x14ac:dyDescent="0.25">
      <c r="A171" s="4" t="s">
        <v>13</v>
      </c>
      <c r="B171">
        <v>12</v>
      </c>
      <c r="C171">
        <v>100</v>
      </c>
      <c r="D171">
        <v>2</v>
      </c>
    </row>
    <row r="172" spans="1:4" x14ac:dyDescent="0.25">
      <c r="A172" s="4" t="s">
        <v>13</v>
      </c>
      <c r="B172">
        <v>12</v>
      </c>
      <c r="C172">
        <v>120</v>
      </c>
      <c r="D172">
        <v>3</v>
      </c>
    </row>
    <row r="173" spans="1:4" x14ac:dyDescent="0.25">
      <c r="A173" s="4" t="s">
        <v>13</v>
      </c>
      <c r="B173">
        <v>12</v>
      </c>
      <c r="C173">
        <v>140</v>
      </c>
      <c r="D173">
        <v>4</v>
      </c>
    </row>
    <row r="174" spans="1:4" x14ac:dyDescent="0.25">
      <c r="A174" s="4" t="s">
        <v>13</v>
      </c>
      <c r="B174">
        <v>12</v>
      </c>
      <c r="C174">
        <v>160</v>
      </c>
      <c r="D174">
        <v>7</v>
      </c>
    </row>
    <row r="175" spans="1:4" x14ac:dyDescent="0.25">
      <c r="A175" s="4" t="s">
        <v>13</v>
      </c>
      <c r="B175">
        <v>12</v>
      </c>
      <c r="C175">
        <v>180</v>
      </c>
      <c r="D175">
        <v>5</v>
      </c>
    </row>
    <row r="176" spans="1:4" x14ac:dyDescent="0.25">
      <c r="A176" s="4" t="s">
        <v>13</v>
      </c>
      <c r="B176">
        <v>12</v>
      </c>
      <c r="C176">
        <v>200</v>
      </c>
      <c r="D176" t="s">
        <v>7</v>
      </c>
    </row>
    <row r="177" spans="1:4" x14ac:dyDescent="0.25">
      <c r="A177" s="4" t="s">
        <v>13</v>
      </c>
      <c r="B177">
        <v>13</v>
      </c>
      <c r="C177">
        <v>0</v>
      </c>
      <c r="D177">
        <v>1</v>
      </c>
    </row>
    <row r="178" spans="1:4" x14ac:dyDescent="0.25">
      <c r="A178" s="4" t="s">
        <v>13</v>
      </c>
      <c r="B178">
        <v>13</v>
      </c>
      <c r="C178">
        <v>20</v>
      </c>
      <c r="D178">
        <v>2</v>
      </c>
    </row>
    <row r="179" spans="1:4" x14ac:dyDescent="0.25">
      <c r="A179" s="4" t="s">
        <v>13</v>
      </c>
      <c r="B179">
        <v>13</v>
      </c>
      <c r="C179">
        <v>40</v>
      </c>
      <c r="D179">
        <v>1</v>
      </c>
    </row>
    <row r="180" spans="1:4" x14ac:dyDescent="0.25">
      <c r="A180" s="4" t="s">
        <v>13</v>
      </c>
      <c r="B180">
        <v>13</v>
      </c>
      <c r="C180">
        <v>60</v>
      </c>
      <c r="D180">
        <v>3</v>
      </c>
    </row>
    <row r="181" spans="1:4" x14ac:dyDescent="0.25">
      <c r="A181" s="4" t="s">
        <v>13</v>
      </c>
      <c r="B181">
        <v>13</v>
      </c>
      <c r="C181">
        <v>80</v>
      </c>
      <c r="D181">
        <v>1</v>
      </c>
    </row>
    <row r="182" spans="1:4" x14ac:dyDescent="0.25">
      <c r="A182" s="4" t="s">
        <v>13</v>
      </c>
      <c r="B182">
        <v>13</v>
      </c>
      <c r="C182">
        <v>100</v>
      </c>
      <c r="D182">
        <v>1</v>
      </c>
    </row>
    <row r="183" spans="1:4" x14ac:dyDescent="0.25">
      <c r="A183" s="4" t="s">
        <v>13</v>
      </c>
      <c r="B183">
        <v>13</v>
      </c>
      <c r="C183">
        <v>120</v>
      </c>
      <c r="D183">
        <v>3</v>
      </c>
    </row>
    <row r="184" spans="1:4" x14ac:dyDescent="0.25">
      <c r="A184" s="4" t="s">
        <v>13</v>
      </c>
      <c r="B184">
        <v>13</v>
      </c>
      <c r="C184">
        <v>140</v>
      </c>
      <c r="D184">
        <v>4</v>
      </c>
    </row>
    <row r="185" spans="1:4" x14ac:dyDescent="0.25">
      <c r="A185" s="4" t="s">
        <v>13</v>
      </c>
      <c r="B185">
        <v>13</v>
      </c>
      <c r="C185">
        <v>160</v>
      </c>
      <c r="D185">
        <v>5</v>
      </c>
    </row>
    <row r="186" spans="1:4" x14ac:dyDescent="0.25">
      <c r="A186" s="4" t="s">
        <v>13</v>
      </c>
      <c r="B186">
        <v>13</v>
      </c>
      <c r="C186">
        <v>180</v>
      </c>
      <c r="D186">
        <v>8</v>
      </c>
    </row>
    <row r="187" spans="1:4" x14ac:dyDescent="0.25">
      <c r="A187" s="4" t="s">
        <v>13</v>
      </c>
      <c r="B187">
        <v>13</v>
      </c>
      <c r="C187">
        <v>200</v>
      </c>
      <c r="D187" t="s">
        <v>7</v>
      </c>
    </row>
    <row r="188" spans="1:4" x14ac:dyDescent="0.25">
      <c r="A188" s="4" t="s">
        <v>13</v>
      </c>
      <c r="B188">
        <v>14</v>
      </c>
      <c r="C188">
        <v>0</v>
      </c>
      <c r="D188">
        <v>0</v>
      </c>
    </row>
    <row r="189" spans="1:4" x14ac:dyDescent="0.25">
      <c r="A189" s="4" t="s">
        <v>13</v>
      </c>
      <c r="B189">
        <v>14</v>
      </c>
      <c r="C189">
        <v>20</v>
      </c>
      <c r="D189">
        <v>7</v>
      </c>
    </row>
    <row r="190" spans="1:4" x14ac:dyDescent="0.25">
      <c r="A190" s="4" t="s">
        <v>13</v>
      </c>
      <c r="B190">
        <v>14</v>
      </c>
      <c r="C190">
        <v>40</v>
      </c>
      <c r="D190">
        <v>9</v>
      </c>
    </row>
    <row r="191" spans="1:4" x14ac:dyDescent="0.25">
      <c r="A191" s="4" t="s">
        <v>13</v>
      </c>
      <c r="B191">
        <v>14</v>
      </c>
      <c r="C191">
        <v>60</v>
      </c>
      <c r="D191">
        <v>4</v>
      </c>
    </row>
    <row r="192" spans="1:4" x14ac:dyDescent="0.25">
      <c r="A192" s="4" t="s">
        <v>13</v>
      </c>
      <c r="B192">
        <v>14</v>
      </c>
      <c r="C192">
        <v>80</v>
      </c>
      <c r="D192">
        <v>6</v>
      </c>
    </row>
    <row r="193" spans="1:4" x14ac:dyDescent="0.25">
      <c r="A193" s="4" t="s">
        <v>13</v>
      </c>
      <c r="B193">
        <v>14</v>
      </c>
      <c r="C193">
        <v>100</v>
      </c>
      <c r="D193">
        <v>10</v>
      </c>
    </row>
    <row r="194" spans="1:4" x14ac:dyDescent="0.25">
      <c r="A194" s="4" t="s">
        <v>13</v>
      </c>
      <c r="B194">
        <v>14</v>
      </c>
      <c r="C194">
        <v>120</v>
      </c>
      <c r="D194">
        <v>17</v>
      </c>
    </row>
    <row r="195" spans="1:4" x14ac:dyDescent="0.25">
      <c r="A195" s="4" t="s">
        <v>13</v>
      </c>
      <c r="B195">
        <v>14</v>
      </c>
      <c r="C195">
        <v>140</v>
      </c>
      <c r="D195">
        <v>10</v>
      </c>
    </row>
    <row r="196" spans="1:4" x14ac:dyDescent="0.25">
      <c r="A196" s="4" t="s">
        <v>13</v>
      </c>
      <c r="B196">
        <v>14</v>
      </c>
      <c r="C196">
        <v>160</v>
      </c>
      <c r="D196">
        <v>7</v>
      </c>
    </row>
    <row r="197" spans="1:4" x14ac:dyDescent="0.25">
      <c r="A197" s="4" t="s">
        <v>13</v>
      </c>
      <c r="B197">
        <v>14</v>
      </c>
      <c r="C197">
        <v>180</v>
      </c>
      <c r="D197">
        <v>4</v>
      </c>
    </row>
    <row r="198" spans="1:4" x14ac:dyDescent="0.25">
      <c r="A198" s="4" t="s">
        <v>13</v>
      </c>
      <c r="B198">
        <v>14</v>
      </c>
      <c r="C198">
        <v>200</v>
      </c>
      <c r="D198" t="s">
        <v>7</v>
      </c>
    </row>
    <row r="199" spans="1:4" x14ac:dyDescent="0.25">
      <c r="A199" s="4" t="s">
        <v>13</v>
      </c>
      <c r="B199">
        <v>15</v>
      </c>
      <c r="C199">
        <v>0</v>
      </c>
      <c r="D199">
        <v>8</v>
      </c>
    </row>
    <row r="200" spans="1:4" x14ac:dyDescent="0.25">
      <c r="A200" s="4" t="s">
        <v>13</v>
      </c>
      <c r="B200">
        <v>15</v>
      </c>
      <c r="C200">
        <v>20</v>
      </c>
      <c r="D200">
        <v>1</v>
      </c>
    </row>
    <row r="201" spans="1:4" x14ac:dyDescent="0.25">
      <c r="A201" s="4" t="s">
        <v>13</v>
      </c>
      <c r="B201">
        <v>15</v>
      </c>
      <c r="C201">
        <v>40</v>
      </c>
      <c r="D201">
        <v>3</v>
      </c>
    </row>
    <row r="202" spans="1:4" x14ac:dyDescent="0.25">
      <c r="A202" s="4" t="s">
        <v>13</v>
      </c>
      <c r="B202">
        <v>15</v>
      </c>
      <c r="C202">
        <v>60</v>
      </c>
      <c r="D202">
        <v>2</v>
      </c>
    </row>
    <row r="203" spans="1:4" x14ac:dyDescent="0.25">
      <c r="A203" s="4" t="s">
        <v>13</v>
      </c>
      <c r="B203">
        <v>15</v>
      </c>
      <c r="C203">
        <v>80</v>
      </c>
      <c r="D203">
        <v>3</v>
      </c>
    </row>
    <row r="204" spans="1:4" x14ac:dyDescent="0.25">
      <c r="A204" s="4" t="s">
        <v>13</v>
      </c>
      <c r="B204">
        <v>15</v>
      </c>
      <c r="C204">
        <v>100</v>
      </c>
      <c r="D204">
        <v>5</v>
      </c>
    </row>
    <row r="205" spans="1:4" x14ac:dyDescent="0.25">
      <c r="A205" s="4" t="s">
        <v>13</v>
      </c>
      <c r="B205">
        <v>15</v>
      </c>
      <c r="C205">
        <v>120</v>
      </c>
      <c r="D205">
        <v>2</v>
      </c>
    </row>
    <row r="206" spans="1:4" x14ac:dyDescent="0.25">
      <c r="A206" s="4" t="s">
        <v>13</v>
      </c>
      <c r="B206">
        <v>15</v>
      </c>
      <c r="C206">
        <v>140</v>
      </c>
      <c r="D206">
        <v>1</v>
      </c>
    </row>
    <row r="207" spans="1:4" x14ac:dyDescent="0.25">
      <c r="A207" s="4" t="s">
        <v>13</v>
      </c>
      <c r="B207">
        <v>15</v>
      </c>
      <c r="C207">
        <v>160</v>
      </c>
      <c r="D207">
        <v>1</v>
      </c>
    </row>
    <row r="208" spans="1:4" x14ac:dyDescent="0.25">
      <c r="A208" s="4" t="s">
        <v>13</v>
      </c>
      <c r="B208">
        <v>15</v>
      </c>
      <c r="C208">
        <v>180</v>
      </c>
      <c r="D208">
        <v>1</v>
      </c>
    </row>
    <row r="209" spans="1:4" x14ac:dyDescent="0.25">
      <c r="A209" s="4" t="s">
        <v>13</v>
      </c>
      <c r="B209">
        <v>15</v>
      </c>
      <c r="C209">
        <v>200</v>
      </c>
      <c r="D209">
        <v>7</v>
      </c>
    </row>
    <row r="210" spans="1:4" x14ac:dyDescent="0.25">
      <c r="A210" s="4" t="s">
        <v>13</v>
      </c>
      <c r="B210" t="s">
        <v>8</v>
      </c>
      <c r="C210">
        <v>0</v>
      </c>
      <c r="D210">
        <v>2</v>
      </c>
    </row>
    <row r="211" spans="1:4" x14ac:dyDescent="0.25">
      <c r="A211" s="4" t="s">
        <v>13</v>
      </c>
      <c r="B211" t="s">
        <v>8</v>
      </c>
      <c r="C211">
        <v>20</v>
      </c>
      <c r="D211">
        <v>8</v>
      </c>
    </row>
    <row r="212" spans="1:4" x14ac:dyDescent="0.25">
      <c r="A212" s="4" t="s">
        <v>13</v>
      </c>
      <c r="B212" t="s">
        <v>8</v>
      </c>
      <c r="C212">
        <v>40</v>
      </c>
      <c r="D212">
        <v>6</v>
      </c>
    </row>
    <row r="213" spans="1:4" x14ac:dyDescent="0.25">
      <c r="A213" s="4" t="s">
        <v>13</v>
      </c>
      <c r="B213" t="s">
        <v>8</v>
      </c>
      <c r="C213">
        <v>60</v>
      </c>
      <c r="D213">
        <v>2</v>
      </c>
    </row>
    <row r="214" spans="1:4" x14ac:dyDescent="0.25">
      <c r="A214" s="4" t="s">
        <v>13</v>
      </c>
      <c r="B214" t="s">
        <v>8</v>
      </c>
      <c r="C214">
        <v>80</v>
      </c>
      <c r="D214">
        <v>7</v>
      </c>
    </row>
    <row r="215" spans="1:4" x14ac:dyDescent="0.25">
      <c r="A215" s="4" t="s">
        <v>13</v>
      </c>
      <c r="B215" t="s">
        <v>8</v>
      </c>
      <c r="C215">
        <v>100</v>
      </c>
      <c r="D215">
        <v>8</v>
      </c>
    </row>
    <row r="216" spans="1:4" x14ac:dyDescent="0.25">
      <c r="A216" s="4" t="s">
        <v>13</v>
      </c>
      <c r="B216" t="s">
        <v>8</v>
      </c>
      <c r="C216">
        <v>120</v>
      </c>
      <c r="D216">
        <v>9</v>
      </c>
    </row>
    <row r="217" spans="1:4" x14ac:dyDescent="0.25">
      <c r="A217" s="4" t="s">
        <v>13</v>
      </c>
      <c r="B217" t="s">
        <v>8</v>
      </c>
      <c r="C217">
        <v>140</v>
      </c>
      <c r="D217">
        <v>7</v>
      </c>
    </row>
    <row r="218" spans="1:4" x14ac:dyDescent="0.25">
      <c r="A218" s="4" t="s">
        <v>13</v>
      </c>
      <c r="B218" t="s">
        <v>8</v>
      </c>
      <c r="C218">
        <v>160</v>
      </c>
      <c r="D218">
        <v>5</v>
      </c>
    </row>
    <row r="219" spans="1:4" x14ac:dyDescent="0.25">
      <c r="A219" s="4" t="s">
        <v>13</v>
      </c>
      <c r="B219" t="s">
        <v>8</v>
      </c>
      <c r="C219">
        <v>180</v>
      </c>
      <c r="D219">
        <v>4</v>
      </c>
    </row>
    <row r="220" spans="1:4" x14ac:dyDescent="0.25">
      <c r="A220" s="4" t="s">
        <v>13</v>
      </c>
      <c r="B220" t="s">
        <v>8</v>
      </c>
      <c r="C220">
        <v>200</v>
      </c>
      <c r="D220">
        <v>3</v>
      </c>
    </row>
    <row r="221" spans="1:4" x14ac:dyDescent="0.25">
      <c r="A221" s="4" t="s">
        <v>13</v>
      </c>
      <c r="B221" t="s">
        <v>9</v>
      </c>
      <c r="C221">
        <v>0</v>
      </c>
      <c r="D221">
        <v>2</v>
      </c>
    </row>
    <row r="222" spans="1:4" x14ac:dyDescent="0.25">
      <c r="A222" s="4" t="s">
        <v>13</v>
      </c>
      <c r="B222" t="s">
        <v>9</v>
      </c>
      <c r="C222">
        <v>20</v>
      </c>
      <c r="D222">
        <v>1</v>
      </c>
    </row>
    <row r="223" spans="1:4" x14ac:dyDescent="0.25">
      <c r="A223" s="4" t="s">
        <v>13</v>
      </c>
      <c r="B223" t="s">
        <v>9</v>
      </c>
      <c r="C223">
        <v>40</v>
      </c>
      <c r="D223">
        <v>2</v>
      </c>
    </row>
    <row r="224" spans="1:4" x14ac:dyDescent="0.25">
      <c r="A224" s="4" t="s">
        <v>13</v>
      </c>
      <c r="B224" t="s">
        <v>9</v>
      </c>
      <c r="C224">
        <v>60</v>
      </c>
      <c r="D224">
        <v>10</v>
      </c>
    </row>
    <row r="225" spans="1:4" x14ac:dyDescent="0.25">
      <c r="A225" s="4" t="s">
        <v>13</v>
      </c>
      <c r="B225" t="s">
        <v>9</v>
      </c>
      <c r="C225">
        <v>80</v>
      </c>
      <c r="D225">
        <v>3</v>
      </c>
    </row>
    <row r="226" spans="1:4" x14ac:dyDescent="0.25">
      <c r="A226" s="4" t="s">
        <v>13</v>
      </c>
      <c r="B226" t="s">
        <v>9</v>
      </c>
      <c r="C226">
        <v>100</v>
      </c>
      <c r="D226">
        <v>3</v>
      </c>
    </row>
    <row r="227" spans="1:4" x14ac:dyDescent="0.25">
      <c r="A227" s="4" t="s">
        <v>13</v>
      </c>
      <c r="B227" t="s">
        <v>9</v>
      </c>
      <c r="C227">
        <v>120</v>
      </c>
      <c r="D227">
        <v>2</v>
      </c>
    </row>
    <row r="228" spans="1:4" x14ac:dyDescent="0.25">
      <c r="A228" s="4" t="s">
        <v>13</v>
      </c>
      <c r="B228" t="s">
        <v>9</v>
      </c>
      <c r="C228">
        <v>140</v>
      </c>
      <c r="D228">
        <v>1</v>
      </c>
    </row>
    <row r="229" spans="1:4" x14ac:dyDescent="0.25">
      <c r="A229" s="4" t="s">
        <v>13</v>
      </c>
      <c r="B229" t="s">
        <v>9</v>
      </c>
      <c r="C229">
        <v>160</v>
      </c>
      <c r="D229">
        <v>9</v>
      </c>
    </row>
    <row r="230" spans="1:4" x14ac:dyDescent="0.25">
      <c r="A230" s="4" t="s">
        <v>13</v>
      </c>
      <c r="B230" t="s">
        <v>9</v>
      </c>
      <c r="C230">
        <v>180</v>
      </c>
      <c r="D230">
        <v>5</v>
      </c>
    </row>
    <row r="231" spans="1:4" x14ac:dyDescent="0.25">
      <c r="A231" s="4" t="s">
        <v>13</v>
      </c>
      <c r="B231" t="s">
        <v>9</v>
      </c>
      <c r="C231">
        <v>200</v>
      </c>
      <c r="D231">
        <v>5</v>
      </c>
    </row>
    <row r="232" spans="1:4" x14ac:dyDescent="0.25">
      <c r="A232" s="4" t="s">
        <v>13</v>
      </c>
      <c r="B232">
        <v>16</v>
      </c>
      <c r="C232">
        <v>0</v>
      </c>
      <c r="D232">
        <v>3</v>
      </c>
    </row>
    <row r="233" spans="1:4" x14ac:dyDescent="0.25">
      <c r="A233" s="4" t="s">
        <v>13</v>
      </c>
      <c r="B233">
        <v>16</v>
      </c>
      <c r="C233">
        <v>20</v>
      </c>
      <c r="D233">
        <v>3</v>
      </c>
    </row>
    <row r="234" spans="1:4" x14ac:dyDescent="0.25">
      <c r="A234" s="4" t="s">
        <v>13</v>
      </c>
      <c r="B234">
        <v>16</v>
      </c>
      <c r="C234">
        <v>40</v>
      </c>
      <c r="D234">
        <v>6</v>
      </c>
    </row>
    <row r="235" spans="1:4" x14ac:dyDescent="0.25">
      <c r="A235" s="4" t="s">
        <v>13</v>
      </c>
      <c r="B235">
        <v>16</v>
      </c>
      <c r="C235">
        <v>60</v>
      </c>
      <c r="D235">
        <v>9</v>
      </c>
    </row>
    <row r="236" spans="1:4" x14ac:dyDescent="0.25">
      <c r="A236" s="4" t="s">
        <v>13</v>
      </c>
      <c r="B236">
        <v>16</v>
      </c>
      <c r="C236">
        <v>80</v>
      </c>
      <c r="D236">
        <v>5</v>
      </c>
    </row>
    <row r="237" spans="1:4" x14ac:dyDescent="0.25">
      <c r="A237" s="4" t="s">
        <v>13</v>
      </c>
      <c r="B237">
        <v>16</v>
      </c>
      <c r="C237">
        <v>100</v>
      </c>
      <c r="D237">
        <v>6</v>
      </c>
    </row>
    <row r="238" spans="1:4" x14ac:dyDescent="0.25">
      <c r="A238" s="4" t="s">
        <v>13</v>
      </c>
      <c r="B238">
        <v>16</v>
      </c>
      <c r="C238">
        <v>120</v>
      </c>
      <c r="D238">
        <v>18</v>
      </c>
    </row>
    <row r="239" spans="1:4" x14ac:dyDescent="0.25">
      <c r="A239" s="4" t="s">
        <v>13</v>
      </c>
      <c r="B239">
        <v>16</v>
      </c>
      <c r="C239">
        <v>140</v>
      </c>
      <c r="D239">
        <v>6</v>
      </c>
    </row>
    <row r="240" spans="1:4" x14ac:dyDescent="0.25">
      <c r="A240" s="4" t="s">
        <v>13</v>
      </c>
      <c r="B240">
        <v>16</v>
      </c>
      <c r="C240">
        <v>160</v>
      </c>
      <c r="D240">
        <v>3</v>
      </c>
    </row>
    <row r="241" spans="1:4" x14ac:dyDescent="0.25">
      <c r="A241" s="4" t="s">
        <v>13</v>
      </c>
      <c r="B241">
        <v>16</v>
      </c>
      <c r="C241">
        <v>180</v>
      </c>
      <c r="D241">
        <v>3</v>
      </c>
    </row>
    <row r="242" spans="1:4" x14ac:dyDescent="0.25">
      <c r="A242" s="4" t="s">
        <v>13</v>
      </c>
      <c r="B242">
        <v>16</v>
      </c>
      <c r="C242">
        <v>200</v>
      </c>
      <c r="D242" t="s">
        <v>7</v>
      </c>
    </row>
    <row r="243" spans="1:4" x14ac:dyDescent="0.25">
      <c r="A243" s="4" t="s">
        <v>13</v>
      </c>
      <c r="B243">
        <v>17</v>
      </c>
      <c r="C243">
        <v>0</v>
      </c>
      <c r="D243">
        <v>1</v>
      </c>
    </row>
    <row r="244" spans="1:4" x14ac:dyDescent="0.25">
      <c r="A244" s="4" t="s">
        <v>13</v>
      </c>
      <c r="B244">
        <v>17</v>
      </c>
      <c r="C244">
        <v>20</v>
      </c>
      <c r="D244">
        <v>0</v>
      </c>
    </row>
    <row r="245" spans="1:4" x14ac:dyDescent="0.25">
      <c r="A245" s="4" t="s">
        <v>13</v>
      </c>
      <c r="B245">
        <v>17</v>
      </c>
      <c r="C245">
        <v>40</v>
      </c>
      <c r="D245">
        <v>1</v>
      </c>
    </row>
    <row r="246" spans="1:4" x14ac:dyDescent="0.25">
      <c r="A246" s="4" t="s">
        <v>13</v>
      </c>
      <c r="B246">
        <v>17</v>
      </c>
      <c r="C246">
        <v>60</v>
      </c>
      <c r="D246">
        <v>3</v>
      </c>
    </row>
    <row r="247" spans="1:4" x14ac:dyDescent="0.25">
      <c r="A247" s="4" t="s">
        <v>13</v>
      </c>
      <c r="B247">
        <v>17</v>
      </c>
      <c r="C247">
        <v>80</v>
      </c>
      <c r="D247">
        <v>3</v>
      </c>
    </row>
    <row r="248" spans="1:4" x14ac:dyDescent="0.25">
      <c r="A248" s="4" t="s">
        <v>13</v>
      </c>
      <c r="B248">
        <v>17</v>
      </c>
      <c r="C248">
        <v>100</v>
      </c>
      <c r="D248">
        <v>5</v>
      </c>
    </row>
    <row r="249" spans="1:4" x14ac:dyDescent="0.25">
      <c r="A249" s="4" t="s">
        <v>13</v>
      </c>
      <c r="B249">
        <v>17</v>
      </c>
      <c r="C249">
        <v>120</v>
      </c>
      <c r="D249">
        <v>4</v>
      </c>
    </row>
    <row r="250" spans="1:4" x14ac:dyDescent="0.25">
      <c r="A250" s="4" t="s">
        <v>13</v>
      </c>
      <c r="B250">
        <v>17</v>
      </c>
      <c r="C250">
        <v>140</v>
      </c>
      <c r="D250">
        <v>11</v>
      </c>
    </row>
    <row r="251" spans="1:4" x14ac:dyDescent="0.25">
      <c r="A251" s="4" t="s">
        <v>13</v>
      </c>
      <c r="B251">
        <v>17</v>
      </c>
      <c r="C251">
        <v>160</v>
      </c>
      <c r="D251">
        <v>1</v>
      </c>
    </row>
    <row r="252" spans="1:4" x14ac:dyDescent="0.25">
      <c r="A252" s="4" t="s">
        <v>13</v>
      </c>
      <c r="B252">
        <v>17</v>
      </c>
      <c r="C252">
        <v>180</v>
      </c>
      <c r="D252" t="s">
        <v>7</v>
      </c>
    </row>
    <row r="253" spans="1:4" x14ac:dyDescent="0.25">
      <c r="A253" s="4" t="s">
        <v>13</v>
      </c>
      <c r="B253">
        <v>17</v>
      </c>
      <c r="C253">
        <v>200</v>
      </c>
      <c r="D253" t="s">
        <v>7</v>
      </c>
    </row>
    <row r="254" spans="1:4" x14ac:dyDescent="0.25">
      <c r="A254" s="4" t="s">
        <v>13</v>
      </c>
      <c r="B254">
        <v>18</v>
      </c>
      <c r="C254">
        <v>0</v>
      </c>
      <c r="D254">
        <v>1</v>
      </c>
    </row>
    <row r="255" spans="1:4" x14ac:dyDescent="0.25">
      <c r="A255" s="4" t="s">
        <v>13</v>
      </c>
      <c r="B255">
        <v>18</v>
      </c>
      <c r="C255">
        <v>20</v>
      </c>
      <c r="D255">
        <v>2</v>
      </c>
    </row>
    <row r="256" spans="1:4" x14ac:dyDescent="0.25">
      <c r="A256" s="4" t="s">
        <v>13</v>
      </c>
      <c r="B256">
        <v>18</v>
      </c>
      <c r="C256">
        <v>40</v>
      </c>
      <c r="D256">
        <v>6</v>
      </c>
    </row>
    <row r="257" spans="1:4" x14ac:dyDescent="0.25">
      <c r="A257" s="4" t="s">
        <v>13</v>
      </c>
      <c r="B257">
        <v>18</v>
      </c>
      <c r="C257">
        <v>60</v>
      </c>
      <c r="D257">
        <v>6</v>
      </c>
    </row>
    <row r="258" spans="1:4" x14ac:dyDescent="0.25">
      <c r="A258" s="4" t="s">
        <v>13</v>
      </c>
      <c r="B258">
        <v>18</v>
      </c>
      <c r="C258">
        <v>80</v>
      </c>
      <c r="D258">
        <v>2</v>
      </c>
    </row>
    <row r="259" spans="1:4" x14ac:dyDescent="0.25">
      <c r="A259" s="4" t="s">
        <v>13</v>
      </c>
      <c r="B259">
        <v>18</v>
      </c>
      <c r="C259">
        <v>100</v>
      </c>
      <c r="D259">
        <v>6</v>
      </c>
    </row>
    <row r="260" spans="1:4" x14ac:dyDescent="0.25">
      <c r="A260" s="4" t="s">
        <v>13</v>
      </c>
      <c r="B260">
        <v>18</v>
      </c>
      <c r="C260">
        <v>120</v>
      </c>
      <c r="D260">
        <v>3</v>
      </c>
    </row>
    <row r="261" spans="1:4" x14ac:dyDescent="0.25">
      <c r="A261" s="4" t="s">
        <v>13</v>
      </c>
      <c r="B261">
        <v>18</v>
      </c>
      <c r="C261">
        <v>140</v>
      </c>
      <c r="D261">
        <v>5</v>
      </c>
    </row>
    <row r="262" spans="1:4" x14ac:dyDescent="0.25">
      <c r="A262" s="4" t="s">
        <v>13</v>
      </c>
      <c r="B262">
        <v>18</v>
      </c>
      <c r="C262">
        <v>160</v>
      </c>
      <c r="D262">
        <v>6</v>
      </c>
    </row>
    <row r="263" spans="1:4" x14ac:dyDescent="0.25">
      <c r="A263" s="4" t="s">
        <v>13</v>
      </c>
      <c r="B263">
        <v>18</v>
      </c>
      <c r="C263">
        <v>180</v>
      </c>
      <c r="D263">
        <v>4</v>
      </c>
    </row>
    <row r="264" spans="1:4" x14ac:dyDescent="0.25">
      <c r="A264" s="4" t="s">
        <v>13</v>
      </c>
      <c r="B264">
        <v>18</v>
      </c>
      <c r="C264">
        <v>200</v>
      </c>
      <c r="D264" t="s">
        <v>7</v>
      </c>
    </row>
    <row r="265" spans="1:4" x14ac:dyDescent="0.25">
      <c r="A265" s="4" t="s">
        <v>13</v>
      </c>
      <c r="B265">
        <v>19</v>
      </c>
      <c r="C265">
        <v>0</v>
      </c>
      <c r="D265">
        <v>3</v>
      </c>
    </row>
    <row r="266" spans="1:4" x14ac:dyDescent="0.25">
      <c r="A266" s="4" t="s">
        <v>13</v>
      </c>
      <c r="B266">
        <v>19</v>
      </c>
      <c r="C266">
        <v>20</v>
      </c>
      <c r="D266">
        <v>4</v>
      </c>
    </row>
    <row r="267" spans="1:4" x14ac:dyDescent="0.25">
      <c r="A267" s="4" t="s">
        <v>13</v>
      </c>
      <c r="B267">
        <v>19</v>
      </c>
      <c r="C267">
        <v>40</v>
      </c>
      <c r="D267">
        <v>7</v>
      </c>
    </row>
    <row r="268" spans="1:4" x14ac:dyDescent="0.25">
      <c r="A268" s="4" t="s">
        <v>13</v>
      </c>
      <c r="B268">
        <v>19</v>
      </c>
      <c r="C268">
        <v>60</v>
      </c>
      <c r="D268">
        <v>7</v>
      </c>
    </row>
    <row r="269" spans="1:4" x14ac:dyDescent="0.25">
      <c r="A269" s="4" t="s">
        <v>13</v>
      </c>
      <c r="B269">
        <v>19</v>
      </c>
      <c r="C269">
        <v>80</v>
      </c>
      <c r="D269">
        <v>6</v>
      </c>
    </row>
    <row r="270" spans="1:4" x14ac:dyDescent="0.25">
      <c r="A270" s="4" t="s">
        <v>13</v>
      </c>
      <c r="B270">
        <v>19</v>
      </c>
      <c r="C270">
        <v>100</v>
      </c>
      <c r="D270">
        <v>7</v>
      </c>
    </row>
    <row r="271" spans="1:4" x14ac:dyDescent="0.25">
      <c r="A271" s="4" t="s">
        <v>13</v>
      </c>
      <c r="B271">
        <v>19</v>
      </c>
      <c r="C271">
        <v>120</v>
      </c>
      <c r="D271">
        <v>10</v>
      </c>
    </row>
    <row r="272" spans="1:4" x14ac:dyDescent="0.25">
      <c r="A272" s="4" t="s">
        <v>13</v>
      </c>
      <c r="B272">
        <v>19</v>
      </c>
      <c r="C272">
        <v>140</v>
      </c>
      <c r="D272">
        <v>8</v>
      </c>
    </row>
    <row r="273" spans="1:4" x14ac:dyDescent="0.25">
      <c r="A273" s="4" t="s">
        <v>13</v>
      </c>
      <c r="B273">
        <v>19</v>
      </c>
      <c r="C273">
        <v>160</v>
      </c>
      <c r="D273">
        <v>4</v>
      </c>
    </row>
    <row r="274" spans="1:4" x14ac:dyDescent="0.25">
      <c r="A274" s="4" t="s">
        <v>13</v>
      </c>
      <c r="B274">
        <v>19</v>
      </c>
      <c r="C274">
        <v>180</v>
      </c>
      <c r="D274">
        <v>10</v>
      </c>
    </row>
    <row r="275" spans="1:4" x14ac:dyDescent="0.25">
      <c r="A275" s="4" t="s">
        <v>13</v>
      </c>
      <c r="B275">
        <v>19</v>
      </c>
      <c r="C275">
        <v>200</v>
      </c>
      <c r="D275" t="s">
        <v>7</v>
      </c>
    </row>
    <row r="276" spans="1:4" x14ac:dyDescent="0.25">
      <c r="A276" s="4" t="s">
        <v>14</v>
      </c>
      <c r="B276">
        <v>6</v>
      </c>
      <c r="C276">
        <v>0</v>
      </c>
      <c r="D276">
        <f>AVERAGE(6,6,7,7,6,8)</f>
        <v>6.666666666666667</v>
      </c>
    </row>
    <row r="277" spans="1:4" x14ac:dyDescent="0.25">
      <c r="A277" s="4" t="s">
        <v>14</v>
      </c>
      <c r="B277">
        <v>6</v>
      </c>
      <c r="C277">
        <v>20</v>
      </c>
      <c r="D277">
        <f>AVERAGE(7,6,1,7,7,6)</f>
        <v>5.666666666666667</v>
      </c>
    </row>
    <row r="278" spans="1:4" x14ac:dyDescent="0.25">
      <c r="A278" s="4" t="s">
        <v>14</v>
      </c>
      <c r="B278">
        <v>6</v>
      </c>
      <c r="C278">
        <v>40</v>
      </c>
      <c r="D278">
        <f>AVERAGE(9,5,1,5,4,3)</f>
        <v>4.5</v>
      </c>
    </row>
    <row r="279" spans="1:4" x14ac:dyDescent="0.25">
      <c r="A279" s="4" t="s">
        <v>14</v>
      </c>
      <c r="B279">
        <v>6</v>
      </c>
      <c r="C279">
        <v>60</v>
      </c>
      <c r="D279">
        <f>AVERAGE(4,1,1,3,2,1)</f>
        <v>2</v>
      </c>
    </row>
    <row r="280" spans="1:4" x14ac:dyDescent="0.25">
      <c r="A280" s="4" t="s">
        <v>14</v>
      </c>
      <c r="B280">
        <v>6</v>
      </c>
      <c r="C280">
        <v>80</v>
      </c>
      <c r="D280">
        <f>AVERAGE(7,6,4,4,6,6)</f>
        <v>5.5</v>
      </c>
    </row>
    <row r="281" spans="1:4" x14ac:dyDescent="0.25">
      <c r="A281" s="4" t="s">
        <v>14</v>
      </c>
      <c r="B281">
        <v>6</v>
      </c>
      <c r="C281">
        <v>100</v>
      </c>
      <c r="D281">
        <f>AVERAGE(1,0,3,7,6,5)</f>
        <v>3.6666666666666665</v>
      </c>
    </row>
    <row r="282" spans="1:4" x14ac:dyDescent="0.25">
      <c r="A282" s="4" t="s">
        <v>14</v>
      </c>
      <c r="B282">
        <v>6</v>
      </c>
      <c r="C282">
        <v>120</v>
      </c>
      <c r="D282">
        <f>AVERAGE(10,7,10,9,8,5)</f>
        <v>8.1666666666666661</v>
      </c>
    </row>
    <row r="283" spans="1:4" x14ac:dyDescent="0.25">
      <c r="A283" s="4" t="s">
        <v>14</v>
      </c>
      <c r="B283">
        <v>6</v>
      </c>
      <c r="C283">
        <v>140</v>
      </c>
      <c r="D283">
        <f>AVERAGE(1,1,2,1,1,1)</f>
        <v>1.1666666666666667</v>
      </c>
    </row>
    <row r="284" spans="1:4" x14ac:dyDescent="0.25">
      <c r="A284" s="4" t="s">
        <v>14</v>
      </c>
      <c r="B284">
        <v>6</v>
      </c>
      <c r="C284">
        <v>160</v>
      </c>
      <c r="D284">
        <f>AVERAGE(9,5,7,8,2,1)</f>
        <v>5.333333333333333</v>
      </c>
    </row>
    <row r="285" spans="1:4" x14ac:dyDescent="0.25">
      <c r="A285" s="4" t="s">
        <v>14</v>
      </c>
      <c r="B285">
        <v>6</v>
      </c>
      <c r="C285">
        <v>180</v>
      </c>
      <c r="D285">
        <f>AVERAGE(9,8,8)</f>
        <v>8.3333333333333339</v>
      </c>
    </row>
    <row r="286" spans="1:4" x14ac:dyDescent="0.25">
      <c r="A286" s="4" t="s">
        <v>14</v>
      </c>
      <c r="B286">
        <v>6</v>
      </c>
      <c r="C286">
        <v>200</v>
      </c>
      <c r="D286">
        <f>AVERAGE(7,9,10,10,10,9)</f>
        <v>9.1666666666666661</v>
      </c>
    </row>
    <row r="287" spans="1:4" x14ac:dyDescent="0.25">
      <c r="A287" s="4" t="s">
        <v>14</v>
      </c>
      <c r="B287">
        <v>7</v>
      </c>
      <c r="C287">
        <v>0</v>
      </c>
      <c r="D287">
        <f>AVERAGE(4,3,0,1,1,0)</f>
        <v>1.5</v>
      </c>
    </row>
    <row r="288" spans="1:4" x14ac:dyDescent="0.25">
      <c r="A288" s="4" t="s">
        <v>14</v>
      </c>
      <c r="B288">
        <v>7</v>
      </c>
      <c r="C288">
        <v>20</v>
      </c>
      <c r="D288">
        <f>AVERAGE(1,2,1,2,3,4)</f>
        <v>2.1666666666666665</v>
      </c>
    </row>
    <row r="289" spans="1:4" x14ac:dyDescent="0.25">
      <c r="A289" s="4" t="s">
        <v>14</v>
      </c>
      <c r="B289">
        <v>7</v>
      </c>
      <c r="C289">
        <v>40</v>
      </c>
      <c r="D289">
        <f>AVERAGE(0,1,1,0,2,1)</f>
        <v>0.83333333333333337</v>
      </c>
    </row>
    <row r="290" spans="1:4" x14ac:dyDescent="0.25">
      <c r="A290" s="4" t="s">
        <v>14</v>
      </c>
      <c r="B290">
        <v>7</v>
      </c>
      <c r="C290">
        <v>60</v>
      </c>
      <c r="D290">
        <f>AVERAGE(5,6,7,7,8,8)</f>
        <v>6.833333333333333</v>
      </c>
    </row>
    <row r="291" spans="1:4" x14ac:dyDescent="0.25">
      <c r="A291" s="4" t="s">
        <v>14</v>
      </c>
      <c r="B291">
        <v>7</v>
      </c>
      <c r="C291">
        <v>80</v>
      </c>
      <c r="D291">
        <f>AVERAGE(9,6,2,10,13,3)</f>
        <v>7.166666666666667</v>
      </c>
    </row>
    <row r="292" spans="1:4" x14ac:dyDescent="0.25">
      <c r="A292" s="4" t="s">
        <v>14</v>
      </c>
      <c r="B292">
        <v>7</v>
      </c>
      <c r="C292">
        <v>100</v>
      </c>
      <c r="D292">
        <f>AVERAGE(0,0,0,2,2,1)</f>
        <v>0.83333333333333337</v>
      </c>
    </row>
    <row r="293" spans="1:4" x14ac:dyDescent="0.25">
      <c r="A293" s="4" t="s">
        <v>14</v>
      </c>
      <c r="B293">
        <v>7</v>
      </c>
      <c r="C293">
        <v>120</v>
      </c>
      <c r="D293">
        <f>AVERAGE(7,2,2,2,2,4)</f>
        <v>3.1666666666666665</v>
      </c>
    </row>
    <row r="294" spans="1:4" x14ac:dyDescent="0.25">
      <c r="A294" s="4" t="s">
        <v>14</v>
      </c>
      <c r="B294">
        <v>7</v>
      </c>
      <c r="C294">
        <v>140</v>
      </c>
      <c r="D294">
        <f>AVERAGE(0,0,4,3,4,6)</f>
        <v>2.8333333333333335</v>
      </c>
    </row>
    <row r="295" spans="1:4" x14ac:dyDescent="0.25">
      <c r="A295" s="4" t="s">
        <v>14</v>
      </c>
      <c r="B295">
        <v>7</v>
      </c>
      <c r="C295">
        <v>160</v>
      </c>
      <c r="D295">
        <f>AVERAGE(0,0,0,0,0,0)</f>
        <v>0</v>
      </c>
    </row>
    <row r="296" spans="1:4" x14ac:dyDescent="0.25">
      <c r="A296" s="4" t="s">
        <v>14</v>
      </c>
      <c r="B296">
        <v>7</v>
      </c>
      <c r="C296">
        <v>180</v>
      </c>
      <c r="D296">
        <f>AVERAGE(0,1,0,0,1,1)</f>
        <v>0.5</v>
      </c>
    </row>
    <row r="297" spans="1:4" x14ac:dyDescent="0.25">
      <c r="A297" s="4" t="s">
        <v>14</v>
      </c>
      <c r="B297">
        <v>7</v>
      </c>
      <c r="C297">
        <v>200</v>
      </c>
      <c r="D297">
        <f>AVERAGE(12,2,3,6,8,10)</f>
        <v>6.833333333333333</v>
      </c>
    </row>
    <row r="298" spans="1:4" x14ac:dyDescent="0.25">
      <c r="A298" s="4" t="s">
        <v>14</v>
      </c>
      <c r="B298" t="s">
        <v>6</v>
      </c>
      <c r="C298">
        <v>0</v>
      </c>
      <c r="D298">
        <f>AVERAGE(0,0,0,0,0,0)</f>
        <v>0</v>
      </c>
    </row>
    <row r="299" spans="1:4" x14ac:dyDescent="0.25">
      <c r="A299" s="4" t="s">
        <v>14</v>
      </c>
      <c r="B299" t="s">
        <v>6</v>
      </c>
      <c r="C299">
        <v>20</v>
      </c>
      <c r="D299">
        <f>AVERAGE(0,2,1,0,0,0)</f>
        <v>0.5</v>
      </c>
    </row>
    <row r="300" spans="1:4" x14ac:dyDescent="0.25">
      <c r="A300" s="4" t="s">
        <v>14</v>
      </c>
      <c r="B300" t="s">
        <v>6</v>
      </c>
      <c r="C300">
        <v>40</v>
      </c>
      <c r="D300">
        <f>AVERAGE(2,2,4,1,0,1)</f>
        <v>1.6666666666666667</v>
      </c>
    </row>
    <row r="301" spans="1:4" x14ac:dyDescent="0.25">
      <c r="A301" s="4" t="s">
        <v>14</v>
      </c>
      <c r="B301" t="s">
        <v>6</v>
      </c>
      <c r="C301">
        <v>60</v>
      </c>
      <c r="D301">
        <f>AVERAGE(7,6,1,2,2,7)</f>
        <v>4.166666666666667</v>
      </c>
    </row>
    <row r="302" spans="1:4" x14ac:dyDescent="0.25">
      <c r="A302" s="4" t="s">
        <v>14</v>
      </c>
      <c r="B302" t="s">
        <v>6</v>
      </c>
      <c r="C302">
        <v>80</v>
      </c>
      <c r="D302">
        <f>AVERAGE(8,8,7,9,9,9)</f>
        <v>8.3333333333333339</v>
      </c>
    </row>
    <row r="303" spans="1:4" x14ac:dyDescent="0.25">
      <c r="A303" s="4" t="s">
        <v>14</v>
      </c>
      <c r="B303" t="s">
        <v>6</v>
      </c>
      <c r="C303">
        <v>100</v>
      </c>
      <c r="D303">
        <f>AVERAGE(5,4,7,6,5,4)</f>
        <v>5.166666666666667</v>
      </c>
    </row>
    <row r="304" spans="1:4" x14ac:dyDescent="0.25">
      <c r="A304" s="4" t="s">
        <v>14</v>
      </c>
      <c r="B304" t="s">
        <v>6</v>
      </c>
      <c r="C304">
        <v>120</v>
      </c>
      <c r="D304">
        <f>AVERAGE(4,7,4,7,0,7)</f>
        <v>4.833333333333333</v>
      </c>
    </row>
    <row r="305" spans="1:4" x14ac:dyDescent="0.25">
      <c r="A305" s="4" t="s">
        <v>14</v>
      </c>
      <c r="B305" t="s">
        <v>6</v>
      </c>
      <c r="C305">
        <v>140</v>
      </c>
      <c r="D305">
        <f>AVERAGE(2,7,2,2,2,2)</f>
        <v>2.8333333333333335</v>
      </c>
    </row>
    <row r="306" spans="1:4" x14ac:dyDescent="0.25">
      <c r="A306" s="4" t="s">
        <v>14</v>
      </c>
      <c r="B306" t="s">
        <v>6</v>
      </c>
      <c r="C306">
        <v>160</v>
      </c>
      <c r="D306">
        <f>AVERAGE(5,1,2,7,5,2)</f>
        <v>3.6666666666666665</v>
      </c>
    </row>
    <row r="307" spans="1:4" x14ac:dyDescent="0.25">
      <c r="A307" s="4" t="s">
        <v>14</v>
      </c>
      <c r="B307" t="s">
        <v>6</v>
      </c>
      <c r="C307">
        <v>180</v>
      </c>
      <c r="D307">
        <f>AVERAGE(0,0,2,1,1,2)</f>
        <v>1</v>
      </c>
    </row>
    <row r="308" spans="1:4" x14ac:dyDescent="0.25">
      <c r="A308" s="4" t="s">
        <v>14</v>
      </c>
      <c r="B308" t="s">
        <v>6</v>
      </c>
      <c r="C308">
        <v>200</v>
      </c>
      <c r="D308">
        <f>AVERAGE(1,1,2,0,0,0)</f>
        <v>0.66666666666666663</v>
      </c>
    </row>
    <row r="309" spans="1:4" x14ac:dyDescent="0.25">
      <c r="A309" s="4" t="s">
        <v>14</v>
      </c>
      <c r="B309">
        <v>12</v>
      </c>
      <c r="C309">
        <v>0</v>
      </c>
      <c r="D309">
        <f>AVERAGE(4,2,1,4,2,3)</f>
        <v>2.6666666666666665</v>
      </c>
    </row>
    <row r="310" spans="1:4" x14ac:dyDescent="0.25">
      <c r="A310" s="4" t="s">
        <v>14</v>
      </c>
      <c r="B310">
        <v>12</v>
      </c>
      <c r="C310">
        <v>20</v>
      </c>
      <c r="D310">
        <f>AVERAGE(1,0,3,2,2,5)</f>
        <v>2.1666666666666665</v>
      </c>
    </row>
    <row r="311" spans="1:4" x14ac:dyDescent="0.25">
      <c r="A311" s="4" t="s">
        <v>14</v>
      </c>
      <c r="B311">
        <v>12</v>
      </c>
      <c r="C311">
        <v>40</v>
      </c>
      <c r="D311">
        <f>AVERAGE(3,1,1,2,4,4)</f>
        <v>2.5</v>
      </c>
    </row>
    <row r="312" spans="1:4" x14ac:dyDescent="0.25">
      <c r="A312" s="4" t="s">
        <v>14</v>
      </c>
      <c r="B312">
        <v>12</v>
      </c>
      <c r="C312">
        <v>60</v>
      </c>
      <c r="D312">
        <f>AVERAGE(0,2,3,1,3,2)</f>
        <v>1.8333333333333333</v>
      </c>
    </row>
    <row r="313" spans="1:4" x14ac:dyDescent="0.25">
      <c r="A313" s="4" t="s">
        <v>14</v>
      </c>
      <c r="B313">
        <v>12</v>
      </c>
      <c r="C313">
        <v>80</v>
      </c>
      <c r="D313">
        <f>AVERAGE(0,1,2,0,0,0)</f>
        <v>0.5</v>
      </c>
    </row>
    <row r="314" spans="1:4" x14ac:dyDescent="0.25">
      <c r="A314" s="4" t="s">
        <v>14</v>
      </c>
      <c r="B314">
        <v>12</v>
      </c>
      <c r="C314">
        <v>100</v>
      </c>
      <c r="D314">
        <f>AVERAGE(0,0,1,0,1,2)</f>
        <v>0.66666666666666663</v>
      </c>
    </row>
    <row r="315" spans="1:4" x14ac:dyDescent="0.25">
      <c r="A315" s="4" t="s">
        <v>14</v>
      </c>
      <c r="B315">
        <v>12</v>
      </c>
      <c r="C315">
        <v>120</v>
      </c>
      <c r="D315">
        <f>AVERAGE(0,0,0,0,3,0)</f>
        <v>0.5</v>
      </c>
    </row>
    <row r="316" spans="1:4" x14ac:dyDescent="0.25">
      <c r="A316" s="4" t="s">
        <v>14</v>
      </c>
      <c r="B316">
        <v>12</v>
      </c>
      <c r="C316">
        <v>140</v>
      </c>
      <c r="D316">
        <f>AVERAGE(0,1,0,1,4,1)</f>
        <v>1.1666666666666667</v>
      </c>
    </row>
    <row r="317" spans="1:4" x14ac:dyDescent="0.25">
      <c r="A317" s="4" t="s">
        <v>14</v>
      </c>
      <c r="B317">
        <v>12</v>
      </c>
      <c r="C317">
        <v>160</v>
      </c>
      <c r="D317">
        <f>AVERAGE(5,2,5,2,3,2)</f>
        <v>3.1666666666666665</v>
      </c>
    </row>
    <row r="318" spans="1:4" x14ac:dyDescent="0.25">
      <c r="A318" s="4" t="s">
        <v>14</v>
      </c>
      <c r="B318">
        <v>12</v>
      </c>
      <c r="C318">
        <v>180</v>
      </c>
      <c r="D318">
        <f>AVERAGE(6,6,2,6,4,3)</f>
        <v>4.5</v>
      </c>
    </row>
    <row r="319" spans="1:4" x14ac:dyDescent="0.25">
      <c r="A319" s="4" t="s">
        <v>14</v>
      </c>
      <c r="B319">
        <v>12</v>
      </c>
      <c r="C319">
        <v>200</v>
      </c>
      <c r="D319">
        <f>AVERAGE(3,5,8,6,7,3)</f>
        <v>5.333333333333333</v>
      </c>
    </row>
    <row r="320" spans="1:4" x14ac:dyDescent="0.25">
      <c r="A320" s="4" t="s">
        <v>14</v>
      </c>
      <c r="B320">
        <v>13</v>
      </c>
      <c r="C320">
        <v>0</v>
      </c>
      <c r="D320">
        <f>AVERAGE(0,0,0,1,0,1)</f>
        <v>0.33333333333333331</v>
      </c>
    </row>
    <row r="321" spans="1:4" x14ac:dyDescent="0.25">
      <c r="A321" s="4" t="s">
        <v>14</v>
      </c>
      <c r="B321">
        <v>13</v>
      </c>
      <c r="C321">
        <v>20</v>
      </c>
      <c r="D321">
        <f>AVERAGE(1,1,3,0,1,1)</f>
        <v>1.1666666666666667</v>
      </c>
    </row>
    <row r="322" spans="1:4" x14ac:dyDescent="0.25">
      <c r="A322" s="4" t="s">
        <v>14</v>
      </c>
      <c r="B322">
        <v>13</v>
      </c>
      <c r="C322">
        <v>40</v>
      </c>
      <c r="D322">
        <f>AVERAGE(1,2,4,0,5,0)</f>
        <v>2</v>
      </c>
    </row>
    <row r="323" spans="1:4" x14ac:dyDescent="0.25">
      <c r="A323" s="4" t="s">
        <v>14</v>
      </c>
      <c r="B323">
        <v>13</v>
      </c>
      <c r="C323">
        <v>60</v>
      </c>
      <c r="D323">
        <f>AVERAGE(2,3,3,2,0,2)</f>
        <v>2</v>
      </c>
    </row>
    <row r="324" spans="1:4" x14ac:dyDescent="0.25">
      <c r="A324" s="4" t="s">
        <v>14</v>
      </c>
      <c r="B324">
        <v>13</v>
      </c>
      <c r="C324">
        <v>80</v>
      </c>
      <c r="D324">
        <f>AVERAGE(6,6,8,4,5,8)</f>
        <v>6.166666666666667</v>
      </c>
    </row>
    <row r="325" spans="1:4" x14ac:dyDescent="0.25">
      <c r="A325" s="4" t="s">
        <v>14</v>
      </c>
      <c r="B325">
        <v>13</v>
      </c>
      <c r="C325">
        <v>100</v>
      </c>
      <c r="D325">
        <f>AVERAGE(3,2,1,4,4,6)</f>
        <v>3.3333333333333335</v>
      </c>
    </row>
    <row r="326" spans="1:4" x14ac:dyDescent="0.25">
      <c r="A326" s="4" t="s">
        <v>14</v>
      </c>
      <c r="B326">
        <v>13</v>
      </c>
      <c r="C326">
        <v>120</v>
      </c>
      <c r="D326">
        <f>AVERAGE(2,0,0,0,0,0)</f>
        <v>0.33333333333333331</v>
      </c>
    </row>
    <row r="327" spans="1:4" x14ac:dyDescent="0.25">
      <c r="A327" s="4" t="s">
        <v>14</v>
      </c>
      <c r="B327">
        <v>13</v>
      </c>
      <c r="C327">
        <v>140</v>
      </c>
      <c r="D327">
        <f>AVERAGE(0,0,1,0,0,1)</f>
        <v>0.33333333333333331</v>
      </c>
    </row>
    <row r="328" spans="1:4" x14ac:dyDescent="0.25">
      <c r="A328" s="4" t="s">
        <v>14</v>
      </c>
      <c r="B328">
        <v>13</v>
      </c>
      <c r="C328">
        <v>160</v>
      </c>
      <c r="D328">
        <f>AVERAGE(6,6,8,5,2,9)</f>
        <v>6</v>
      </c>
    </row>
    <row r="329" spans="1:4" x14ac:dyDescent="0.25">
      <c r="A329" s="4" t="s">
        <v>14</v>
      </c>
      <c r="B329">
        <v>13</v>
      </c>
      <c r="C329">
        <v>180</v>
      </c>
      <c r="D329">
        <f>AVERAGE(7,6,9,8,9,7)</f>
        <v>7.666666666666667</v>
      </c>
    </row>
    <row r="330" spans="1:4" x14ac:dyDescent="0.25">
      <c r="A330" s="4" t="s">
        <v>14</v>
      </c>
      <c r="B330">
        <v>13</v>
      </c>
      <c r="C330">
        <v>200</v>
      </c>
      <c r="D330">
        <f>AVERAGE(9,4,9,9,6,7)</f>
        <v>7.333333333333333</v>
      </c>
    </row>
    <row r="331" spans="1:4" x14ac:dyDescent="0.25">
      <c r="A331" s="4" t="s">
        <v>14</v>
      </c>
      <c r="B331">
        <v>14</v>
      </c>
      <c r="C331">
        <v>0</v>
      </c>
      <c r="D331">
        <f>AVERAGE(2,6,4,0,3,5)</f>
        <v>3.3333333333333335</v>
      </c>
    </row>
    <row r="332" spans="1:4" x14ac:dyDescent="0.25">
      <c r="A332" s="4" t="s">
        <v>14</v>
      </c>
      <c r="B332">
        <v>14</v>
      </c>
      <c r="C332">
        <v>20</v>
      </c>
      <c r="D332">
        <f>AVERAGE(3,5,6,0,5,9)</f>
        <v>4.666666666666667</v>
      </c>
    </row>
    <row r="333" spans="1:4" x14ac:dyDescent="0.25">
      <c r="A333" s="4" t="s">
        <v>14</v>
      </c>
      <c r="B333">
        <v>14</v>
      </c>
      <c r="C333">
        <v>40</v>
      </c>
      <c r="D333">
        <f>AVERAGE(7,4,6,5,8,4)</f>
        <v>5.666666666666667</v>
      </c>
    </row>
    <row r="334" spans="1:4" x14ac:dyDescent="0.25">
      <c r="A334" s="4" t="s">
        <v>14</v>
      </c>
      <c r="B334">
        <v>14</v>
      </c>
      <c r="C334">
        <v>60</v>
      </c>
      <c r="D334">
        <f>AVERAGE(5,4,6,8,9,6)</f>
        <v>6.333333333333333</v>
      </c>
    </row>
    <row r="335" spans="1:4" x14ac:dyDescent="0.25">
      <c r="A335" s="4" t="s">
        <v>14</v>
      </c>
      <c r="B335">
        <v>14</v>
      </c>
      <c r="C335">
        <v>80</v>
      </c>
      <c r="D335">
        <f>AVERAGE(8,8,8,7,10,11)</f>
        <v>8.6666666666666661</v>
      </c>
    </row>
    <row r="336" spans="1:4" x14ac:dyDescent="0.25">
      <c r="A336" s="4" t="s">
        <v>14</v>
      </c>
      <c r="B336">
        <v>14</v>
      </c>
      <c r="C336">
        <v>100</v>
      </c>
      <c r="D336">
        <f>AVERAGE(9,7,10,6,5,7)</f>
        <v>7.333333333333333</v>
      </c>
    </row>
    <row r="337" spans="1:4" x14ac:dyDescent="0.25">
      <c r="A337" s="4" t="s">
        <v>14</v>
      </c>
      <c r="B337">
        <v>14</v>
      </c>
      <c r="C337">
        <v>120</v>
      </c>
      <c r="D337">
        <f>AVERAGE(5,6,9,6,7,9)</f>
        <v>7</v>
      </c>
    </row>
    <row r="338" spans="1:4" x14ac:dyDescent="0.25">
      <c r="A338" s="4" t="s">
        <v>14</v>
      </c>
      <c r="B338">
        <v>14</v>
      </c>
      <c r="C338">
        <v>140</v>
      </c>
      <c r="D338">
        <f>AVERAGE(6,7,8,7,8,7)</f>
        <v>7.166666666666667</v>
      </c>
    </row>
    <row r="339" spans="1:4" x14ac:dyDescent="0.25">
      <c r="A339" s="4" t="s">
        <v>14</v>
      </c>
      <c r="B339">
        <v>14</v>
      </c>
      <c r="C339">
        <v>160</v>
      </c>
      <c r="D339">
        <f>AVERAGE(9,11,6,9,11,11)</f>
        <v>9.5</v>
      </c>
    </row>
    <row r="340" spans="1:4" x14ac:dyDescent="0.25">
      <c r="A340" s="4" t="s">
        <v>14</v>
      </c>
      <c r="B340">
        <v>14</v>
      </c>
      <c r="C340">
        <v>180</v>
      </c>
      <c r="D340">
        <f>AVERAGE(9,9,9,5,7,9)</f>
        <v>8</v>
      </c>
    </row>
    <row r="341" spans="1:4" x14ac:dyDescent="0.25">
      <c r="A341" s="4" t="s">
        <v>14</v>
      </c>
      <c r="B341">
        <v>14</v>
      </c>
      <c r="C341">
        <v>200</v>
      </c>
      <c r="D341">
        <f>AVERAGE(7,4,5,4,0,3)</f>
        <v>3.8333333333333335</v>
      </c>
    </row>
    <row r="342" spans="1:4" x14ac:dyDescent="0.25">
      <c r="A342" s="4" t="s">
        <v>14</v>
      </c>
      <c r="B342">
        <v>15</v>
      </c>
      <c r="C342">
        <v>0</v>
      </c>
      <c r="D342" t="s">
        <v>7</v>
      </c>
    </row>
    <row r="343" spans="1:4" x14ac:dyDescent="0.25">
      <c r="A343" s="4" t="s">
        <v>14</v>
      </c>
      <c r="B343">
        <v>15</v>
      </c>
      <c r="C343">
        <v>20</v>
      </c>
      <c r="D343">
        <f>AVERAGE(4,4,4,6,0,3)</f>
        <v>3.5</v>
      </c>
    </row>
    <row r="344" spans="1:4" x14ac:dyDescent="0.25">
      <c r="A344" s="4" t="s">
        <v>14</v>
      </c>
      <c r="B344">
        <v>15</v>
      </c>
      <c r="C344">
        <v>40</v>
      </c>
      <c r="D344">
        <f>AVERAGE(8,5,7,5,6,4)</f>
        <v>5.833333333333333</v>
      </c>
    </row>
    <row r="345" spans="1:4" x14ac:dyDescent="0.25">
      <c r="A345" s="4" t="s">
        <v>14</v>
      </c>
      <c r="B345">
        <v>15</v>
      </c>
      <c r="C345">
        <v>60</v>
      </c>
      <c r="D345">
        <f>AVERAGE(1,1,0,1,1,2)</f>
        <v>1</v>
      </c>
    </row>
    <row r="346" spans="1:4" x14ac:dyDescent="0.25">
      <c r="A346" s="4" t="s">
        <v>14</v>
      </c>
      <c r="B346">
        <v>15</v>
      </c>
      <c r="C346">
        <v>80</v>
      </c>
      <c r="D346">
        <f>AVERAGE(2,5,0,1,1,2)</f>
        <v>1.8333333333333333</v>
      </c>
    </row>
    <row r="347" spans="1:4" x14ac:dyDescent="0.25">
      <c r="A347" s="4" t="s">
        <v>14</v>
      </c>
      <c r="B347">
        <v>15</v>
      </c>
      <c r="C347">
        <v>100</v>
      </c>
      <c r="D347">
        <f>AVERAGE(1,1,1,4,1,3)</f>
        <v>1.8333333333333333</v>
      </c>
    </row>
    <row r="348" spans="1:4" x14ac:dyDescent="0.25">
      <c r="A348" s="4" t="s">
        <v>14</v>
      </c>
      <c r="B348">
        <v>15</v>
      </c>
      <c r="C348">
        <v>120</v>
      </c>
      <c r="D348">
        <f>AVERAGE(1,1,1,1,2,1)</f>
        <v>1.1666666666666667</v>
      </c>
    </row>
    <row r="349" spans="1:4" x14ac:dyDescent="0.25">
      <c r="A349" s="4" t="s">
        <v>14</v>
      </c>
      <c r="B349">
        <v>15</v>
      </c>
      <c r="C349">
        <v>140</v>
      </c>
      <c r="D349">
        <f>AVERAGE(0,1,1,2,3,5)</f>
        <v>2</v>
      </c>
    </row>
    <row r="350" spans="1:4" x14ac:dyDescent="0.25">
      <c r="A350" s="4" t="s">
        <v>14</v>
      </c>
      <c r="B350">
        <v>15</v>
      </c>
      <c r="C350">
        <v>160</v>
      </c>
      <c r="D350">
        <f>AVERAGE(0,0,1,0,2,1)</f>
        <v>0.66666666666666663</v>
      </c>
    </row>
    <row r="351" spans="1:4" x14ac:dyDescent="0.25">
      <c r="A351" s="4" t="s">
        <v>14</v>
      </c>
      <c r="B351">
        <v>15</v>
      </c>
      <c r="C351">
        <v>180</v>
      </c>
      <c r="D351">
        <f>AVERAGE(1,1,0,1,3,0)</f>
        <v>1</v>
      </c>
    </row>
    <row r="352" spans="1:4" x14ac:dyDescent="0.25">
      <c r="A352" s="4" t="s">
        <v>14</v>
      </c>
      <c r="B352">
        <v>15</v>
      </c>
      <c r="C352">
        <v>200</v>
      </c>
      <c r="D352">
        <f>AVERAGE(3,4,3,3,9,3)</f>
        <v>4.166666666666667</v>
      </c>
    </row>
    <row r="353" spans="1:4" x14ac:dyDescent="0.25">
      <c r="A353" s="4" t="s">
        <v>14</v>
      </c>
      <c r="B353">
        <v>15.5</v>
      </c>
      <c r="C353">
        <v>0</v>
      </c>
      <c r="D353">
        <f>AVERAGE(0,1,3,0,1,1)</f>
        <v>1</v>
      </c>
    </row>
    <row r="354" spans="1:4" x14ac:dyDescent="0.25">
      <c r="A354" s="4" t="s">
        <v>14</v>
      </c>
      <c r="B354">
        <v>15.5</v>
      </c>
      <c r="C354">
        <v>20</v>
      </c>
      <c r="D354">
        <f>AVERAGE(8,10,11,9,12,9)</f>
        <v>9.8333333333333339</v>
      </c>
    </row>
    <row r="355" spans="1:4" x14ac:dyDescent="0.25">
      <c r="A355" s="4" t="s">
        <v>14</v>
      </c>
      <c r="B355">
        <v>15.5</v>
      </c>
      <c r="C355">
        <v>40</v>
      </c>
      <c r="D355">
        <f>AVERAGE(0,0,0,0,3,2)</f>
        <v>0.83333333333333337</v>
      </c>
    </row>
    <row r="356" spans="1:4" x14ac:dyDescent="0.25">
      <c r="A356" s="4" t="s">
        <v>14</v>
      </c>
      <c r="B356">
        <v>15.5</v>
      </c>
      <c r="C356">
        <v>60</v>
      </c>
      <c r="D356">
        <f>AVERAGE(1,1,1,1,1,2)</f>
        <v>1.1666666666666667</v>
      </c>
    </row>
    <row r="357" spans="1:4" x14ac:dyDescent="0.25">
      <c r="A357" s="4" t="s">
        <v>14</v>
      </c>
      <c r="B357">
        <v>15.5</v>
      </c>
      <c r="C357">
        <v>80</v>
      </c>
      <c r="D357">
        <f>AVERAGE(1,3,2,4,3,4)</f>
        <v>2.8333333333333335</v>
      </c>
    </row>
    <row r="358" spans="1:4" x14ac:dyDescent="0.25">
      <c r="A358" s="4" t="s">
        <v>14</v>
      </c>
      <c r="B358">
        <v>15.5</v>
      </c>
      <c r="C358">
        <v>100</v>
      </c>
      <c r="D358">
        <f>AVERAGE(6,6,7,7,8,6)</f>
        <v>6.666666666666667</v>
      </c>
    </row>
    <row r="359" spans="1:4" x14ac:dyDescent="0.25">
      <c r="A359" s="4" t="s">
        <v>14</v>
      </c>
      <c r="B359">
        <v>15.5</v>
      </c>
      <c r="C359">
        <v>120</v>
      </c>
      <c r="D359">
        <f>AVERAGE(3,3,2,3,2,2)</f>
        <v>2.5</v>
      </c>
    </row>
    <row r="360" spans="1:4" x14ac:dyDescent="0.25">
      <c r="A360" s="4" t="s">
        <v>14</v>
      </c>
      <c r="B360">
        <v>15.5</v>
      </c>
      <c r="C360">
        <v>140</v>
      </c>
      <c r="D360">
        <f>AVERAGE(6,9,6,7,8,2)</f>
        <v>6.333333333333333</v>
      </c>
    </row>
    <row r="361" spans="1:4" x14ac:dyDescent="0.25">
      <c r="A361" s="4" t="s">
        <v>14</v>
      </c>
      <c r="B361">
        <v>15.5</v>
      </c>
      <c r="C361">
        <v>160</v>
      </c>
      <c r="D361">
        <f>AVERAGE(3,3,2,2,2,2)</f>
        <v>2.3333333333333335</v>
      </c>
    </row>
    <row r="362" spans="1:4" x14ac:dyDescent="0.25">
      <c r="A362" s="4" t="s">
        <v>14</v>
      </c>
      <c r="B362">
        <v>15.5</v>
      </c>
      <c r="C362">
        <v>180</v>
      </c>
      <c r="D362">
        <f>AVERAGE(3,4,4,4,4,4)</f>
        <v>3.8333333333333335</v>
      </c>
    </row>
    <row r="363" spans="1:4" x14ac:dyDescent="0.25">
      <c r="A363" s="4" t="s">
        <v>14</v>
      </c>
      <c r="B363">
        <v>15.5</v>
      </c>
      <c r="C363">
        <v>200</v>
      </c>
      <c r="D363">
        <f>AVERAGE(2,5,5,0,2,2)</f>
        <v>2.6666666666666665</v>
      </c>
    </row>
    <row r="364" spans="1:4" x14ac:dyDescent="0.25">
      <c r="A364" s="4" t="s">
        <v>14</v>
      </c>
      <c r="B364">
        <v>16</v>
      </c>
      <c r="C364">
        <v>0</v>
      </c>
      <c r="D364">
        <f>AVERAGE(8,6,6,5,3,5)</f>
        <v>5.5</v>
      </c>
    </row>
    <row r="365" spans="1:4" x14ac:dyDescent="0.25">
      <c r="A365" s="4" t="s">
        <v>14</v>
      </c>
      <c r="B365">
        <v>16</v>
      </c>
      <c r="C365">
        <v>20</v>
      </c>
      <c r="D365">
        <f>AVERAGE(0,0,0,0,2,0)</f>
        <v>0.33333333333333331</v>
      </c>
    </row>
    <row r="366" spans="1:4" x14ac:dyDescent="0.25">
      <c r="A366" s="4" t="s">
        <v>14</v>
      </c>
      <c r="B366">
        <v>16</v>
      </c>
      <c r="C366">
        <v>40</v>
      </c>
      <c r="D366">
        <f>AVERAGE(3,1,2,2,1,1)</f>
        <v>1.6666666666666667</v>
      </c>
    </row>
    <row r="367" spans="1:4" x14ac:dyDescent="0.25">
      <c r="A367" s="4" t="s">
        <v>14</v>
      </c>
      <c r="B367">
        <v>16</v>
      </c>
      <c r="C367">
        <v>60</v>
      </c>
      <c r="D367">
        <f>AVERAGE(2,3,3,2,0,0)</f>
        <v>1.6666666666666667</v>
      </c>
    </row>
    <row r="368" spans="1:4" x14ac:dyDescent="0.25">
      <c r="A368" s="4" t="s">
        <v>14</v>
      </c>
      <c r="B368">
        <v>16</v>
      </c>
      <c r="C368">
        <v>80</v>
      </c>
      <c r="D368">
        <f>AVERAGE(0,2,3,2,1,1)</f>
        <v>1.5</v>
      </c>
    </row>
    <row r="369" spans="1:4" x14ac:dyDescent="0.25">
      <c r="A369" s="4" t="s">
        <v>14</v>
      </c>
      <c r="B369">
        <v>16</v>
      </c>
      <c r="C369">
        <v>100</v>
      </c>
      <c r="D369">
        <f>AVERAGE(2,4,3,2,8,8)</f>
        <v>4.5</v>
      </c>
    </row>
    <row r="370" spans="1:4" x14ac:dyDescent="0.25">
      <c r="A370" s="4" t="s">
        <v>14</v>
      </c>
      <c r="B370">
        <v>16</v>
      </c>
      <c r="C370">
        <v>120</v>
      </c>
      <c r="D370">
        <f>AVERAGE(8,8,10,7,5,10)</f>
        <v>8</v>
      </c>
    </row>
    <row r="371" spans="1:4" x14ac:dyDescent="0.25">
      <c r="A371" s="4" t="s">
        <v>14</v>
      </c>
      <c r="B371">
        <v>16</v>
      </c>
      <c r="C371">
        <v>140</v>
      </c>
      <c r="D371">
        <f>AVERAGE(2,1,3,1,5,7)</f>
        <v>3.1666666666666665</v>
      </c>
    </row>
    <row r="372" spans="1:4" x14ac:dyDescent="0.25">
      <c r="A372" s="4" t="s">
        <v>14</v>
      </c>
      <c r="B372">
        <v>16</v>
      </c>
      <c r="C372">
        <v>160</v>
      </c>
      <c r="D372">
        <f>AVERAGE(6,8,8,6,4,10)</f>
        <v>7</v>
      </c>
    </row>
    <row r="373" spans="1:4" x14ac:dyDescent="0.25">
      <c r="A373" s="4" t="s">
        <v>14</v>
      </c>
      <c r="B373">
        <v>16</v>
      </c>
      <c r="C373">
        <v>180</v>
      </c>
      <c r="D373">
        <f>AVERAGE(2,4,0,2,2,3)</f>
        <v>2.1666666666666665</v>
      </c>
    </row>
    <row r="374" spans="1:4" x14ac:dyDescent="0.25">
      <c r="A374" s="4" t="s">
        <v>14</v>
      </c>
      <c r="B374">
        <v>16</v>
      </c>
      <c r="C374">
        <v>200</v>
      </c>
      <c r="D374">
        <f>AVERAGE(4,3,4,2,4,4)</f>
        <v>3.5</v>
      </c>
    </row>
    <row r="375" spans="1:4" x14ac:dyDescent="0.25">
      <c r="A375" s="4" t="s">
        <v>14</v>
      </c>
      <c r="B375">
        <v>17</v>
      </c>
      <c r="C375">
        <v>0</v>
      </c>
      <c r="D375">
        <f>AVERAGE(0,0,3,0,2,2)</f>
        <v>1.1666666666666667</v>
      </c>
    </row>
    <row r="376" spans="1:4" x14ac:dyDescent="0.25">
      <c r="A376" s="4" t="s">
        <v>14</v>
      </c>
      <c r="B376">
        <v>17</v>
      </c>
      <c r="C376">
        <v>20</v>
      </c>
      <c r="D376">
        <f>AVERAGE(5,4,3,4,5,4)</f>
        <v>4.166666666666667</v>
      </c>
    </row>
    <row r="377" spans="1:4" x14ac:dyDescent="0.25">
      <c r="A377" s="4" t="s">
        <v>14</v>
      </c>
      <c r="B377">
        <v>17</v>
      </c>
      <c r="C377">
        <v>40</v>
      </c>
      <c r="D377">
        <f>AVERAGE(3,3,3,3,3,3)</f>
        <v>3</v>
      </c>
    </row>
    <row r="378" spans="1:4" x14ac:dyDescent="0.25">
      <c r="A378" s="4" t="s">
        <v>14</v>
      </c>
      <c r="B378">
        <v>17</v>
      </c>
      <c r="C378">
        <v>60</v>
      </c>
      <c r="D378">
        <f>AVERAGE(4,1,2,7,3,1)</f>
        <v>3</v>
      </c>
    </row>
    <row r="379" spans="1:4" x14ac:dyDescent="0.25">
      <c r="A379" s="4" t="s">
        <v>14</v>
      </c>
      <c r="B379">
        <v>17</v>
      </c>
      <c r="C379">
        <v>80</v>
      </c>
      <c r="D379">
        <f>AVERAGE(4,1,6,4,1,7)</f>
        <v>3.8333333333333335</v>
      </c>
    </row>
    <row r="380" spans="1:4" x14ac:dyDescent="0.25">
      <c r="A380" s="4" t="s">
        <v>14</v>
      </c>
      <c r="B380">
        <v>17</v>
      </c>
      <c r="C380">
        <v>100</v>
      </c>
      <c r="D380">
        <f>AVERAGE(6,5,5,5,4,4)</f>
        <v>4.833333333333333</v>
      </c>
    </row>
    <row r="381" spans="1:4" x14ac:dyDescent="0.25">
      <c r="A381" s="4" t="s">
        <v>14</v>
      </c>
      <c r="B381">
        <v>17</v>
      </c>
      <c r="C381">
        <v>120</v>
      </c>
      <c r="D381">
        <f>AVERAGE(6,4,4,5,7,5)</f>
        <v>5.166666666666667</v>
      </c>
    </row>
    <row r="382" spans="1:4" x14ac:dyDescent="0.25">
      <c r="A382" s="4" t="s">
        <v>14</v>
      </c>
      <c r="B382">
        <v>17</v>
      </c>
      <c r="C382">
        <v>140</v>
      </c>
      <c r="D382">
        <f>AVERAGE(5,3,1,2,6,4)</f>
        <v>3.5</v>
      </c>
    </row>
    <row r="383" spans="1:4" x14ac:dyDescent="0.25">
      <c r="A383" s="4" t="s">
        <v>14</v>
      </c>
      <c r="B383">
        <v>17</v>
      </c>
      <c r="C383">
        <v>160</v>
      </c>
      <c r="D383">
        <f>AVERAGE(3,4,2,5,4,5)</f>
        <v>3.8333333333333335</v>
      </c>
    </row>
    <row r="384" spans="1:4" x14ac:dyDescent="0.25">
      <c r="A384" s="4" t="s">
        <v>14</v>
      </c>
      <c r="B384">
        <v>17</v>
      </c>
      <c r="C384">
        <v>180</v>
      </c>
      <c r="D384">
        <f>AVERAGE(6,3,2,5,5,4)</f>
        <v>4.166666666666667</v>
      </c>
    </row>
    <row r="385" spans="1:4" x14ac:dyDescent="0.25">
      <c r="A385" s="4" t="s">
        <v>14</v>
      </c>
      <c r="B385">
        <v>17</v>
      </c>
      <c r="C385">
        <v>200</v>
      </c>
      <c r="D385">
        <f>AVERAGE(5,3,4,2,3,8)</f>
        <v>4.166666666666667</v>
      </c>
    </row>
    <row r="386" spans="1:4" x14ac:dyDescent="0.25">
      <c r="A386" s="4" t="s">
        <v>14</v>
      </c>
      <c r="B386">
        <v>18</v>
      </c>
      <c r="C386">
        <v>0</v>
      </c>
      <c r="D386">
        <f>AVERAGE(0,1,2,0,7,5)</f>
        <v>2.5</v>
      </c>
    </row>
    <row r="387" spans="1:4" x14ac:dyDescent="0.25">
      <c r="A387" s="4" t="s">
        <v>14</v>
      </c>
      <c r="B387">
        <v>18</v>
      </c>
      <c r="C387">
        <v>20</v>
      </c>
      <c r="D387">
        <f>AVERAGE(8,4,5,6,6,7)</f>
        <v>6</v>
      </c>
    </row>
    <row r="388" spans="1:4" x14ac:dyDescent="0.25">
      <c r="A388" s="4" t="s">
        <v>14</v>
      </c>
      <c r="B388">
        <v>18</v>
      </c>
      <c r="C388">
        <v>40</v>
      </c>
      <c r="D388">
        <f>AVERAGE(6,7,4,7,4,2)</f>
        <v>5</v>
      </c>
    </row>
    <row r="389" spans="1:4" x14ac:dyDescent="0.25">
      <c r="A389" s="4" t="s">
        <v>14</v>
      </c>
      <c r="B389">
        <v>18</v>
      </c>
      <c r="C389">
        <v>60</v>
      </c>
      <c r="D389">
        <f>AVERAGE(6,6,3,7,7,7)</f>
        <v>6</v>
      </c>
    </row>
    <row r="390" spans="1:4" x14ac:dyDescent="0.25">
      <c r="A390" s="4" t="s">
        <v>14</v>
      </c>
      <c r="B390">
        <v>18</v>
      </c>
      <c r="C390">
        <v>80</v>
      </c>
      <c r="D390">
        <f>AVERAGE(4,6,7,3,4,3)</f>
        <v>4.5</v>
      </c>
    </row>
    <row r="391" spans="1:4" x14ac:dyDescent="0.25">
      <c r="A391" s="4" t="s">
        <v>14</v>
      </c>
      <c r="B391">
        <v>18</v>
      </c>
      <c r="C391">
        <v>100</v>
      </c>
      <c r="D391">
        <f>AVERAGE(3,1,0,3,6,7)</f>
        <v>3.3333333333333335</v>
      </c>
    </row>
    <row r="392" spans="1:4" x14ac:dyDescent="0.25">
      <c r="A392" s="4" t="s">
        <v>14</v>
      </c>
      <c r="B392">
        <v>18</v>
      </c>
      <c r="C392">
        <v>120</v>
      </c>
      <c r="D392">
        <f>AVERAGE(1,3,6,3,4,4)</f>
        <v>3.5</v>
      </c>
    </row>
    <row r="393" spans="1:4" x14ac:dyDescent="0.25">
      <c r="A393" s="4" t="s">
        <v>14</v>
      </c>
      <c r="B393">
        <v>18</v>
      </c>
      <c r="C393">
        <v>140</v>
      </c>
      <c r="D393">
        <f>AVERAGE(2,5,4,3,6,6)</f>
        <v>4.333333333333333</v>
      </c>
    </row>
    <row r="394" spans="1:4" x14ac:dyDescent="0.25">
      <c r="A394" s="4" t="s">
        <v>14</v>
      </c>
      <c r="B394">
        <v>18</v>
      </c>
      <c r="C394">
        <v>160</v>
      </c>
      <c r="D394">
        <f>AVERAGE(6,2,3,4,3,1)</f>
        <v>3.1666666666666665</v>
      </c>
    </row>
    <row r="395" spans="1:4" x14ac:dyDescent="0.25">
      <c r="A395" s="4" t="s">
        <v>14</v>
      </c>
      <c r="B395">
        <v>18</v>
      </c>
      <c r="C395">
        <v>180</v>
      </c>
      <c r="D395">
        <f>AVERAGE(2,4,5,6,5,6)</f>
        <v>4.666666666666667</v>
      </c>
    </row>
    <row r="396" spans="1:4" x14ac:dyDescent="0.25">
      <c r="A396" s="4" t="s">
        <v>14</v>
      </c>
      <c r="B396">
        <v>18</v>
      </c>
      <c r="C396">
        <v>200</v>
      </c>
      <c r="D396">
        <f>AVERAGE(1,1,4,2,2,4)</f>
        <v>2.3333333333333335</v>
      </c>
    </row>
    <row r="397" spans="1:4" x14ac:dyDescent="0.25">
      <c r="A397" s="4" t="s">
        <v>14</v>
      </c>
      <c r="B397">
        <v>19</v>
      </c>
      <c r="C397">
        <v>0</v>
      </c>
      <c r="D397">
        <f>AVERAGE(0,0,2,0,0,0)</f>
        <v>0.33333333333333331</v>
      </c>
    </row>
    <row r="398" spans="1:4" x14ac:dyDescent="0.25">
      <c r="A398" s="4" t="s">
        <v>14</v>
      </c>
      <c r="B398">
        <v>19</v>
      </c>
      <c r="C398">
        <v>20</v>
      </c>
      <c r="D398">
        <f>AVERAGE(4,5,5,6,3,5)</f>
        <v>4.666666666666667</v>
      </c>
    </row>
    <row r="399" spans="1:4" x14ac:dyDescent="0.25">
      <c r="A399" s="4" t="s">
        <v>14</v>
      </c>
      <c r="B399">
        <v>19</v>
      </c>
      <c r="C399">
        <v>40</v>
      </c>
      <c r="D399">
        <f>AVERAGE(5,5,5,6,8,8)</f>
        <v>6.166666666666667</v>
      </c>
    </row>
    <row r="400" spans="1:4" x14ac:dyDescent="0.25">
      <c r="A400" s="4" t="s">
        <v>14</v>
      </c>
      <c r="B400">
        <v>19</v>
      </c>
      <c r="C400">
        <v>60</v>
      </c>
      <c r="D400">
        <f>AVERAGE(3,5,5,6,3,5)</f>
        <v>4.5</v>
      </c>
    </row>
    <row r="401" spans="1:4" x14ac:dyDescent="0.25">
      <c r="A401" s="4" t="s">
        <v>14</v>
      </c>
      <c r="B401">
        <v>19</v>
      </c>
      <c r="C401">
        <v>80</v>
      </c>
      <c r="D401">
        <f>AVERAGE(6,5,4,7,6,4)</f>
        <v>5.333333333333333</v>
      </c>
    </row>
    <row r="402" spans="1:4" x14ac:dyDescent="0.25">
      <c r="A402" s="4" t="s">
        <v>14</v>
      </c>
      <c r="B402">
        <v>19</v>
      </c>
      <c r="C402">
        <v>100</v>
      </c>
      <c r="D402">
        <f>AVERAGE(6,7,10,6,6,5)</f>
        <v>6.666666666666667</v>
      </c>
    </row>
    <row r="403" spans="1:4" x14ac:dyDescent="0.25">
      <c r="A403" s="4" t="s">
        <v>14</v>
      </c>
      <c r="B403">
        <v>19</v>
      </c>
      <c r="C403">
        <v>120</v>
      </c>
      <c r="D403">
        <f>AVERAGE(5,6,5,7,6,7)</f>
        <v>6</v>
      </c>
    </row>
    <row r="404" spans="1:4" x14ac:dyDescent="0.25">
      <c r="A404" s="4" t="s">
        <v>14</v>
      </c>
      <c r="B404">
        <v>19</v>
      </c>
      <c r="C404">
        <v>140</v>
      </c>
      <c r="D404">
        <f>AVERAGE(8,9,6,7,7,5)</f>
        <v>7</v>
      </c>
    </row>
    <row r="405" spans="1:4" x14ac:dyDescent="0.25">
      <c r="A405" s="4" t="s">
        <v>14</v>
      </c>
      <c r="B405">
        <v>19</v>
      </c>
      <c r="C405">
        <v>160</v>
      </c>
      <c r="D405">
        <f>AVERAGE(3,6,11,9,9,7)</f>
        <v>7.5</v>
      </c>
    </row>
    <row r="406" spans="1:4" x14ac:dyDescent="0.25">
      <c r="A406" s="4" t="s">
        <v>14</v>
      </c>
      <c r="B406">
        <v>19</v>
      </c>
      <c r="C406">
        <v>180</v>
      </c>
      <c r="D406">
        <f>AVERAGE(8,5,10,3,7,4)</f>
        <v>6.166666666666667</v>
      </c>
    </row>
    <row r="407" spans="1:4" x14ac:dyDescent="0.25">
      <c r="A407" s="4" t="s">
        <v>14</v>
      </c>
      <c r="B407">
        <v>19</v>
      </c>
      <c r="C407">
        <v>200</v>
      </c>
      <c r="D407">
        <f>AVERAGE(8,7,9,5,9,10)</f>
        <v>8</v>
      </c>
    </row>
    <row r="408" spans="1:4" x14ac:dyDescent="0.25">
      <c r="A408" s="4" t="s">
        <v>15</v>
      </c>
      <c r="B408" t="s">
        <v>6</v>
      </c>
      <c r="C408">
        <v>0</v>
      </c>
      <c r="D408">
        <f>AVERAGE(0,0,0,0,0,0)</f>
        <v>0</v>
      </c>
    </row>
    <row r="409" spans="1:4" x14ac:dyDescent="0.25">
      <c r="A409" s="4" t="s">
        <v>15</v>
      </c>
      <c r="B409" t="s">
        <v>6</v>
      </c>
      <c r="C409">
        <v>20</v>
      </c>
      <c r="D409">
        <f>AVERAGE(2,1,2,3,1,3)</f>
        <v>2</v>
      </c>
    </row>
    <row r="410" spans="1:4" x14ac:dyDescent="0.25">
      <c r="A410" s="4" t="s">
        <v>15</v>
      </c>
      <c r="B410" t="s">
        <v>6</v>
      </c>
      <c r="C410">
        <v>40</v>
      </c>
      <c r="D410">
        <f>AVERAGE(3,4,6,1,3,2)</f>
        <v>3.1666666666666665</v>
      </c>
    </row>
    <row r="411" spans="1:4" x14ac:dyDescent="0.25">
      <c r="A411" s="4" t="s">
        <v>15</v>
      </c>
      <c r="B411" t="s">
        <v>6</v>
      </c>
      <c r="C411">
        <v>60</v>
      </c>
      <c r="D411">
        <f>AVERAGE(3,5,8,1,2,2)</f>
        <v>3.5</v>
      </c>
    </row>
    <row r="412" spans="1:4" x14ac:dyDescent="0.25">
      <c r="A412" s="4" t="s">
        <v>15</v>
      </c>
      <c r="B412" t="s">
        <v>6</v>
      </c>
      <c r="C412">
        <v>80</v>
      </c>
      <c r="D412">
        <f>AVERAGE(4,3,3,3,1,1)</f>
        <v>2.5</v>
      </c>
    </row>
    <row r="413" spans="1:4" x14ac:dyDescent="0.25">
      <c r="A413" s="4" t="s">
        <v>15</v>
      </c>
      <c r="B413" t="s">
        <v>6</v>
      </c>
      <c r="C413">
        <v>100</v>
      </c>
      <c r="D413">
        <f>AVERAGE(5,1,3,1,4,2)</f>
        <v>2.6666666666666665</v>
      </c>
    </row>
    <row r="414" spans="1:4" x14ac:dyDescent="0.25">
      <c r="A414" s="4" t="s">
        <v>15</v>
      </c>
      <c r="B414" t="s">
        <v>6</v>
      </c>
      <c r="C414">
        <v>120</v>
      </c>
      <c r="D414">
        <f>AVERAGE(0,0,2,0,0,3)</f>
        <v>0.83333333333333337</v>
      </c>
    </row>
    <row r="415" spans="1:4" x14ac:dyDescent="0.25">
      <c r="A415" s="4" t="s">
        <v>15</v>
      </c>
      <c r="B415" t="s">
        <v>6</v>
      </c>
      <c r="C415">
        <v>140</v>
      </c>
      <c r="D415">
        <f>AVERAGE(5,8,8,6,7,1)</f>
        <v>5.833333333333333</v>
      </c>
    </row>
    <row r="416" spans="1:4" x14ac:dyDescent="0.25">
      <c r="A416" s="4" t="s">
        <v>15</v>
      </c>
      <c r="B416" t="s">
        <v>6</v>
      </c>
      <c r="C416">
        <v>160</v>
      </c>
      <c r="D416">
        <f>AVERAGE(0,2,5,0,1,2)</f>
        <v>1.6666666666666667</v>
      </c>
    </row>
    <row r="417" spans="1:4" x14ac:dyDescent="0.25">
      <c r="A417" s="4" t="s">
        <v>15</v>
      </c>
      <c r="B417" t="s">
        <v>6</v>
      </c>
      <c r="C417">
        <v>180</v>
      </c>
      <c r="D417">
        <f>AVERAGE(0,0,0,0,0,3)</f>
        <v>0.5</v>
      </c>
    </row>
    <row r="418" spans="1:4" x14ac:dyDescent="0.25">
      <c r="A418" s="4" t="s">
        <v>15</v>
      </c>
      <c r="B418" t="s">
        <v>6</v>
      </c>
      <c r="C418">
        <v>200</v>
      </c>
      <c r="D418">
        <f>AVERAGE(7,6,5,10,5,8)</f>
        <v>6.833333333333333</v>
      </c>
    </row>
    <row r="419" spans="1:4" x14ac:dyDescent="0.25">
      <c r="A419" s="4" t="s">
        <v>15</v>
      </c>
      <c r="B419">
        <v>12</v>
      </c>
      <c r="C419">
        <v>0</v>
      </c>
      <c r="D419">
        <f>AVERAGE(0,6,7,0,0,1)</f>
        <v>2.3333333333333335</v>
      </c>
    </row>
    <row r="420" spans="1:4" x14ac:dyDescent="0.25">
      <c r="A420" s="4" t="s">
        <v>15</v>
      </c>
      <c r="B420">
        <v>12</v>
      </c>
      <c r="C420">
        <v>20</v>
      </c>
      <c r="D420">
        <f>AVERAGE(1,0,0,0,0,0)</f>
        <v>0.16666666666666666</v>
      </c>
    </row>
    <row r="421" spans="1:4" x14ac:dyDescent="0.25">
      <c r="A421" s="4" t="s">
        <v>15</v>
      </c>
      <c r="B421">
        <v>12</v>
      </c>
      <c r="C421">
        <v>40</v>
      </c>
      <c r="D421">
        <f>AVERAGE(0,2,0,4,2,1)</f>
        <v>1.5</v>
      </c>
    </row>
    <row r="422" spans="1:4" x14ac:dyDescent="0.25">
      <c r="A422" s="4" t="s">
        <v>15</v>
      </c>
      <c r="B422">
        <v>12</v>
      </c>
      <c r="C422">
        <v>60</v>
      </c>
      <c r="D422">
        <f>AVERAGE(1,0,0,1,2,2)</f>
        <v>1</v>
      </c>
    </row>
    <row r="423" spans="1:4" x14ac:dyDescent="0.25">
      <c r="A423" s="4" t="s">
        <v>15</v>
      </c>
      <c r="B423">
        <v>12</v>
      </c>
      <c r="C423">
        <v>80</v>
      </c>
      <c r="D423">
        <f>AVERAGE(3,1,4,2,0,0)</f>
        <v>1.6666666666666667</v>
      </c>
    </row>
    <row r="424" spans="1:4" x14ac:dyDescent="0.25">
      <c r="A424" s="4" t="s">
        <v>15</v>
      </c>
      <c r="B424">
        <v>12</v>
      </c>
      <c r="C424">
        <v>100</v>
      </c>
      <c r="D424">
        <f>AVERAGE(3,3,1,4,2,2)</f>
        <v>2.5</v>
      </c>
    </row>
    <row r="425" spans="1:4" x14ac:dyDescent="0.25">
      <c r="A425" s="4" t="s">
        <v>15</v>
      </c>
      <c r="B425">
        <v>12</v>
      </c>
      <c r="C425">
        <v>120</v>
      </c>
      <c r="D425">
        <f>AVERAGE(3,2,3,2,3,3)</f>
        <v>2.6666666666666665</v>
      </c>
    </row>
    <row r="426" spans="1:4" x14ac:dyDescent="0.25">
      <c r="A426" s="4" t="s">
        <v>15</v>
      </c>
      <c r="B426">
        <v>12</v>
      </c>
      <c r="C426">
        <v>140</v>
      </c>
      <c r="D426">
        <f>AVERAGE(2,4,8,3,3,3)</f>
        <v>3.8333333333333335</v>
      </c>
    </row>
    <row r="427" spans="1:4" x14ac:dyDescent="0.25">
      <c r="A427" s="4" t="s">
        <v>15</v>
      </c>
      <c r="B427">
        <v>12</v>
      </c>
      <c r="C427">
        <v>160</v>
      </c>
      <c r="D427">
        <f>AVERAGE(5,8,4,4,4,4)</f>
        <v>4.833333333333333</v>
      </c>
    </row>
    <row r="428" spans="1:4" x14ac:dyDescent="0.25">
      <c r="A428" s="4" t="s">
        <v>15</v>
      </c>
      <c r="B428">
        <v>12</v>
      </c>
      <c r="C428">
        <v>180</v>
      </c>
      <c r="D428">
        <f>AVERAGE(1,4,3,3,3,8)</f>
        <v>3.6666666666666665</v>
      </c>
    </row>
    <row r="429" spans="1:4" x14ac:dyDescent="0.25">
      <c r="A429" s="4" t="s">
        <v>15</v>
      </c>
      <c r="B429">
        <v>12</v>
      </c>
      <c r="C429">
        <v>200</v>
      </c>
      <c r="D429">
        <f>AVERAGE(5,3,4,3,1,3)</f>
        <v>3.1666666666666665</v>
      </c>
    </row>
    <row r="430" spans="1:4" x14ac:dyDescent="0.25">
      <c r="A430" s="4" t="s">
        <v>15</v>
      </c>
      <c r="B430">
        <v>13</v>
      </c>
      <c r="C430">
        <v>0</v>
      </c>
      <c r="D430">
        <f>AVERAGE(1,0,0,1,0,0)</f>
        <v>0.33333333333333331</v>
      </c>
    </row>
    <row r="431" spans="1:4" x14ac:dyDescent="0.25">
      <c r="A431" s="4" t="s">
        <v>15</v>
      </c>
      <c r="B431">
        <v>13</v>
      </c>
      <c r="C431">
        <v>20</v>
      </c>
      <c r="D431">
        <f>AVERAGE(0,0,1,0,2,2)</f>
        <v>0.83333333333333337</v>
      </c>
    </row>
    <row r="432" spans="1:4" x14ac:dyDescent="0.25">
      <c r="A432" s="4" t="s">
        <v>15</v>
      </c>
      <c r="B432">
        <v>13</v>
      </c>
      <c r="C432">
        <v>40</v>
      </c>
      <c r="D432">
        <f>AVERAGE(1,6,7,4,4,3)</f>
        <v>4.166666666666667</v>
      </c>
    </row>
    <row r="433" spans="1:4" x14ac:dyDescent="0.25">
      <c r="A433" s="4" t="s">
        <v>15</v>
      </c>
      <c r="B433">
        <v>13</v>
      </c>
      <c r="C433">
        <v>60</v>
      </c>
      <c r="D433">
        <f>AVERAGE(1,1,2,1,4,5)</f>
        <v>2.3333333333333335</v>
      </c>
    </row>
    <row r="434" spans="1:4" x14ac:dyDescent="0.25">
      <c r="A434" s="4" t="s">
        <v>15</v>
      </c>
      <c r="B434">
        <v>13</v>
      </c>
      <c r="C434">
        <v>80</v>
      </c>
      <c r="D434">
        <f>AVERAGE(4,3,7,1,1,2)</f>
        <v>3</v>
      </c>
    </row>
    <row r="435" spans="1:4" x14ac:dyDescent="0.25">
      <c r="A435" s="4" t="s">
        <v>15</v>
      </c>
      <c r="B435">
        <v>13</v>
      </c>
      <c r="C435">
        <v>100</v>
      </c>
      <c r="D435">
        <f>AVERAGE(4,5,7,0,2,7)</f>
        <v>4.166666666666667</v>
      </c>
    </row>
    <row r="436" spans="1:4" x14ac:dyDescent="0.25">
      <c r="A436" s="4" t="s">
        <v>15</v>
      </c>
      <c r="B436">
        <v>13</v>
      </c>
      <c r="C436">
        <v>120</v>
      </c>
      <c r="D436">
        <f>AVERAGE(0,1,0,0,2,1)</f>
        <v>0.66666666666666663</v>
      </c>
    </row>
    <row r="437" spans="1:4" x14ac:dyDescent="0.25">
      <c r="A437" s="4" t="s">
        <v>15</v>
      </c>
      <c r="B437">
        <v>13</v>
      </c>
      <c r="C437">
        <v>140</v>
      </c>
      <c r="D437">
        <f>AVERAGE(2,5,2,1,0,0)</f>
        <v>1.6666666666666667</v>
      </c>
    </row>
    <row r="438" spans="1:4" x14ac:dyDescent="0.25">
      <c r="A438" s="4" t="s">
        <v>15</v>
      </c>
      <c r="B438">
        <v>13</v>
      </c>
      <c r="C438">
        <v>160</v>
      </c>
      <c r="D438">
        <f>AVERAGE(3,2,5,3,2,3)</f>
        <v>3</v>
      </c>
    </row>
    <row r="439" spans="1:4" x14ac:dyDescent="0.25">
      <c r="A439" s="4" t="s">
        <v>15</v>
      </c>
      <c r="B439">
        <v>13</v>
      </c>
      <c r="C439">
        <v>180</v>
      </c>
      <c r="D439">
        <f>AVERAGE(4,5,4,6,5,8)</f>
        <v>5.333333333333333</v>
      </c>
    </row>
    <row r="440" spans="1:4" x14ac:dyDescent="0.25">
      <c r="A440" s="4" t="s">
        <v>15</v>
      </c>
      <c r="B440">
        <v>13</v>
      </c>
      <c r="C440">
        <v>200</v>
      </c>
      <c r="D440">
        <f>AVERAGE(5,9,4,6,7,8)</f>
        <v>6.5</v>
      </c>
    </row>
    <row r="441" spans="1:4" x14ac:dyDescent="0.25">
      <c r="A441" s="4" t="s">
        <v>15</v>
      </c>
      <c r="B441">
        <v>14</v>
      </c>
      <c r="C441">
        <v>0</v>
      </c>
      <c r="D441">
        <f>AVERAGE(0,2,1,0,1,0)</f>
        <v>0.66666666666666663</v>
      </c>
    </row>
    <row r="442" spans="1:4" x14ac:dyDescent="0.25">
      <c r="A442" s="4" t="s">
        <v>15</v>
      </c>
      <c r="B442">
        <v>14</v>
      </c>
      <c r="C442">
        <v>20</v>
      </c>
      <c r="D442">
        <f>AVERAGE(4,4,5,4,3,5)</f>
        <v>4.166666666666667</v>
      </c>
    </row>
    <row r="443" spans="1:4" x14ac:dyDescent="0.25">
      <c r="A443" s="4" t="s">
        <v>15</v>
      </c>
      <c r="B443">
        <v>14</v>
      </c>
      <c r="C443">
        <v>40</v>
      </c>
      <c r="D443">
        <f>AVERAGE(6,7,1,5,8,8)</f>
        <v>5.833333333333333</v>
      </c>
    </row>
    <row r="444" spans="1:4" x14ac:dyDescent="0.25">
      <c r="A444" s="4" t="s">
        <v>15</v>
      </c>
      <c r="B444">
        <v>14</v>
      </c>
      <c r="C444">
        <v>60</v>
      </c>
      <c r="D444">
        <f>AVERAGE(4,4,3,4,6,6)</f>
        <v>4.5</v>
      </c>
    </row>
    <row r="445" spans="1:4" x14ac:dyDescent="0.25">
      <c r="A445" s="4" t="s">
        <v>15</v>
      </c>
      <c r="B445">
        <v>14</v>
      </c>
      <c r="C445">
        <v>80</v>
      </c>
      <c r="D445">
        <f>AVERAGE(6,7,8,10,6,9)</f>
        <v>7.666666666666667</v>
      </c>
    </row>
    <row r="446" spans="1:4" x14ac:dyDescent="0.25">
      <c r="A446" s="4" t="s">
        <v>15</v>
      </c>
      <c r="B446">
        <v>14</v>
      </c>
      <c r="C446">
        <v>100</v>
      </c>
      <c r="D446">
        <f>AVERAGE(5,6,6,6,7,10)</f>
        <v>6.666666666666667</v>
      </c>
    </row>
    <row r="447" spans="1:4" x14ac:dyDescent="0.25">
      <c r="A447" s="4" t="s">
        <v>15</v>
      </c>
      <c r="B447">
        <v>14</v>
      </c>
      <c r="C447">
        <v>120</v>
      </c>
      <c r="D447">
        <f>AVERAGE(10,9,11,7,7,7)</f>
        <v>8.5</v>
      </c>
    </row>
    <row r="448" spans="1:4" x14ac:dyDescent="0.25">
      <c r="A448" s="4" t="s">
        <v>15</v>
      </c>
      <c r="B448">
        <v>14</v>
      </c>
      <c r="C448">
        <v>140</v>
      </c>
      <c r="D448">
        <f>AVERAGE(6,6,9,7,8,10)</f>
        <v>7.666666666666667</v>
      </c>
    </row>
    <row r="449" spans="1:4" x14ac:dyDescent="0.25">
      <c r="A449" s="4" t="s">
        <v>15</v>
      </c>
      <c r="B449">
        <v>14</v>
      </c>
      <c r="C449">
        <v>160</v>
      </c>
      <c r="D449">
        <f>AVERAGE(7,10,10,9,8,9)</f>
        <v>8.8333333333333339</v>
      </c>
    </row>
    <row r="450" spans="1:4" x14ac:dyDescent="0.25">
      <c r="A450" s="4" t="s">
        <v>15</v>
      </c>
      <c r="B450">
        <v>14</v>
      </c>
      <c r="C450">
        <v>180</v>
      </c>
      <c r="D450">
        <f>AVERAGE(4,5,9,3,6,9)</f>
        <v>6</v>
      </c>
    </row>
    <row r="451" spans="1:4" x14ac:dyDescent="0.25">
      <c r="A451" s="4" t="s">
        <v>15</v>
      </c>
      <c r="B451">
        <v>14</v>
      </c>
      <c r="C451">
        <v>200</v>
      </c>
      <c r="D451">
        <f>AVERAGE(7,7,7,9,5,9)</f>
        <v>7.333333333333333</v>
      </c>
    </row>
    <row r="452" spans="1:4" x14ac:dyDescent="0.25">
      <c r="A452" s="4" t="s">
        <v>15</v>
      </c>
      <c r="B452">
        <v>15</v>
      </c>
      <c r="C452">
        <v>0</v>
      </c>
      <c r="D452">
        <f>AVERAGE(0,0,0,0,0,0)</f>
        <v>0</v>
      </c>
    </row>
    <row r="453" spans="1:4" x14ac:dyDescent="0.25">
      <c r="A453" s="4" t="s">
        <v>15</v>
      </c>
      <c r="B453">
        <v>15</v>
      </c>
      <c r="C453">
        <v>20</v>
      </c>
      <c r="D453">
        <f>AVERAGE(3,3,3,3,0,3)</f>
        <v>2.5</v>
      </c>
    </row>
    <row r="454" spans="1:4" x14ac:dyDescent="0.25">
      <c r="A454" s="4" t="s">
        <v>15</v>
      </c>
      <c r="B454">
        <v>15</v>
      </c>
      <c r="C454">
        <v>40</v>
      </c>
      <c r="D454">
        <f>AVERAGE(6,5,3,5,6,6)</f>
        <v>5.166666666666667</v>
      </c>
    </row>
    <row r="455" spans="1:4" x14ac:dyDescent="0.25">
      <c r="A455" s="4" t="s">
        <v>15</v>
      </c>
      <c r="B455">
        <v>15</v>
      </c>
      <c r="C455">
        <v>60</v>
      </c>
      <c r="D455">
        <f>AVERAGE(6,6,8,6,6,2)</f>
        <v>5.666666666666667</v>
      </c>
    </row>
    <row r="456" spans="1:4" x14ac:dyDescent="0.25">
      <c r="A456" s="4" t="s">
        <v>15</v>
      </c>
      <c r="B456">
        <v>15</v>
      </c>
      <c r="C456">
        <v>80</v>
      </c>
      <c r="D456">
        <f>AVERAGE(2,2,3,1,1,5)</f>
        <v>2.3333333333333335</v>
      </c>
    </row>
    <row r="457" spans="1:4" x14ac:dyDescent="0.25">
      <c r="A457" s="4" t="s">
        <v>15</v>
      </c>
      <c r="B457">
        <v>15</v>
      </c>
      <c r="C457">
        <v>100</v>
      </c>
      <c r="D457">
        <f>AVERAGE(0,4,3,2,3,0)</f>
        <v>2</v>
      </c>
    </row>
    <row r="458" spans="1:4" x14ac:dyDescent="0.25">
      <c r="A458" s="4" t="s">
        <v>15</v>
      </c>
      <c r="B458">
        <v>15</v>
      </c>
      <c r="C458">
        <v>120</v>
      </c>
      <c r="D458">
        <f>AVERAGE(0,1,0,0,0,0)</f>
        <v>0.16666666666666666</v>
      </c>
    </row>
    <row r="459" spans="1:4" x14ac:dyDescent="0.25">
      <c r="A459" s="4" t="s">
        <v>15</v>
      </c>
      <c r="B459">
        <v>15</v>
      </c>
      <c r="C459">
        <v>140</v>
      </c>
      <c r="D459">
        <f>AVERAGE(3,4,3,3,3,0)</f>
        <v>2.6666666666666665</v>
      </c>
    </row>
    <row r="460" spans="1:4" x14ac:dyDescent="0.25">
      <c r="A460" s="4" t="s">
        <v>15</v>
      </c>
      <c r="B460">
        <v>15</v>
      </c>
      <c r="C460">
        <v>160</v>
      </c>
      <c r="D460">
        <f>AVERAGE(1,2,5,0,1,3)</f>
        <v>2</v>
      </c>
    </row>
    <row r="461" spans="1:4" x14ac:dyDescent="0.25">
      <c r="A461" s="4" t="s">
        <v>15</v>
      </c>
      <c r="B461">
        <v>15</v>
      </c>
      <c r="C461">
        <v>180</v>
      </c>
      <c r="D461">
        <f>AVERAGE(0,0,2,0,0,1)</f>
        <v>0.5</v>
      </c>
    </row>
    <row r="462" spans="1:4" x14ac:dyDescent="0.25">
      <c r="A462" s="4" t="s">
        <v>15</v>
      </c>
      <c r="B462">
        <v>15</v>
      </c>
      <c r="C462">
        <v>200</v>
      </c>
      <c r="D462">
        <f>AVERAGE(3,1,2,0,0,1)</f>
        <v>1.1666666666666667</v>
      </c>
    </row>
    <row r="463" spans="1:4" x14ac:dyDescent="0.25">
      <c r="A463" s="4" t="s">
        <v>15</v>
      </c>
      <c r="B463">
        <v>18</v>
      </c>
      <c r="C463">
        <v>0</v>
      </c>
      <c r="D463">
        <f>AVERAGE(0,0,0,0,0,0)</f>
        <v>0</v>
      </c>
    </row>
    <row r="464" spans="1:4" x14ac:dyDescent="0.25">
      <c r="A464" s="4" t="s">
        <v>15</v>
      </c>
      <c r="B464">
        <v>18</v>
      </c>
      <c r="C464">
        <v>20</v>
      </c>
      <c r="D464">
        <f>AVERAGE(0,5,5,0,0,1)</f>
        <v>1.8333333333333333</v>
      </c>
    </row>
    <row r="465" spans="1:4" x14ac:dyDescent="0.25">
      <c r="A465" s="4" t="s">
        <v>15</v>
      </c>
      <c r="B465">
        <v>18</v>
      </c>
      <c r="C465">
        <v>40</v>
      </c>
      <c r="D465">
        <f>AVERAGE(3,3,3,3,0,1)</f>
        <v>2.1666666666666665</v>
      </c>
    </row>
    <row r="466" spans="1:4" x14ac:dyDescent="0.25">
      <c r="A466" s="4" t="s">
        <v>15</v>
      </c>
      <c r="B466">
        <v>18</v>
      </c>
      <c r="C466">
        <v>60</v>
      </c>
      <c r="D466">
        <f>AVERAGE(4,5,4,0,4,0)</f>
        <v>2.8333333333333335</v>
      </c>
    </row>
    <row r="467" spans="1:4" x14ac:dyDescent="0.25">
      <c r="A467" s="4" t="s">
        <v>15</v>
      </c>
      <c r="B467">
        <v>18</v>
      </c>
      <c r="C467">
        <v>80</v>
      </c>
      <c r="D467">
        <f>AVERAGE(7,7,8,5,4,8)</f>
        <v>6.5</v>
      </c>
    </row>
    <row r="468" spans="1:4" x14ac:dyDescent="0.25">
      <c r="A468" s="4" t="s">
        <v>15</v>
      </c>
      <c r="B468">
        <v>18</v>
      </c>
      <c r="C468">
        <v>100</v>
      </c>
      <c r="D468">
        <f>AVERAGE(2,2,3,3,6,8)</f>
        <v>4</v>
      </c>
    </row>
    <row r="469" spans="1:4" x14ac:dyDescent="0.25">
      <c r="A469" s="4" t="s">
        <v>15</v>
      </c>
      <c r="B469">
        <v>18</v>
      </c>
      <c r="C469">
        <v>120</v>
      </c>
      <c r="D469">
        <f>AVERAGE(3,4,7,3,4,2)</f>
        <v>3.8333333333333335</v>
      </c>
    </row>
    <row r="470" spans="1:4" x14ac:dyDescent="0.25">
      <c r="A470" s="4" t="s">
        <v>15</v>
      </c>
      <c r="B470">
        <v>18</v>
      </c>
      <c r="C470">
        <v>140</v>
      </c>
      <c r="D470">
        <f>AVERAGE(1,6,6,5,3,4)</f>
        <v>4.166666666666667</v>
      </c>
    </row>
    <row r="471" spans="1:4" x14ac:dyDescent="0.25">
      <c r="A471" s="4" t="s">
        <v>15</v>
      </c>
      <c r="B471">
        <v>18</v>
      </c>
      <c r="C471">
        <v>160</v>
      </c>
      <c r="D471">
        <f>AVERAGE(5,1,7,4,2,2)</f>
        <v>3.5</v>
      </c>
    </row>
    <row r="472" spans="1:4" x14ac:dyDescent="0.25">
      <c r="A472" s="4" t="s">
        <v>15</v>
      </c>
      <c r="B472">
        <v>18</v>
      </c>
      <c r="C472">
        <v>180</v>
      </c>
      <c r="D472">
        <f>AVERAGE(3,4,7,5,6,3)</f>
        <v>4.666666666666667</v>
      </c>
    </row>
    <row r="473" spans="1:4" x14ac:dyDescent="0.25">
      <c r="A473" s="4" t="s">
        <v>15</v>
      </c>
      <c r="B473">
        <v>18</v>
      </c>
      <c r="C473">
        <v>200</v>
      </c>
      <c r="D473">
        <f>AVERAGE(4,5,4,3,4,6)</f>
        <v>4.333333333333333</v>
      </c>
    </row>
    <row r="474" spans="1:4" x14ac:dyDescent="0.25">
      <c r="A474" s="4" t="s">
        <v>15</v>
      </c>
      <c r="B474">
        <v>19</v>
      </c>
      <c r="C474">
        <v>0</v>
      </c>
      <c r="D474">
        <f>AVERAGE(7,5,4,5,6,5)</f>
        <v>5.333333333333333</v>
      </c>
    </row>
    <row r="475" spans="1:4" x14ac:dyDescent="0.25">
      <c r="A475" s="4" t="s">
        <v>15</v>
      </c>
      <c r="B475">
        <v>19</v>
      </c>
      <c r="C475">
        <v>20</v>
      </c>
      <c r="D475">
        <f>AVERAGE(4,5,5,3,6,3)</f>
        <v>4.333333333333333</v>
      </c>
    </row>
    <row r="476" spans="1:4" x14ac:dyDescent="0.25">
      <c r="A476" s="4" t="s">
        <v>15</v>
      </c>
      <c r="B476">
        <v>19</v>
      </c>
      <c r="C476">
        <v>40</v>
      </c>
      <c r="D476">
        <f>AVERAGE(3,5,5,4,1,4)</f>
        <v>3.6666666666666665</v>
      </c>
    </row>
    <row r="477" spans="1:4" x14ac:dyDescent="0.25">
      <c r="A477" s="4" t="s">
        <v>15</v>
      </c>
      <c r="B477">
        <v>19</v>
      </c>
      <c r="C477">
        <v>60</v>
      </c>
      <c r="D477">
        <f>AVERAGE(5,5,8,4,5,5)</f>
        <v>5.333333333333333</v>
      </c>
    </row>
    <row r="478" spans="1:4" x14ac:dyDescent="0.25">
      <c r="A478" s="4" t="s">
        <v>15</v>
      </c>
      <c r="B478">
        <v>19</v>
      </c>
      <c r="C478">
        <v>80</v>
      </c>
      <c r="D478">
        <f>AVERAGE(6,4,4,6,7,1)</f>
        <v>4.666666666666667</v>
      </c>
    </row>
    <row r="479" spans="1:4" x14ac:dyDescent="0.25">
      <c r="A479" s="4" t="s">
        <v>15</v>
      </c>
      <c r="B479">
        <v>19</v>
      </c>
      <c r="C479">
        <v>100</v>
      </c>
      <c r="D479">
        <f>AVERAGE(5,2,14,3,8,6)</f>
        <v>6.333333333333333</v>
      </c>
    </row>
    <row r="480" spans="1:4" x14ac:dyDescent="0.25">
      <c r="A480" s="4" t="s">
        <v>15</v>
      </c>
      <c r="B480">
        <v>19</v>
      </c>
      <c r="C480">
        <v>120</v>
      </c>
      <c r="D480">
        <f>AVERAGE(5,7,7,7,4,3)</f>
        <v>5.5</v>
      </c>
    </row>
    <row r="481" spans="1:4" x14ac:dyDescent="0.25">
      <c r="A481" s="4" t="s">
        <v>15</v>
      </c>
      <c r="B481">
        <v>19</v>
      </c>
      <c r="C481">
        <v>140</v>
      </c>
      <c r="D481">
        <f>AVERAGE(9,12,5,6,5,9)</f>
        <v>7.666666666666667</v>
      </c>
    </row>
    <row r="482" spans="1:4" x14ac:dyDescent="0.25">
      <c r="A482" s="4" t="s">
        <v>15</v>
      </c>
      <c r="B482">
        <v>19</v>
      </c>
      <c r="C482">
        <v>160</v>
      </c>
      <c r="D482">
        <f>AVERAGE(8,6,12,10,9,6)</f>
        <v>8.5</v>
      </c>
    </row>
    <row r="483" spans="1:4" x14ac:dyDescent="0.25">
      <c r="A483" s="4" t="s">
        <v>15</v>
      </c>
      <c r="B483">
        <v>19</v>
      </c>
      <c r="C483">
        <v>180</v>
      </c>
      <c r="D483">
        <f>AVERAGE(5,7,9,5,4,9)</f>
        <v>6.5</v>
      </c>
    </row>
    <row r="484" spans="1:4" x14ac:dyDescent="0.25">
      <c r="A484" s="4" t="s">
        <v>15</v>
      </c>
      <c r="B484">
        <v>19</v>
      </c>
      <c r="C484">
        <v>200</v>
      </c>
      <c r="D484">
        <f>AVERAGE(7,8,10,12,10,12)</f>
        <v>9.8333333333333339</v>
      </c>
    </row>
    <row r="485" spans="1:4" x14ac:dyDescent="0.25">
      <c r="A485" s="4" t="s">
        <v>16</v>
      </c>
      <c r="B485">
        <v>6</v>
      </c>
      <c r="C485">
        <v>0</v>
      </c>
      <c r="D485">
        <f>AVERAGE(6,2,0,0,0,0)</f>
        <v>1.3333333333333333</v>
      </c>
    </row>
    <row r="486" spans="1:4" x14ac:dyDescent="0.25">
      <c r="A486" s="4" t="s">
        <v>16</v>
      </c>
      <c r="B486">
        <v>6</v>
      </c>
      <c r="C486">
        <v>20</v>
      </c>
      <c r="D486">
        <f>AVERAGE(0,0,0,0,0,0)</f>
        <v>0</v>
      </c>
    </row>
    <row r="487" spans="1:4" x14ac:dyDescent="0.25">
      <c r="A487" s="4" t="s">
        <v>16</v>
      </c>
      <c r="B487">
        <v>6</v>
      </c>
      <c r="C487">
        <v>40</v>
      </c>
      <c r="D487">
        <f>AVERAGE(0,3,1,0,3,5)</f>
        <v>2</v>
      </c>
    </row>
    <row r="488" spans="1:4" x14ac:dyDescent="0.25">
      <c r="A488" s="4" t="s">
        <v>16</v>
      </c>
      <c r="B488">
        <v>6</v>
      </c>
      <c r="C488">
        <v>60</v>
      </c>
      <c r="D488">
        <f>AVERAGE(0,0,0,0,0,0)</f>
        <v>0</v>
      </c>
    </row>
    <row r="489" spans="1:4" x14ac:dyDescent="0.25">
      <c r="A489" s="4" t="s">
        <v>16</v>
      </c>
      <c r="B489">
        <v>6</v>
      </c>
      <c r="C489">
        <v>80</v>
      </c>
      <c r="D489">
        <f>AVERAGE(6,5,3,4,9,9)</f>
        <v>6</v>
      </c>
    </row>
    <row r="490" spans="1:4" x14ac:dyDescent="0.25">
      <c r="A490" s="4" t="s">
        <v>16</v>
      </c>
      <c r="B490">
        <v>6</v>
      </c>
      <c r="C490">
        <v>100</v>
      </c>
      <c r="D490">
        <f>AVERAGE(0,0,0,3,0,0)</f>
        <v>0.5</v>
      </c>
    </row>
    <row r="491" spans="1:4" x14ac:dyDescent="0.25">
      <c r="A491" s="4" t="s">
        <v>16</v>
      </c>
      <c r="B491">
        <v>6</v>
      </c>
      <c r="C491">
        <v>120</v>
      </c>
      <c r="D491">
        <f>AVERAGE(3,1,1,1,0,2)</f>
        <v>1.3333333333333333</v>
      </c>
    </row>
    <row r="492" spans="1:4" x14ac:dyDescent="0.25">
      <c r="A492" s="4" t="s">
        <v>16</v>
      </c>
      <c r="B492">
        <v>6</v>
      </c>
      <c r="C492">
        <v>140</v>
      </c>
      <c r="D492">
        <f>AVERAGE(0,2,4,2,2,1)</f>
        <v>1.8333333333333333</v>
      </c>
    </row>
    <row r="493" spans="1:4" x14ac:dyDescent="0.25">
      <c r="A493" s="4" t="s">
        <v>16</v>
      </c>
      <c r="B493">
        <v>6</v>
      </c>
      <c r="C493">
        <v>160</v>
      </c>
      <c r="D493">
        <f>AVERAGE(3,7,4,3,6,6)</f>
        <v>4.833333333333333</v>
      </c>
    </row>
    <row r="494" spans="1:4" x14ac:dyDescent="0.25">
      <c r="A494" s="4" t="s">
        <v>16</v>
      </c>
      <c r="B494">
        <v>6</v>
      </c>
      <c r="C494">
        <v>180</v>
      </c>
      <c r="D494">
        <f>AVERAGE(8,13,12,14,15,14)</f>
        <v>12.666666666666666</v>
      </c>
    </row>
    <row r="495" spans="1:4" x14ac:dyDescent="0.25">
      <c r="A495" s="4" t="s">
        <v>16</v>
      </c>
      <c r="B495">
        <v>6</v>
      </c>
      <c r="C495">
        <v>200</v>
      </c>
      <c r="D495">
        <f>AVERAGE(13,12,11,12,12,10)</f>
        <v>11.666666666666666</v>
      </c>
    </row>
    <row r="496" spans="1:4" x14ac:dyDescent="0.25">
      <c r="A496" s="4" t="s">
        <v>16</v>
      </c>
      <c r="B496">
        <v>7</v>
      </c>
      <c r="C496">
        <v>0</v>
      </c>
      <c r="D496">
        <f>AVERAGE(0,0,0,0,0,0)</f>
        <v>0</v>
      </c>
    </row>
    <row r="497" spans="1:4" x14ac:dyDescent="0.25">
      <c r="A497" s="4" t="s">
        <v>16</v>
      </c>
      <c r="B497">
        <v>7</v>
      </c>
      <c r="C497">
        <v>20</v>
      </c>
      <c r="D497">
        <f>AVERAGE(0,0,0,0,0,0)</f>
        <v>0</v>
      </c>
    </row>
    <row r="498" spans="1:4" x14ac:dyDescent="0.25">
      <c r="A498" s="4" t="s">
        <v>16</v>
      </c>
      <c r="B498">
        <v>7</v>
      </c>
      <c r="C498">
        <v>40</v>
      </c>
      <c r="D498">
        <f>AVERAGE(3,1,1,3,3,1)</f>
        <v>2</v>
      </c>
    </row>
    <row r="499" spans="1:4" x14ac:dyDescent="0.25">
      <c r="A499" s="4" t="s">
        <v>16</v>
      </c>
      <c r="B499">
        <v>7</v>
      </c>
      <c r="C499">
        <v>60</v>
      </c>
      <c r="D499">
        <f>AVERAGE(0,0,0,1,0,0)</f>
        <v>0.16666666666666666</v>
      </c>
    </row>
    <row r="500" spans="1:4" x14ac:dyDescent="0.25">
      <c r="A500" s="4" t="s">
        <v>16</v>
      </c>
      <c r="B500">
        <v>7</v>
      </c>
      <c r="C500">
        <v>80</v>
      </c>
      <c r="D500">
        <f>AVERAGE(3,5,7,5,1,0)</f>
        <v>3.5</v>
      </c>
    </row>
    <row r="501" spans="1:4" x14ac:dyDescent="0.25">
      <c r="A501" s="4" t="s">
        <v>16</v>
      </c>
      <c r="B501">
        <v>7</v>
      </c>
      <c r="C501">
        <v>100</v>
      </c>
      <c r="D501">
        <f>AVERAGE(5,0,0,0,0,0)</f>
        <v>0.83333333333333337</v>
      </c>
    </row>
    <row r="502" spans="1:4" x14ac:dyDescent="0.25">
      <c r="A502" s="4" t="s">
        <v>16</v>
      </c>
      <c r="B502">
        <v>7</v>
      </c>
      <c r="C502">
        <v>120</v>
      </c>
      <c r="D502">
        <f>AVERAGE(5,5,4,5,0,6)</f>
        <v>4.166666666666667</v>
      </c>
    </row>
    <row r="503" spans="1:4" x14ac:dyDescent="0.25">
      <c r="A503" s="4" t="s">
        <v>16</v>
      </c>
      <c r="B503">
        <v>7</v>
      </c>
      <c r="C503">
        <v>140</v>
      </c>
      <c r="D503">
        <f>AVERAGE(0,0,0,2,5,4)</f>
        <v>1.8333333333333333</v>
      </c>
    </row>
    <row r="504" spans="1:4" x14ac:dyDescent="0.25">
      <c r="A504" s="4" t="s">
        <v>16</v>
      </c>
      <c r="B504">
        <v>7</v>
      </c>
      <c r="C504">
        <v>160</v>
      </c>
      <c r="D504">
        <f>AVERAGE(5,5,0,2,5,6)</f>
        <v>3.8333333333333335</v>
      </c>
    </row>
    <row r="505" spans="1:4" x14ac:dyDescent="0.25">
      <c r="A505" s="4" t="s">
        <v>16</v>
      </c>
      <c r="B505">
        <v>7</v>
      </c>
      <c r="C505">
        <v>180</v>
      </c>
      <c r="D505">
        <f>AVERAGE(5,5,3,6,5,2)</f>
        <v>4.333333333333333</v>
      </c>
    </row>
    <row r="506" spans="1:4" x14ac:dyDescent="0.25">
      <c r="A506" s="4" t="s">
        <v>16</v>
      </c>
      <c r="B506">
        <v>7</v>
      </c>
      <c r="C506">
        <v>200</v>
      </c>
      <c r="D506">
        <f>AVERAGE(5,4,1,7,2,0)</f>
        <v>3.1666666666666665</v>
      </c>
    </row>
    <row r="507" spans="1:4" x14ac:dyDescent="0.25">
      <c r="A507" s="4" t="s">
        <v>16</v>
      </c>
      <c r="B507" t="s">
        <v>6</v>
      </c>
      <c r="C507">
        <v>0</v>
      </c>
      <c r="D507">
        <f>AVERAGE(0,0,0,0,0,0)</f>
        <v>0</v>
      </c>
    </row>
    <row r="508" spans="1:4" x14ac:dyDescent="0.25">
      <c r="A508" s="4" t="s">
        <v>16</v>
      </c>
      <c r="B508" t="s">
        <v>6</v>
      </c>
      <c r="C508">
        <v>20</v>
      </c>
      <c r="D508">
        <f>AVERAGE(0,0,0,0,0,0)</f>
        <v>0</v>
      </c>
    </row>
    <row r="509" spans="1:4" x14ac:dyDescent="0.25">
      <c r="A509" s="4" t="s">
        <v>16</v>
      </c>
      <c r="B509" t="s">
        <v>6</v>
      </c>
      <c r="C509">
        <v>40</v>
      </c>
      <c r="D509">
        <f>AVERAGE(1,1,0,0,1,0)</f>
        <v>0.5</v>
      </c>
    </row>
    <row r="510" spans="1:4" x14ac:dyDescent="0.25">
      <c r="A510" s="4" t="s">
        <v>16</v>
      </c>
      <c r="B510" t="s">
        <v>6</v>
      </c>
      <c r="C510">
        <v>60</v>
      </c>
      <c r="D510">
        <f>AVERAGE(8,5,3,5,4,2)</f>
        <v>4.5</v>
      </c>
    </row>
    <row r="511" spans="1:4" x14ac:dyDescent="0.25">
      <c r="A511" s="4" t="s">
        <v>16</v>
      </c>
      <c r="B511" t="s">
        <v>6</v>
      </c>
      <c r="C511">
        <v>80</v>
      </c>
      <c r="D511">
        <f>AVERAGE(7,6,2,1,0,5)</f>
        <v>3.5</v>
      </c>
    </row>
    <row r="512" spans="1:4" x14ac:dyDescent="0.25">
      <c r="A512" s="4" t="s">
        <v>16</v>
      </c>
      <c r="B512" t="s">
        <v>6</v>
      </c>
      <c r="C512">
        <v>100</v>
      </c>
      <c r="D512">
        <f>AVERAGE(2,1,2,4,8,10)</f>
        <v>4.5</v>
      </c>
    </row>
    <row r="513" spans="1:4" x14ac:dyDescent="0.25">
      <c r="A513" s="4" t="s">
        <v>16</v>
      </c>
      <c r="B513" t="s">
        <v>6</v>
      </c>
      <c r="C513">
        <v>120</v>
      </c>
      <c r="D513">
        <f>AVERAGE(3,3,5,1,5,2)</f>
        <v>3.1666666666666665</v>
      </c>
    </row>
    <row r="514" spans="1:4" x14ac:dyDescent="0.25">
      <c r="A514" s="4" t="s">
        <v>16</v>
      </c>
      <c r="B514" t="s">
        <v>6</v>
      </c>
      <c r="C514">
        <v>140</v>
      </c>
      <c r="D514">
        <f>AVERAGE(2,0,0,0,0,0)</f>
        <v>0.33333333333333331</v>
      </c>
    </row>
    <row r="515" spans="1:4" x14ac:dyDescent="0.25">
      <c r="A515" s="4" t="s">
        <v>16</v>
      </c>
      <c r="B515" t="s">
        <v>6</v>
      </c>
      <c r="C515">
        <v>160</v>
      </c>
      <c r="D515">
        <f>AVERAGE(6,7,6,3,6,0)</f>
        <v>4.666666666666667</v>
      </c>
    </row>
    <row r="516" spans="1:4" x14ac:dyDescent="0.25">
      <c r="A516" s="4" t="s">
        <v>16</v>
      </c>
      <c r="B516" t="s">
        <v>6</v>
      </c>
      <c r="C516">
        <v>180</v>
      </c>
      <c r="D516">
        <f>AVERAGE(3,0,0,0,0,0)</f>
        <v>0.5</v>
      </c>
    </row>
    <row r="517" spans="1:4" x14ac:dyDescent="0.25">
      <c r="A517" s="4" t="s">
        <v>16</v>
      </c>
      <c r="B517" t="s">
        <v>6</v>
      </c>
      <c r="C517">
        <v>200</v>
      </c>
      <c r="D517">
        <f>AVERAGE(1,6,6,0,1,3)</f>
        <v>2.8333333333333335</v>
      </c>
    </row>
    <row r="518" spans="1:4" x14ac:dyDescent="0.25">
      <c r="A518" s="4" t="s">
        <v>16</v>
      </c>
      <c r="B518">
        <v>12</v>
      </c>
      <c r="C518">
        <v>0</v>
      </c>
      <c r="D518">
        <f>AVERAGE(4,3,3,0,4,0)</f>
        <v>2.3333333333333335</v>
      </c>
    </row>
    <row r="519" spans="1:4" x14ac:dyDescent="0.25">
      <c r="A519" s="4" t="s">
        <v>16</v>
      </c>
      <c r="B519">
        <v>12</v>
      </c>
      <c r="C519">
        <v>20</v>
      </c>
      <c r="D519">
        <f>AVERAGE(1,2,0,3,0,6)</f>
        <v>2</v>
      </c>
    </row>
    <row r="520" spans="1:4" x14ac:dyDescent="0.25">
      <c r="A520" s="4" t="s">
        <v>16</v>
      </c>
      <c r="B520">
        <v>12</v>
      </c>
      <c r="C520">
        <v>40</v>
      </c>
      <c r="D520">
        <f>AVERAGE(2,1,2,2,0,0)</f>
        <v>1.1666666666666667</v>
      </c>
    </row>
    <row r="521" spans="1:4" x14ac:dyDescent="0.25">
      <c r="A521" s="4" t="s">
        <v>16</v>
      </c>
      <c r="B521">
        <v>12</v>
      </c>
      <c r="C521">
        <v>60</v>
      </c>
      <c r="D521">
        <f>AVERAGE(0,0,0,0,0,0)</f>
        <v>0</v>
      </c>
    </row>
    <row r="522" spans="1:4" x14ac:dyDescent="0.25">
      <c r="A522" s="4" t="s">
        <v>16</v>
      </c>
      <c r="B522">
        <v>12</v>
      </c>
      <c r="C522">
        <v>80</v>
      </c>
      <c r="D522">
        <f>AVERAGE(4,0,0,6,4,7)</f>
        <v>3.5</v>
      </c>
    </row>
    <row r="523" spans="1:4" x14ac:dyDescent="0.25">
      <c r="A523" s="4" t="s">
        <v>16</v>
      </c>
      <c r="B523">
        <v>12</v>
      </c>
      <c r="C523">
        <v>100</v>
      </c>
      <c r="D523">
        <f>AVERAGE(4,5,5,7,3,2)</f>
        <v>4.333333333333333</v>
      </c>
    </row>
    <row r="524" spans="1:4" x14ac:dyDescent="0.25">
      <c r="A524" s="4" t="s">
        <v>16</v>
      </c>
      <c r="B524">
        <v>12</v>
      </c>
      <c r="C524">
        <v>120</v>
      </c>
      <c r="D524">
        <f>AVERAGE(2,4,2,2,2,4)</f>
        <v>2.6666666666666665</v>
      </c>
    </row>
    <row r="525" spans="1:4" x14ac:dyDescent="0.25">
      <c r="A525" s="4" t="s">
        <v>16</v>
      </c>
      <c r="B525">
        <v>12</v>
      </c>
      <c r="C525">
        <v>140</v>
      </c>
      <c r="D525">
        <f>AVERAGE(0,0,0,1,5,3)</f>
        <v>1.5</v>
      </c>
    </row>
    <row r="526" spans="1:4" x14ac:dyDescent="0.25">
      <c r="A526" s="4" t="s">
        <v>16</v>
      </c>
      <c r="B526">
        <v>12</v>
      </c>
      <c r="C526">
        <v>160</v>
      </c>
      <c r="D526">
        <f>AVERAGE(7,3,8,6,4,3)</f>
        <v>5.166666666666667</v>
      </c>
    </row>
    <row r="527" spans="1:4" x14ac:dyDescent="0.25">
      <c r="A527" s="4" t="s">
        <v>16</v>
      </c>
      <c r="B527">
        <v>12</v>
      </c>
      <c r="C527">
        <v>180</v>
      </c>
      <c r="D527">
        <f>AVERAGE(2,2,2,3,4,1)</f>
        <v>2.3333333333333335</v>
      </c>
    </row>
    <row r="528" spans="1:4" x14ac:dyDescent="0.25">
      <c r="A528" s="4" t="s">
        <v>16</v>
      </c>
      <c r="B528">
        <v>12</v>
      </c>
      <c r="C528">
        <v>200</v>
      </c>
      <c r="D528">
        <f>AVERAGE(5,8,7,8,6,7)</f>
        <v>6.833333333333333</v>
      </c>
    </row>
    <row r="529" spans="1:4" x14ac:dyDescent="0.25">
      <c r="A529" s="4" t="s">
        <v>16</v>
      </c>
      <c r="B529">
        <v>13</v>
      </c>
      <c r="C529">
        <v>0</v>
      </c>
      <c r="D529">
        <f>AVERAGE(0,0,0,0,0,0)</f>
        <v>0</v>
      </c>
    </row>
    <row r="530" spans="1:4" x14ac:dyDescent="0.25">
      <c r="A530" s="4" t="s">
        <v>16</v>
      </c>
      <c r="B530">
        <v>13</v>
      </c>
      <c r="C530">
        <v>20</v>
      </c>
      <c r="D530">
        <f>AVERAGE(0,0,1,0,0,0)</f>
        <v>0.16666666666666666</v>
      </c>
    </row>
    <row r="531" spans="1:4" x14ac:dyDescent="0.25">
      <c r="A531" s="4" t="s">
        <v>16</v>
      </c>
      <c r="B531">
        <v>13</v>
      </c>
      <c r="C531">
        <v>40</v>
      </c>
      <c r="D531">
        <f>AVERAGE(0,1,0,0,2,2)</f>
        <v>0.83333333333333337</v>
      </c>
    </row>
    <row r="532" spans="1:4" x14ac:dyDescent="0.25">
      <c r="A532" s="4" t="s">
        <v>16</v>
      </c>
      <c r="B532">
        <v>13</v>
      </c>
      <c r="C532">
        <v>60</v>
      </c>
      <c r="D532" t="s">
        <v>7</v>
      </c>
    </row>
    <row r="533" spans="1:4" x14ac:dyDescent="0.25">
      <c r="A533" s="4" t="s">
        <v>16</v>
      </c>
      <c r="B533">
        <v>13</v>
      </c>
      <c r="C533">
        <v>80</v>
      </c>
      <c r="D533" t="s">
        <v>7</v>
      </c>
    </row>
    <row r="534" spans="1:4" x14ac:dyDescent="0.25">
      <c r="A534" s="4" t="s">
        <v>16</v>
      </c>
      <c r="B534">
        <v>13</v>
      </c>
      <c r="C534">
        <v>100</v>
      </c>
      <c r="D534" t="s">
        <v>7</v>
      </c>
    </row>
    <row r="535" spans="1:4" x14ac:dyDescent="0.25">
      <c r="A535" s="4" t="s">
        <v>16</v>
      </c>
      <c r="B535">
        <v>13</v>
      </c>
      <c r="C535">
        <v>120</v>
      </c>
      <c r="D535" t="s">
        <v>7</v>
      </c>
    </row>
    <row r="536" spans="1:4" x14ac:dyDescent="0.25">
      <c r="A536" s="4" t="s">
        <v>16</v>
      </c>
      <c r="B536">
        <v>13</v>
      </c>
      <c r="C536">
        <v>140</v>
      </c>
      <c r="D536" t="s">
        <v>7</v>
      </c>
    </row>
    <row r="537" spans="1:4" x14ac:dyDescent="0.25">
      <c r="A537" s="4" t="s">
        <v>16</v>
      </c>
      <c r="B537">
        <v>13</v>
      </c>
      <c r="C537">
        <v>160</v>
      </c>
      <c r="D537" t="s">
        <v>7</v>
      </c>
    </row>
    <row r="538" spans="1:4" x14ac:dyDescent="0.25">
      <c r="A538" s="4" t="s">
        <v>16</v>
      </c>
      <c r="B538">
        <v>13</v>
      </c>
      <c r="C538">
        <v>180</v>
      </c>
      <c r="D538" t="s">
        <v>7</v>
      </c>
    </row>
    <row r="539" spans="1:4" x14ac:dyDescent="0.25">
      <c r="A539" s="4" t="s">
        <v>16</v>
      </c>
      <c r="B539">
        <v>13</v>
      </c>
      <c r="C539">
        <v>200</v>
      </c>
      <c r="D539" t="s">
        <v>7</v>
      </c>
    </row>
    <row r="540" spans="1:4" x14ac:dyDescent="0.25">
      <c r="A540" s="4" t="s">
        <v>16</v>
      </c>
      <c r="B540">
        <v>14</v>
      </c>
      <c r="C540">
        <v>0</v>
      </c>
      <c r="D540">
        <f>AVERAGE(0,5,3,4,1,3)</f>
        <v>2.6666666666666665</v>
      </c>
    </row>
    <row r="541" spans="1:4" x14ac:dyDescent="0.25">
      <c r="A541" s="4" t="s">
        <v>16</v>
      </c>
      <c r="B541">
        <v>14</v>
      </c>
      <c r="C541">
        <v>20</v>
      </c>
      <c r="D541">
        <f>AVERAGE(6,6,7,3,8,8)</f>
        <v>6.333333333333333</v>
      </c>
    </row>
    <row r="542" spans="1:4" x14ac:dyDescent="0.25">
      <c r="A542" s="4" t="s">
        <v>16</v>
      </c>
      <c r="B542">
        <v>14</v>
      </c>
      <c r="C542">
        <v>40</v>
      </c>
      <c r="D542">
        <f>AVERAGE(5,4,6,9,5,5)</f>
        <v>5.666666666666667</v>
      </c>
    </row>
    <row r="543" spans="1:4" x14ac:dyDescent="0.25">
      <c r="A543" s="4" t="s">
        <v>16</v>
      </c>
      <c r="B543">
        <v>14</v>
      </c>
      <c r="C543">
        <v>60</v>
      </c>
      <c r="D543">
        <f>AVERAGE(6,7,8,7,6,6)</f>
        <v>6.666666666666667</v>
      </c>
    </row>
    <row r="544" spans="1:4" x14ac:dyDescent="0.25">
      <c r="A544" s="4" t="s">
        <v>16</v>
      </c>
      <c r="B544">
        <v>14</v>
      </c>
      <c r="C544">
        <v>80</v>
      </c>
      <c r="D544">
        <f>AVERAGE(5,7,6,6,5,7)</f>
        <v>6</v>
      </c>
    </row>
    <row r="545" spans="1:4" x14ac:dyDescent="0.25">
      <c r="A545" s="4" t="s">
        <v>16</v>
      </c>
      <c r="B545">
        <v>14</v>
      </c>
      <c r="C545">
        <v>100</v>
      </c>
      <c r="D545">
        <f>AVERAGE(7,5,9,7,8,6)</f>
        <v>7</v>
      </c>
    </row>
    <row r="546" spans="1:4" x14ac:dyDescent="0.25">
      <c r="A546" s="4" t="s">
        <v>16</v>
      </c>
      <c r="B546">
        <v>14</v>
      </c>
      <c r="C546">
        <v>120</v>
      </c>
      <c r="D546">
        <f>AVERAGE(8,6,8,8,6,8)</f>
        <v>7.333333333333333</v>
      </c>
    </row>
    <row r="547" spans="1:4" x14ac:dyDescent="0.25">
      <c r="A547" s="4" t="s">
        <v>16</v>
      </c>
      <c r="B547">
        <v>14</v>
      </c>
      <c r="C547">
        <v>140</v>
      </c>
      <c r="D547">
        <f>AVERAGE(6,8,6,6,4,3)</f>
        <v>5.5</v>
      </c>
    </row>
    <row r="548" spans="1:4" x14ac:dyDescent="0.25">
      <c r="A548" s="4" t="s">
        <v>16</v>
      </c>
      <c r="B548">
        <v>14</v>
      </c>
      <c r="C548">
        <v>160</v>
      </c>
      <c r="D548">
        <f>AVERAGE(8,8,7,8,7,5)</f>
        <v>7.166666666666667</v>
      </c>
    </row>
    <row r="549" spans="1:4" x14ac:dyDescent="0.25">
      <c r="A549" s="4" t="s">
        <v>16</v>
      </c>
      <c r="B549">
        <v>14</v>
      </c>
      <c r="C549">
        <v>180</v>
      </c>
      <c r="D549">
        <f>AVERAGE(6,5,7,4,5,4)</f>
        <v>5.166666666666667</v>
      </c>
    </row>
    <row r="550" spans="1:4" x14ac:dyDescent="0.25">
      <c r="A550" s="4" t="s">
        <v>16</v>
      </c>
      <c r="B550">
        <v>14</v>
      </c>
      <c r="C550">
        <v>200</v>
      </c>
      <c r="D550">
        <f>AVERAGE(6,5,5,4,8,7)</f>
        <v>5.833333333333333</v>
      </c>
    </row>
    <row r="551" spans="1:4" x14ac:dyDescent="0.25">
      <c r="A551" s="4" t="s">
        <v>16</v>
      </c>
      <c r="B551">
        <v>15</v>
      </c>
      <c r="C551">
        <v>0</v>
      </c>
      <c r="D551">
        <f>AVERAGE(0,0,0,0,0,1)</f>
        <v>0.16666666666666666</v>
      </c>
    </row>
    <row r="552" spans="1:4" x14ac:dyDescent="0.25">
      <c r="A552" s="4" t="s">
        <v>16</v>
      </c>
      <c r="B552">
        <v>15</v>
      </c>
      <c r="C552">
        <v>20</v>
      </c>
      <c r="D552">
        <f>AVERAGE(1,2,0,0,0,1)</f>
        <v>0.66666666666666663</v>
      </c>
    </row>
    <row r="553" spans="1:4" x14ac:dyDescent="0.25">
      <c r="A553" s="4" t="s">
        <v>16</v>
      </c>
      <c r="B553">
        <v>15</v>
      </c>
      <c r="C553">
        <v>40</v>
      </c>
      <c r="D553">
        <f>AVERAGE(7,7,8,9,6,0)</f>
        <v>6.166666666666667</v>
      </c>
    </row>
    <row r="554" spans="1:4" x14ac:dyDescent="0.25">
      <c r="A554" s="4" t="s">
        <v>16</v>
      </c>
      <c r="B554">
        <v>15</v>
      </c>
      <c r="C554">
        <v>60</v>
      </c>
      <c r="D554">
        <f>AVERAGE(1,1,0,5,3,7)</f>
        <v>2.8333333333333335</v>
      </c>
    </row>
    <row r="555" spans="1:4" x14ac:dyDescent="0.25">
      <c r="A555" s="4" t="s">
        <v>16</v>
      </c>
      <c r="B555">
        <v>15</v>
      </c>
      <c r="C555">
        <v>80</v>
      </c>
      <c r="D555">
        <f>AVERAGE(0,4,3,1,2,1)</f>
        <v>1.8333333333333333</v>
      </c>
    </row>
    <row r="556" spans="1:4" x14ac:dyDescent="0.25">
      <c r="A556" s="4" t="s">
        <v>16</v>
      </c>
      <c r="B556">
        <v>15</v>
      </c>
      <c r="C556">
        <v>100</v>
      </c>
      <c r="D556">
        <f>AVERAGE(6,0,1,0,0,0)</f>
        <v>1.1666666666666667</v>
      </c>
    </row>
    <row r="557" spans="1:4" x14ac:dyDescent="0.25">
      <c r="A557" s="4" t="s">
        <v>16</v>
      </c>
      <c r="B557">
        <v>15</v>
      </c>
      <c r="C557">
        <v>120</v>
      </c>
      <c r="D557">
        <f>AVERAGE(3,2,3,4,4,2)</f>
        <v>3</v>
      </c>
    </row>
    <row r="558" spans="1:4" x14ac:dyDescent="0.25">
      <c r="A558" s="4" t="s">
        <v>16</v>
      </c>
      <c r="B558">
        <v>15</v>
      </c>
      <c r="C558">
        <v>140</v>
      </c>
      <c r="D558">
        <f>AVERAGE(0,0,1,1,3,2)</f>
        <v>1.1666666666666667</v>
      </c>
    </row>
    <row r="559" spans="1:4" x14ac:dyDescent="0.25">
      <c r="A559" s="4" t="s">
        <v>16</v>
      </c>
      <c r="B559">
        <v>15</v>
      </c>
      <c r="C559">
        <v>160</v>
      </c>
      <c r="D559">
        <f>AVERAGE(0,1,0,0,0,2)</f>
        <v>0.5</v>
      </c>
    </row>
    <row r="560" spans="1:4" x14ac:dyDescent="0.25">
      <c r="A560" s="4" t="s">
        <v>16</v>
      </c>
      <c r="B560">
        <v>15</v>
      </c>
      <c r="C560">
        <v>180</v>
      </c>
      <c r="D560">
        <f>AVERAGE(2,4,3,1,4,5)</f>
        <v>3.1666666666666665</v>
      </c>
    </row>
    <row r="561" spans="1:4" x14ac:dyDescent="0.25">
      <c r="A561" s="4" t="s">
        <v>16</v>
      </c>
      <c r="B561">
        <v>15</v>
      </c>
      <c r="C561">
        <v>200</v>
      </c>
      <c r="D561">
        <f>AVERAGE(4,5,5,4,4,4)</f>
        <v>4.333333333333333</v>
      </c>
    </row>
    <row r="562" spans="1:4" x14ac:dyDescent="0.25">
      <c r="A562" s="4" t="s">
        <v>16</v>
      </c>
      <c r="B562">
        <v>15.5</v>
      </c>
      <c r="C562">
        <v>0</v>
      </c>
      <c r="D562">
        <v>1</v>
      </c>
    </row>
    <row r="563" spans="1:4" x14ac:dyDescent="0.25">
      <c r="A563" s="4" t="s">
        <v>16</v>
      </c>
      <c r="B563">
        <v>15.5</v>
      </c>
      <c r="C563">
        <v>20</v>
      </c>
      <c r="D563">
        <v>7</v>
      </c>
    </row>
    <row r="564" spans="1:4" x14ac:dyDescent="0.25">
      <c r="A564" s="4" t="s">
        <v>16</v>
      </c>
      <c r="B564">
        <v>15.5</v>
      </c>
      <c r="C564">
        <v>40</v>
      </c>
      <c r="D564">
        <v>2</v>
      </c>
    </row>
    <row r="565" spans="1:4" x14ac:dyDescent="0.25">
      <c r="A565" s="4" t="s">
        <v>16</v>
      </c>
      <c r="B565">
        <v>15.5</v>
      </c>
      <c r="C565">
        <v>60</v>
      </c>
      <c r="D565" t="s">
        <v>7</v>
      </c>
    </row>
    <row r="566" spans="1:4" x14ac:dyDescent="0.25">
      <c r="A566" s="4" t="s">
        <v>16</v>
      </c>
      <c r="B566">
        <v>15.5</v>
      </c>
      <c r="C566">
        <v>80</v>
      </c>
      <c r="D566" t="s">
        <v>7</v>
      </c>
    </row>
    <row r="567" spans="1:4" x14ac:dyDescent="0.25">
      <c r="A567" s="4" t="s">
        <v>16</v>
      </c>
      <c r="B567">
        <v>15.5</v>
      </c>
      <c r="C567">
        <v>100</v>
      </c>
      <c r="D567" t="s">
        <v>7</v>
      </c>
    </row>
    <row r="568" spans="1:4" x14ac:dyDescent="0.25">
      <c r="A568" s="4" t="s">
        <v>16</v>
      </c>
      <c r="B568">
        <v>15.5</v>
      </c>
      <c r="C568">
        <v>120</v>
      </c>
      <c r="D568" t="s">
        <v>7</v>
      </c>
    </row>
    <row r="569" spans="1:4" x14ac:dyDescent="0.25">
      <c r="A569" s="4" t="s">
        <v>16</v>
      </c>
      <c r="B569">
        <v>15.5</v>
      </c>
      <c r="C569">
        <v>140</v>
      </c>
      <c r="D569" t="s">
        <v>7</v>
      </c>
    </row>
    <row r="570" spans="1:4" x14ac:dyDescent="0.25">
      <c r="A570" s="4" t="s">
        <v>16</v>
      </c>
      <c r="B570">
        <v>15.5</v>
      </c>
      <c r="C570">
        <v>160</v>
      </c>
      <c r="D570" t="s">
        <v>7</v>
      </c>
    </row>
    <row r="571" spans="1:4" x14ac:dyDescent="0.25">
      <c r="A571" s="4" t="s">
        <v>16</v>
      </c>
      <c r="B571">
        <v>15.5</v>
      </c>
      <c r="C571">
        <v>180</v>
      </c>
      <c r="D571" t="s">
        <v>7</v>
      </c>
    </row>
    <row r="572" spans="1:4" x14ac:dyDescent="0.25">
      <c r="A572" s="4" t="s">
        <v>16</v>
      </c>
      <c r="B572">
        <v>15.5</v>
      </c>
      <c r="C572">
        <v>200</v>
      </c>
      <c r="D572" t="s">
        <v>7</v>
      </c>
    </row>
    <row r="573" spans="1:4" x14ac:dyDescent="0.25">
      <c r="A573" s="4" t="s">
        <v>16</v>
      </c>
      <c r="B573">
        <v>16</v>
      </c>
      <c r="C573">
        <v>0</v>
      </c>
      <c r="D573">
        <v>1</v>
      </c>
    </row>
    <row r="574" spans="1:4" x14ac:dyDescent="0.25">
      <c r="A574" s="4" t="s">
        <v>16</v>
      </c>
      <c r="B574">
        <v>16</v>
      </c>
      <c r="C574">
        <v>20</v>
      </c>
      <c r="D574">
        <v>2</v>
      </c>
    </row>
    <row r="575" spans="1:4" x14ac:dyDescent="0.25">
      <c r="A575" s="4" t="s">
        <v>16</v>
      </c>
      <c r="B575">
        <v>16</v>
      </c>
      <c r="C575">
        <v>40</v>
      </c>
      <c r="D575">
        <v>2</v>
      </c>
    </row>
    <row r="576" spans="1:4" x14ac:dyDescent="0.25">
      <c r="A576" s="4" t="s">
        <v>16</v>
      </c>
      <c r="B576">
        <v>16</v>
      </c>
      <c r="C576">
        <v>60</v>
      </c>
      <c r="D576">
        <v>2</v>
      </c>
    </row>
    <row r="577" spans="1:4" x14ac:dyDescent="0.25">
      <c r="A577" s="4" t="s">
        <v>16</v>
      </c>
      <c r="B577">
        <v>16</v>
      </c>
      <c r="C577">
        <v>80</v>
      </c>
      <c r="D577">
        <v>8</v>
      </c>
    </row>
    <row r="578" spans="1:4" x14ac:dyDescent="0.25">
      <c r="A578" s="4" t="s">
        <v>16</v>
      </c>
      <c r="B578">
        <v>16</v>
      </c>
      <c r="C578">
        <v>100</v>
      </c>
      <c r="D578">
        <v>12</v>
      </c>
    </row>
    <row r="579" spans="1:4" x14ac:dyDescent="0.25">
      <c r="A579" s="4" t="s">
        <v>16</v>
      </c>
      <c r="B579">
        <v>16</v>
      </c>
      <c r="C579">
        <v>120</v>
      </c>
      <c r="D579">
        <v>9</v>
      </c>
    </row>
    <row r="580" spans="1:4" x14ac:dyDescent="0.25">
      <c r="A580" s="4" t="s">
        <v>16</v>
      </c>
      <c r="B580">
        <v>16</v>
      </c>
      <c r="C580">
        <v>140</v>
      </c>
      <c r="D580">
        <v>6</v>
      </c>
    </row>
    <row r="581" spans="1:4" x14ac:dyDescent="0.25">
      <c r="A581" s="4" t="s">
        <v>16</v>
      </c>
      <c r="B581">
        <v>16</v>
      </c>
      <c r="C581">
        <v>160</v>
      </c>
      <c r="D581">
        <v>6</v>
      </c>
    </row>
    <row r="582" spans="1:4" x14ac:dyDescent="0.25">
      <c r="A582" s="4" t="s">
        <v>16</v>
      </c>
      <c r="B582">
        <v>16</v>
      </c>
      <c r="C582">
        <v>180</v>
      </c>
      <c r="D582">
        <v>2</v>
      </c>
    </row>
    <row r="583" spans="1:4" x14ac:dyDescent="0.25">
      <c r="A583" s="4" t="s">
        <v>16</v>
      </c>
      <c r="B583">
        <v>16</v>
      </c>
      <c r="C583">
        <v>200</v>
      </c>
      <c r="D583">
        <v>1</v>
      </c>
    </row>
    <row r="584" spans="1:4" x14ac:dyDescent="0.25">
      <c r="A584" s="4" t="s">
        <v>16</v>
      </c>
      <c r="B584">
        <v>17</v>
      </c>
      <c r="C584">
        <v>0</v>
      </c>
      <c r="D584">
        <v>0</v>
      </c>
    </row>
    <row r="585" spans="1:4" x14ac:dyDescent="0.25">
      <c r="A585" s="4" t="s">
        <v>16</v>
      </c>
      <c r="B585">
        <v>17</v>
      </c>
      <c r="C585">
        <v>20</v>
      </c>
      <c r="D585">
        <v>1</v>
      </c>
    </row>
    <row r="586" spans="1:4" x14ac:dyDescent="0.25">
      <c r="A586" s="4" t="s">
        <v>16</v>
      </c>
      <c r="B586">
        <v>17</v>
      </c>
      <c r="C586">
        <v>40</v>
      </c>
      <c r="D586">
        <v>1</v>
      </c>
    </row>
    <row r="587" spans="1:4" x14ac:dyDescent="0.25">
      <c r="A587" s="4" t="s">
        <v>16</v>
      </c>
      <c r="B587">
        <v>17</v>
      </c>
      <c r="C587">
        <v>60</v>
      </c>
      <c r="D587" t="s">
        <v>7</v>
      </c>
    </row>
    <row r="588" spans="1:4" x14ac:dyDescent="0.25">
      <c r="A588" s="4" t="s">
        <v>16</v>
      </c>
      <c r="B588">
        <v>17</v>
      </c>
      <c r="C588">
        <v>80</v>
      </c>
      <c r="D588" t="s">
        <v>7</v>
      </c>
    </row>
    <row r="589" spans="1:4" x14ac:dyDescent="0.25">
      <c r="A589" s="4" t="s">
        <v>16</v>
      </c>
      <c r="B589">
        <v>17</v>
      </c>
      <c r="C589">
        <v>100</v>
      </c>
      <c r="D589" t="s">
        <v>7</v>
      </c>
    </row>
    <row r="590" spans="1:4" x14ac:dyDescent="0.25">
      <c r="A590" s="4" t="s">
        <v>16</v>
      </c>
      <c r="B590">
        <v>17</v>
      </c>
      <c r="C590">
        <v>120</v>
      </c>
      <c r="D590" t="s">
        <v>7</v>
      </c>
    </row>
    <row r="591" spans="1:4" x14ac:dyDescent="0.25">
      <c r="A591" s="4" t="s">
        <v>16</v>
      </c>
      <c r="B591">
        <v>17</v>
      </c>
      <c r="C591">
        <v>140</v>
      </c>
      <c r="D591" t="s">
        <v>7</v>
      </c>
    </row>
    <row r="592" spans="1:4" x14ac:dyDescent="0.25">
      <c r="A592" s="4" t="s">
        <v>16</v>
      </c>
      <c r="B592">
        <v>17</v>
      </c>
      <c r="C592">
        <v>160</v>
      </c>
      <c r="D592" t="s">
        <v>7</v>
      </c>
    </row>
    <row r="593" spans="1:4" x14ac:dyDescent="0.25">
      <c r="A593" s="4" t="s">
        <v>16</v>
      </c>
      <c r="B593">
        <v>17</v>
      </c>
      <c r="C593">
        <v>180</v>
      </c>
      <c r="D593" t="s">
        <v>7</v>
      </c>
    </row>
    <row r="594" spans="1:4" x14ac:dyDescent="0.25">
      <c r="A594" s="4" t="s">
        <v>16</v>
      </c>
      <c r="B594">
        <v>17</v>
      </c>
      <c r="C594">
        <v>200</v>
      </c>
      <c r="D594" t="s">
        <v>7</v>
      </c>
    </row>
    <row r="595" spans="1:4" x14ac:dyDescent="0.25">
      <c r="A595" s="4" t="s">
        <v>16</v>
      </c>
      <c r="B595">
        <v>18</v>
      </c>
      <c r="C595">
        <v>0</v>
      </c>
      <c r="D595">
        <v>0</v>
      </c>
    </row>
    <row r="596" spans="1:4" x14ac:dyDescent="0.25">
      <c r="A596" s="4" t="s">
        <v>16</v>
      </c>
      <c r="B596">
        <v>18</v>
      </c>
      <c r="C596">
        <v>20</v>
      </c>
      <c r="D596">
        <v>0</v>
      </c>
    </row>
    <row r="597" spans="1:4" x14ac:dyDescent="0.25">
      <c r="A597" s="4" t="s">
        <v>16</v>
      </c>
      <c r="B597">
        <v>18</v>
      </c>
      <c r="C597">
        <v>40</v>
      </c>
      <c r="D597">
        <v>0</v>
      </c>
    </row>
    <row r="598" spans="1:4" x14ac:dyDescent="0.25">
      <c r="A598" s="4" t="s">
        <v>16</v>
      </c>
      <c r="B598">
        <v>18</v>
      </c>
      <c r="C598">
        <v>60</v>
      </c>
      <c r="D598">
        <v>7</v>
      </c>
    </row>
    <row r="599" spans="1:4" x14ac:dyDescent="0.25">
      <c r="A599" s="4" t="s">
        <v>16</v>
      </c>
      <c r="B599">
        <v>18</v>
      </c>
      <c r="C599">
        <v>80</v>
      </c>
      <c r="D599">
        <v>6</v>
      </c>
    </row>
    <row r="600" spans="1:4" x14ac:dyDescent="0.25">
      <c r="A600" s="4" t="s">
        <v>16</v>
      </c>
      <c r="B600">
        <v>18</v>
      </c>
      <c r="C600">
        <v>100</v>
      </c>
      <c r="D600">
        <v>12</v>
      </c>
    </row>
    <row r="601" spans="1:4" x14ac:dyDescent="0.25">
      <c r="A601" s="4" t="s">
        <v>16</v>
      </c>
      <c r="B601">
        <v>18</v>
      </c>
      <c r="C601">
        <v>120</v>
      </c>
      <c r="D601">
        <v>9</v>
      </c>
    </row>
    <row r="602" spans="1:4" x14ac:dyDescent="0.25">
      <c r="A602" s="4" t="s">
        <v>16</v>
      </c>
      <c r="B602">
        <v>18</v>
      </c>
      <c r="C602">
        <v>140</v>
      </c>
      <c r="D602">
        <v>13</v>
      </c>
    </row>
    <row r="603" spans="1:4" x14ac:dyDescent="0.25">
      <c r="A603" s="4" t="s">
        <v>16</v>
      </c>
      <c r="B603">
        <v>18</v>
      </c>
      <c r="C603">
        <v>160</v>
      </c>
      <c r="D603">
        <v>10</v>
      </c>
    </row>
    <row r="604" spans="1:4" x14ac:dyDescent="0.25">
      <c r="A604" s="4" t="s">
        <v>16</v>
      </c>
      <c r="B604">
        <v>18</v>
      </c>
      <c r="C604">
        <v>180</v>
      </c>
      <c r="D604">
        <v>9</v>
      </c>
    </row>
    <row r="605" spans="1:4" x14ac:dyDescent="0.25">
      <c r="A605" s="4" t="s">
        <v>16</v>
      </c>
      <c r="B605">
        <v>18</v>
      </c>
      <c r="C605">
        <v>200</v>
      </c>
      <c r="D605">
        <v>7</v>
      </c>
    </row>
    <row r="606" spans="1:4" x14ac:dyDescent="0.25">
      <c r="A606" s="4" t="s">
        <v>16</v>
      </c>
      <c r="B606">
        <v>19</v>
      </c>
      <c r="C606">
        <v>0</v>
      </c>
      <c r="D606">
        <v>0</v>
      </c>
    </row>
    <row r="607" spans="1:4" x14ac:dyDescent="0.25">
      <c r="A607" s="4" t="s">
        <v>16</v>
      </c>
      <c r="B607">
        <v>19</v>
      </c>
      <c r="C607">
        <v>20</v>
      </c>
      <c r="D607">
        <v>1</v>
      </c>
    </row>
    <row r="608" spans="1:4" x14ac:dyDescent="0.25">
      <c r="A608" s="4" t="s">
        <v>16</v>
      </c>
      <c r="B608">
        <v>19</v>
      </c>
      <c r="C608">
        <v>40</v>
      </c>
      <c r="D608">
        <v>4</v>
      </c>
    </row>
    <row r="609" spans="1:4" x14ac:dyDescent="0.25">
      <c r="A609" s="4" t="s">
        <v>16</v>
      </c>
      <c r="B609">
        <v>19</v>
      </c>
      <c r="C609">
        <v>60</v>
      </c>
      <c r="D609" t="s">
        <v>7</v>
      </c>
    </row>
    <row r="610" spans="1:4" x14ac:dyDescent="0.25">
      <c r="A610" s="4" t="s">
        <v>16</v>
      </c>
      <c r="B610">
        <v>19</v>
      </c>
      <c r="C610">
        <v>80</v>
      </c>
      <c r="D610" t="s">
        <v>7</v>
      </c>
    </row>
    <row r="611" spans="1:4" x14ac:dyDescent="0.25">
      <c r="A611" s="4" t="s">
        <v>16</v>
      </c>
      <c r="B611">
        <v>19</v>
      </c>
      <c r="C611">
        <v>100</v>
      </c>
      <c r="D611" t="s">
        <v>7</v>
      </c>
    </row>
    <row r="612" spans="1:4" x14ac:dyDescent="0.25">
      <c r="A612" s="4" t="s">
        <v>16</v>
      </c>
      <c r="B612">
        <v>19</v>
      </c>
      <c r="C612">
        <v>120</v>
      </c>
      <c r="D612" t="s">
        <v>7</v>
      </c>
    </row>
    <row r="613" spans="1:4" x14ac:dyDescent="0.25">
      <c r="A613" s="4" t="s">
        <v>16</v>
      </c>
      <c r="B613">
        <v>19</v>
      </c>
      <c r="C613">
        <v>140</v>
      </c>
      <c r="D613" t="s">
        <v>7</v>
      </c>
    </row>
    <row r="614" spans="1:4" x14ac:dyDescent="0.25">
      <c r="A614" s="4" t="s">
        <v>16</v>
      </c>
      <c r="B614">
        <v>19</v>
      </c>
      <c r="C614">
        <v>160</v>
      </c>
      <c r="D614" t="s">
        <v>7</v>
      </c>
    </row>
    <row r="615" spans="1:4" x14ac:dyDescent="0.25">
      <c r="A615" s="4" t="s">
        <v>16</v>
      </c>
      <c r="B615">
        <v>19</v>
      </c>
      <c r="C615">
        <v>180</v>
      </c>
      <c r="D615" t="s">
        <v>7</v>
      </c>
    </row>
    <row r="616" spans="1:4" x14ac:dyDescent="0.25">
      <c r="A616" s="4" t="s">
        <v>16</v>
      </c>
      <c r="B616">
        <v>19</v>
      </c>
      <c r="C616">
        <v>200</v>
      </c>
      <c r="D616" t="s">
        <v>7</v>
      </c>
    </row>
    <row r="617" spans="1:4" x14ac:dyDescent="0.25">
      <c r="A617" s="4" t="s">
        <v>17</v>
      </c>
      <c r="B617">
        <v>6</v>
      </c>
      <c r="C617">
        <v>0</v>
      </c>
      <c r="D617">
        <f>AVERAGE(3,0,0,3,0,0)</f>
        <v>1</v>
      </c>
    </row>
    <row r="618" spans="1:4" x14ac:dyDescent="0.25">
      <c r="A618" s="4" t="s">
        <v>17</v>
      </c>
      <c r="B618">
        <v>6</v>
      </c>
      <c r="C618">
        <v>20</v>
      </c>
      <c r="D618">
        <f>AVERAGE(3,2,0,1,3,2)</f>
        <v>1.8333333333333333</v>
      </c>
    </row>
    <row r="619" spans="1:4" x14ac:dyDescent="0.25">
      <c r="A619" s="4" t="s">
        <v>17</v>
      </c>
      <c r="B619">
        <v>6</v>
      </c>
      <c r="C619">
        <v>40</v>
      </c>
      <c r="D619">
        <f>AVERAGE(2,0,0,1,3,3)</f>
        <v>1.5</v>
      </c>
    </row>
    <row r="620" spans="1:4" x14ac:dyDescent="0.25">
      <c r="A620" s="4" t="s">
        <v>17</v>
      </c>
      <c r="B620">
        <v>6</v>
      </c>
      <c r="C620">
        <v>60</v>
      </c>
      <c r="D620">
        <f>AVERAGE(4,3,5,3,3,2)</f>
        <v>3.3333333333333335</v>
      </c>
    </row>
    <row r="621" spans="1:4" x14ac:dyDescent="0.25">
      <c r="A621" s="4" t="s">
        <v>17</v>
      </c>
      <c r="B621">
        <v>6</v>
      </c>
      <c r="C621">
        <v>80</v>
      </c>
      <c r="D621">
        <f>AVERAGE(2,3,1,3,4,2)</f>
        <v>2.5</v>
      </c>
    </row>
    <row r="622" spans="1:4" x14ac:dyDescent="0.25">
      <c r="A622" s="4" t="s">
        <v>17</v>
      </c>
      <c r="B622">
        <v>6</v>
      </c>
      <c r="C622">
        <v>100</v>
      </c>
      <c r="D622">
        <f>AVERAGE(2,3,2,1,1,3)</f>
        <v>2</v>
      </c>
    </row>
    <row r="623" spans="1:4" x14ac:dyDescent="0.25">
      <c r="A623" s="4" t="s">
        <v>17</v>
      </c>
      <c r="B623">
        <v>6</v>
      </c>
      <c r="C623">
        <v>120</v>
      </c>
      <c r="D623">
        <f>AVERAGE(5,4,3,3,3,1)</f>
        <v>3.1666666666666665</v>
      </c>
    </row>
    <row r="624" spans="1:4" x14ac:dyDescent="0.25">
      <c r="A624" s="4" t="s">
        <v>17</v>
      </c>
      <c r="B624">
        <v>6</v>
      </c>
      <c r="C624">
        <v>140</v>
      </c>
      <c r="D624">
        <f>AVERAGE(3,6,6,3,6,3)</f>
        <v>4.5</v>
      </c>
    </row>
    <row r="625" spans="1:4" x14ac:dyDescent="0.25">
      <c r="A625" s="4" t="s">
        <v>17</v>
      </c>
      <c r="B625">
        <v>6</v>
      </c>
      <c r="C625">
        <v>160</v>
      </c>
      <c r="D625">
        <f>AVERAGE(3,2,0,3,4,4)</f>
        <v>2.6666666666666665</v>
      </c>
    </row>
    <row r="626" spans="1:4" x14ac:dyDescent="0.25">
      <c r="A626" s="4" t="s">
        <v>17</v>
      </c>
      <c r="B626">
        <v>6</v>
      </c>
      <c r="C626">
        <v>180</v>
      </c>
      <c r="D626">
        <f>AVERAGE(9,8,7,7,9,11)</f>
        <v>8.5</v>
      </c>
    </row>
    <row r="627" spans="1:4" x14ac:dyDescent="0.25">
      <c r="A627" s="4" t="s">
        <v>17</v>
      </c>
      <c r="B627">
        <v>6</v>
      </c>
      <c r="C627">
        <v>200</v>
      </c>
      <c r="D627">
        <f>AVERAGE(7,7,6,6,6,4)</f>
        <v>6</v>
      </c>
    </row>
    <row r="628" spans="1:4" x14ac:dyDescent="0.25">
      <c r="A628" s="4" t="s">
        <v>17</v>
      </c>
      <c r="B628">
        <v>7</v>
      </c>
      <c r="C628">
        <v>0</v>
      </c>
      <c r="D628">
        <f>AVERAGE(0,0,1,3,0,0)</f>
        <v>0.66666666666666663</v>
      </c>
    </row>
    <row r="629" spans="1:4" x14ac:dyDescent="0.25">
      <c r="A629" s="4" t="s">
        <v>17</v>
      </c>
      <c r="B629">
        <v>7</v>
      </c>
      <c r="C629">
        <v>20</v>
      </c>
      <c r="D629">
        <f>AVERAGE(0,0,2,0,0,1)</f>
        <v>0.5</v>
      </c>
    </row>
    <row r="630" spans="1:4" x14ac:dyDescent="0.25">
      <c r="A630" s="4" t="s">
        <v>17</v>
      </c>
      <c r="B630">
        <v>7</v>
      </c>
      <c r="C630">
        <v>40</v>
      </c>
      <c r="D630">
        <f>AVERAGE(0,0,0,0,0,0)</f>
        <v>0</v>
      </c>
    </row>
    <row r="631" spans="1:4" x14ac:dyDescent="0.25">
      <c r="A631" s="4" t="s">
        <v>17</v>
      </c>
      <c r="B631">
        <v>7</v>
      </c>
      <c r="C631">
        <v>60</v>
      </c>
      <c r="D631">
        <f>AVERAGE(5,3,3,0,2,3)</f>
        <v>2.6666666666666665</v>
      </c>
    </row>
    <row r="632" spans="1:4" x14ac:dyDescent="0.25">
      <c r="A632" s="4" t="s">
        <v>17</v>
      </c>
      <c r="B632">
        <v>7</v>
      </c>
      <c r="C632">
        <v>80</v>
      </c>
      <c r="D632">
        <f>AVERAGE(3,1,0,3,4,1)</f>
        <v>2</v>
      </c>
    </row>
    <row r="633" spans="1:4" x14ac:dyDescent="0.25">
      <c r="A633" s="4" t="s">
        <v>17</v>
      </c>
      <c r="B633">
        <v>7</v>
      </c>
      <c r="C633">
        <v>100</v>
      </c>
      <c r="D633">
        <f>AVERAGE(0,5,0,0,0,0)</f>
        <v>0.83333333333333337</v>
      </c>
    </row>
    <row r="634" spans="1:4" x14ac:dyDescent="0.25">
      <c r="A634" s="4" t="s">
        <v>17</v>
      </c>
      <c r="B634">
        <v>7</v>
      </c>
      <c r="C634">
        <v>120</v>
      </c>
      <c r="D634">
        <f>AVERAGE(0,0,1,0,4,1)</f>
        <v>1</v>
      </c>
    </row>
    <row r="635" spans="1:4" x14ac:dyDescent="0.25">
      <c r="A635" s="4" t="s">
        <v>17</v>
      </c>
      <c r="B635">
        <v>7</v>
      </c>
      <c r="C635">
        <v>140</v>
      </c>
      <c r="D635">
        <f>AVERAGE(0,0,0,0,0,6)</f>
        <v>1</v>
      </c>
    </row>
    <row r="636" spans="1:4" x14ac:dyDescent="0.25">
      <c r="A636" s="4" t="s">
        <v>17</v>
      </c>
      <c r="B636">
        <v>7</v>
      </c>
      <c r="C636">
        <v>160</v>
      </c>
      <c r="D636">
        <f>AVERAGE(0,0,0,0,0,5)</f>
        <v>0.83333333333333337</v>
      </c>
    </row>
    <row r="637" spans="1:4" x14ac:dyDescent="0.25">
      <c r="A637" s="4" t="s">
        <v>17</v>
      </c>
      <c r="B637">
        <v>7</v>
      </c>
      <c r="C637">
        <v>180</v>
      </c>
      <c r="D637">
        <f>AVERAGE(0,0,3,0,0,3)</f>
        <v>1</v>
      </c>
    </row>
    <row r="638" spans="1:4" x14ac:dyDescent="0.25">
      <c r="A638" s="4" t="s">
        <v>17</v>
      </c>
      <c r="B638">
        <v>7</v>
      </c>
      <c r="C638">
        <v>200</v>
      </c>
      <c r="D638">
        <f>AVERAGE(0,0,0,0,0,0)</f>
        <v>0</v>
      </c>
    </row>
    <row r="639" spans="1:4" x14ac:dyDescent="0.25">
      <c r="A639" s="4" t="s">
        <v>17</v>
      </c>
      <c r="B639" t="s">
        <v>6</v>
      </c>
      <c r="C639">
        <v>0</v>
      </c>
      <c r="D639">
        <f>AVERAGE(0,0,0,0,0,0)</f>
        <v>0</v>
      </c>
    </row>
    <row r="640" spans="1:4" x14ac:dyDescent="0.25">
      <c r="A640" s="4" t="s">
        <v>17</v>
      </c>
      <c r="B640" t="s">
        <v>6</v>
      </c>
      <c r="C640">
        <v>20</v>
      </c>
      <c r="D640">
        <f>AVERAGE(4,1,0,2,0,1)</f>
        <v>1.3333333333333333</v>
      </c>
    </row>
    <row r="641" spans="1:4" x14ac:dyDescent="0.25">
      <c r="A641" s="4" t="s">
        <v>17</v>
      </c>
      <c r="B641" t="s">
        <v>6</v>
      </c>
      <c r="C641">
        <v>40</v>
      </c>
      <c r="D641">
        <f>AVERAGE(0,0,0,0,0,0)</f>
        <v>0</v>
      </c>
    </row>
    <row r="642" spans="1:4" x14ac:dyDescent="0.25">
      <c r="A642" s="4" t="s">
        <v>17</v>
      </c>
      <c r="B642" t="s">
        <v>6</v>
      </c>
      <c r="C642">
        <v>60</v>
      </c>
      <c r="D642">
        <f>AVERAGE(2,5,1,3,4,4)</f>
        <v>3.1666666666666665</v>
      </c>
    </row>
    <row r="643" spans="1:4" x14ac:dyDescent="0.25">
      <c r="A643" s="4" t="s">
        <v>17</v>
      </c>
      <c r="B643" t="s">
        <v>6</v>
      </c>
      <c r="C643">
        <v>80</v>
      </c>
      <c r="D643">
        <f>AVERAGE(0,0,0,0,0,0)</f>
        <v>0</v>
      </c>
    </row>
    <row r="644" spans="1:4" x14ac:dyDescent="0.25">
      <c r="A644" s="4" t="s">
        <v>17</v>
      </c>
      <c r="B644" t="s">
        <v>6</v>
      </c>
      <c r="C644">
        <v>100</v>
      </c>
      <c r="D644">
        <f>AVERAGE(0,1,1,2,1,1)</f>
        <v>1</v>
      </c>
    </row>
    <row r="645" spans="1:4" x14ac:dyDescent="0.25">
      <c r="A645" s="4" t="s">
        <v>17</v>
      </c>
      <c r="B645" t="s">
        <v>6</v>
      </c>
      <c r="C645">
        <v>120</v>
      </c>
      <c r="D645">
        <f>AVERAGE(0,0,0,2,2,6)</f>
        <v>1.6666666666666667</v>
      </c>
    </row>
    <row r="646" spans="1:4" x14ac:dyDescent="0.25">
      <c r="A646" s="4" t="s">
        <v>17</v>
      </c>
      <c r="B646" t="s">
        <v>6</v>
      </c>
      <c r="C646">
        <v>140</v>
      </c>
      <c r="D646">
        <f>AVERAGE(0,0,1,0,0,0)</f>
        <v>0.16666666666666666</v>
      </c>
    </row>
    <row r="647" spans="1:4" x14ac:dyDescent="0.25">
      <c r="A647" s="4" t="s">
        <v>17</v>
      </c>
      <c r="B647" t="s">
        <v>6</v>
      </c>
      <c r="C647">
        <v>160</v>
      </c>
      <c r="D647">
        <f>AVERAGE(3,3,0,0,1,1)</f>
        <v>1.3333333333333333</v>
      </c>
    </row>
    <row r="648" spans="1:4" x14ac:dyDescent="0.25">
      <c r="A648" s="4" t="s">
        <v>17</v>
      </c>
      <c r="B648" t="s">
        <v>6</v>
      </c>
      <c r="C648">
        <v>180</v>
      </c>
      <c r="D648">
        <f>AVERAGE(1,1,2,0,0,0)</f>
        <v>0.66666666666666663</v>
      </c>
    </row>
    <row r="649" spans="1:4" x14ac:dyDescent="0.25">
      <c r="A649" s="4" t="s">
        <v>17</v>
      </c>
      <c r="B649" t="s">
        <v>6</v>
      </c>
      <c r="C649">
        <v>200</v>
      </c>
      <c r="D649">
        <f>AVERAGE(7,6,6,4,5,3)</f>
        <v>5.166666666666667</v>
      </c>
    </row>
    <row r="650" spans="1:4" x14ac:dyDescent="0.25">
      <c r="A650" s="4" t="s">
        <v>17</v>
      </c>
      <c r="B650">
        <v>12</v>
      </c>
      <c r="C650">
        <v>0</v>
      </c>
      <c r="D650">
        <f>AVERAGE(0,0,0,0,0,2)</f>
        <v>0.33333333333333331</v>
      </c>
    </row>
    <row r="651" spans="1:4" x14ac:dyDescent="0.25">
      <c r="A651" s="4" t="s">
        <v>17</v>
      </c>
      <c r="B651">
        <v>12</v>
      </c>
      <c r="C651">
        <v>20</v>
      </c>
      <c r="D651">
        <f>AVERAGE(2,1,0,1,0,0)</f>
        <v>0.66666666666666663</v>
      </c>
    </row>
    <row r="652" spans="1:4" x14ac:dyDescent="0.25">
      <c r="A652" s="4" t="s">
        <v>17</v>
      </c>
      <c r="B652">
        <v>12</v>
      </c>
      <c r="C652">
        <v>40</v>
      </c>
      <c r="D652">
        <f>AVERAGE(0,0,0,0,0,1)</f>
        <v>0.16666666666666666</v>
      </c>
    </row>
    <row r="653" spans="1:4" x14ac:dyDescent="0.25">
      <c r="A653" s="4" t="s">
        <v>17</v>
      </c>
      <c r="B653">
        <v>12</v>
      </c>
      <c r="C653">
        <v>60</v>
      </c>
      <c r="D653">
        <f>AVERAGE(0,7,0,0,0,0)</f>
        <v>1.1666666666666667</v>
      </c>
    </row>
    <row r="654" spans="1:4" x14ac:dyDescent="0.25">
      <c r="A654" s="4" t="s">
        <v>17</v>
      </c>
      <c r="B654">
        <v>12</v>
      </c>
      <c r="C654">
        <v>80</v>
      </c>
      <c r="D654">
        <f>AVERAGE(2,1,0,1,1,3)</f>
        <v>1.3333333333333333</v>
      </c>
    </row>
    <row r="655" spans="1:4" x14ac:dyDescent="0.25">
      <c r="A655" s="4" t="s">
        <v>17</v>
      </c>
      <c r="B655">
        <v>12</v>
      </c>
      <c r="C655">
        <v>100</v>
      </c>
      <c r="D655">
        <f>AVERAGE(6,4,2,3,4,2)</f>
        <v>3.5</v>
      </c>
    </row>
    <row r="656" spans="1:4" x14ac:dyDescent="0.25">
      <c r="A656" s="4" t="s">
        <v>17</v>
      </c>
      <c r="B656">
        <v>12</v>
      </c>
      <c r="C656">
        <v>120</v>
      </c>
      <c r="D656">
        <f>AVERAGE(3,2,5,1,3,5)</f>
        <v>3.1666666666666665</v>
      </c>
    </row>
    <row r="657" spans="1:4" x14ac:dyDescent="0.25">
      <c r="A657" s="4" t="s">
        <v>17</v>
      </c>
      <c r="B657">
        <v>12</v>
      </c>
      <c r="C657">
        <v>140</v>
      </c>
      <c r="D657">
        <f>AVERAGE(4,4,4,5,2,6)</f>
        <v>4.166666666666667</v>
      </c>
    </row>
    <row r="658" spans="1:4" x14ac:dyDescent="0.25">
      <c r="A658" s="4" t="s">
        <v>17</v>
      </c>
      <c r="B658">
        <v>12</v>
      </c>
      <c r="C658">
        <v>160</v>
      </c>
      <c r="D658">
        <f>AVERAGE(6,1,5,2,6,1)</f>
        <v>3.5</v>
      </c>
    </row>
    <row r="659" spans="1:4" x14ac:dyDescent="0.25">
      <c r="A659" s="4" t="s">
        <v>17</v>
      </c>
      <c r="B659">
        <v>12</v>
      </c>
      <c r="C659">
        <v>180</v>
      </c>
      <c r="D659">
        <f>AVERAGE(2,2,4,1,1,3)</f>
        <v>2.1666666666666665</v>
      </c>
    </row>
    <row r="660" spans="1:4" x14ac:dyDescent="0.25">
      <c r="A660" s="4" t="s">
        <v>17</v>
      </c>
      <c r="B660">
        <v>12</v>
      </c>
      <c r="C660">
        <v>200</v>
      </c>
      <c r="D660">
        <f>AVERAGE(7,9,4,5,4,6)</f>
        <v>5.833333333333333</v>
      </c>
    </row>
    <row r="661" spans="1:4" x14ac:dyDescent="0.25">
      <c r="A661" s="4" t="s">
        <v>17</v>
      </c>
      <c r="B661">
        <v>13</v>
      </c>
      <c r="C661">
        <v>0</v>
      </c>
      <c r="D661">
        <f>AVERAGE(0,0,0,0,0,0)</f>
        <v>0</v>
      </c>
    </row>
    <row r="662" spans="1:4" x14ac:dyDescent="0.25">
      <c r="A662" s="4" t="s">
        <v>17</v>
      </c>
      <c r="B662">
        <v>13</v>
      </c>
      <c r="C662">
        <v>20</v>
      </c>
      <c r="D662">
        <f>AVERAGE(0,0,0,1,0,0)</f>
        <v>0.16666666666666666</v>
      </c>
    </row>
    <row r="663" spans="1:4" x14ac:dyDescent="0.25">
      <c r="A663" s="4" t="s">
        <v>17</v>
      </c>
      <c r="B663">
        <v>13</v>
      </c>
      <c r="C663">
        <v>40</v>
      </c>
      <c r="D663">
        <f>AVERAGE(0,4,5,0,0,1)</f>
        <v>1.6666666666666667</v>
      </c>
    </row>
    <row r="664" spans="1:4" x14ac:dyDescent="0.25">
      <c r="A664" s="4" t="s">
        <v>17</v>
      </c>
      <c r="B664">
        <v>13</v>
      </c>
      <c r="C664">
        <v>60</v>
      </c>
      <c r="D664" t="s">
        <v>7</v>
      </c>
    </row>
    <row r="665" spans="1:4" x14ac:dyDescent="0.25">
      <c r="A665" s="4" t="s">
        <v>17</v>
      </c>
      <c r="B665">
        <v>13</v>
      </c>
      <c r="C665">
        <v>80</v>
      </c>
      <c r="D665" t="s">
        <v>7</v>
      </c>
    </row>
    <row r="666" spans="1:4" x14ac:dyDescent="0.25">
      <c r="A666" s="4" t="s">
        <v>17</v>
      </c>
      <c r="B666">
        <v>13</v>
      </c>
      <c r="C666">
        <v>100</v>
      </c>
      <c r="D666" t="s">
        <v>7</v>
      </c>
    </row>
    <row r="667" spans="1:4" x14ac:dyDescent="0.25">
      <c r="A667" s="4" t="s">
        <v>17</v>
      </c>
      <c r="B667">
        <v>13</v>
      </c>
      <c r="C667">
        <v>120</v>
      </c>
      <c r="D667" t="s">
        <v>7</v>
      </c>
    </row>
    <row r="668" spans="1:4" x14ac:dyDescent="0.25">
      <c r="A668" s="4" t="s">
        <v>17</v>
      </c>
      <c r="B668">
        <v>13</v>
      </c>
      <c r="C668">
        <v>140</v>
      </c>
      <c r="D668" t="s">
        <v>7</v>
      </c>
    </row>
    <row r="669" spans="1:4" x14ac:dyDescent="0.25">
      <c r="A669" s="4" t="s">
        <v>17</v>
      </c>
      <c r="B669">
        <v>13</v>
      </c>
      <c r="C669">
        <v>160</v>
      </c>
      <c r="D669" t="s">
        <v>7</v>
      </c>
    </row>
    <row r="670" spans="1:4" x14ac:dyDescent="0.25">
      <c r="A670" s="4" t="s">
        <v>17</v>
      </c>
      <c r="B670">
        <v>13</v>
      </c>
      <c r="C670">
        <v>180</v>
      </c>
      <c r="D670" t="s">
        <v>7</v>
      </c>
    </row>
    <row r="671" spans="1:4" x14ac:dyDescent="0.25">
      <c r="A671" s="4" t="s">
        <v>17</v>
      </c>
      <c r="B671">
        <v>13</v>
      </c>
      <c r="C671">
        <v>200</v>
      </c>
      <c r="D671" t="s">
        <v>7</v>
      </c>
    </row>
    <row r="672" spans="1:4" x14ac:dyDescent="0.25">
      <c r="A672" s="4" t="s">
        <v>17</v>
      </c>
      <c r="B672">
        <v>14</v>
      </c>
      <c r="C672">
        <v>0</v>
      </c>
      <c r="D672">
        <f>AVERAGE(0,0,0,0,0,0)</f>
        <v>0</v>
      </c>
    </row>
    <row r="673" spans="1:4" x14ac:dyDescent="0.25">
      <c r="A673" s="4" t="s">
        <v>17</v>
      </c>
      <c r="B673">
        <v>14</v>
      </c>
      <c r="C673">
        <v>20</v>
      </c>
      <c r="D673">
        <f>AVERAGE(5,6,6,7,4,6)</f>
        <v>5.666666666666667</v>
      </c>
    </row>
    <row r="674" spans="1:4" x14ac:dyDescent="0.25">
      <c r="A674" s="4" t="s">
        <v>17</v>
      </c>
      <c r="B674">
        <v>14</v>
      </c>
      <c r="C674">
        <v>40</v>
      </c>
      <c r="D674">
        <f>AVERAGE(5,6,6,7,4,6)</f>
        <v>5.666666666666667</v>
      </c>
    </row>
    <row r="675" spans="1:4" x14ac:dyDescent="0.25">
      <c r="A675" s="4" t="s">
        <v>17</v>
      </c>
      <c r="B675">
        <v>14</v>
      </c>
      <c r="C675">
        <v>60</v>
      </c>
      <c r="D675">
        <f>AVERAGE(7,9,6,3,9,9)</f>
        <v>7.166666666666667</v>
      </c>
    </row>
    <row r="676" spans="1:4" x14ac:dyDescent="0.25">
      <c r="A676" s="4" t="s">
        <v>17</v>
      </c>
      <c r="B676">
        <v>14</v>
      </c>
      <c r="C676">
        <v>80</v>
      </c>
      <c r="D676">
        <f>AVERAGE(8,7,6,6,6,8)</f>
        <v>6.833333333333333</v>
      </c>
    </row>
    <row r="677" spans="1:4" x14ac:dyDescent="0.25">
      <c r="A677" s="4" t="s">
        <v>17</v>
      </c>
      <c r="B677">
        <v>14</v>
      </c>
      <c r="C677">
        <v>100</v>
      </c>
      <c r="D677">
        <f>AVERAGE(11,4,5,4,8,12)</f>
        <v>7.333333333333333</v>
      </c>
    </row>
    <row r="678" spans="1:4" x14ac:dyDescent="0.25">
      <c r="A678" s="4" t="s">
        <v>17</v>
      </c>
      <c r="B678">
        <v>14</v>
      </c>
      <c r="C678">
        <v>120</v>
      </c>
      <c r="D678">
        <f>AVERAGE(2,6,5,5,7,7)</f>
        <v>5.333333333333333</v>
      </c>
    </row>
    <row r="679" spans="1:4" x14ac:dyDescent="0.25">
      <c r="A679" s="4" t="s">
        <v>17</v>
      </c>
      <c r="B679">
        <v>14</v>
      </c>
      <c r="C679">
        <v>140</v>
      </c>
      <c r="D679">
        <f>AVERAGE(6,6,8,2,1,1)</f>
        <v>4</v>
      </c>
    </row>
    <row r="680" spans="1:4" x14ac:dyDescent="0.25">
      <c r="A680" s="4" t="s">
        <v>17</v>
      </c>
      <c r="B680">
        <v>14</v>
      </c>
      <c r="C680">
        <v>160</v>
      </c>
      <c r="D680">
        <f>AVERAGE(6,5,8,2,7,7)</f>
        <v>5.833333333333333</v>
      </c>
    </row>
    <row r="681" spans="1:4" x14ac:dyDescent="0.25">
      <c r="A681" s="4" t="s">
        <v>17</v>
      </c>
      <c r="B681">
        <v>14</v>
      </c>
      <c r="C681">
        <v>180</v>
      </c>
      <c r="D681">
        <f>AVERAGE(6,4,5,6,8,9)</f>
        <v>6.333333333333333</v>
      </c>
    </row>
    <row r="682" spans="1:4" x14ac:dyDescent="0.25">
      <c r="A682" s="4" t="s">
        <v>17</v>
      </c>
      <c r="B682">
        <v>14</v>
      </c>
      <c r="C682">
        <v>200</v>
      </c>
      <c r="D682">
        <f>AVERAGE(2,4,8,6,9,7)</f>
        <v>6</v>
      </c>
    </row>
    <row r="683" spans="1:4" x14ac:dyDescent="0.25">
      <c r="A683" s="4" t="s">
        <v>17</v>
      </c>
      <c r="B683">
        <v>15</v>
      </c>
      <c r="C683">
        <v>0</v>
      </c>
      <c r="D683">
        <f>AVERAGE(9,9,8,8,10,10)</f>
        <v>9</v>
      </c>
    </row>
    <row r="684" spans="1:4" x14ac:dyDescent="0.25">
      <c r="A684" s="4" t="s">
        <v>17</v>
      </c>
      <c r="B684">
        <v>15</v>
      </c>
      <c r="C684">
        <v>20</v>
      </c>
      <c r="D684">
        <f>AVERAGE(0,1,0,0,0,0)</f>
        <v>0.16666666666666666</v>
      </c>
    </row>
    <row r="685" spans="1:4" x14ac:dyDescent="0.25">
      <c r="A685" s="4" t="s">
        <v>17</v>
      </c>
      <c r="B685">
        <v>15</v>
      </c>
      <c r="C685">
        <v>40</v>
      </c>
      <c r="D685">
        <f>AVERAGE(4,4,6,5,5,5)</f>
        <v>4.833333333333333</v>
      </c>
    </row>
    <row r="686" spans="1:4" x14ac:dyDescent="0.25">
      <c r="A686" s="4" t="s">
        <v>17</v>
      </c>
      <c r="B686">
        <v>15</v>
      </c>
      <c r="C686">
        <v>60</v>
      </c>
      <c r="D686">
        <f>AVERAGE(0,0,0,0,0,0)</f>
        <v>0</v>
      </c>
    </row>
    <row r="687" spans="1:4" x14ac:dyDescent="0.25">
      <c r="A687" s="4" t="s">
        <v>17</v>
      </c>
      <c r="B687">
        <v>15</v>
      </c>
      <c r="C687">
        <v>80</v>
      </c>
      <c r="D687">
        <f>AVERAGE(0,0,0,0,1,0)</f>
        <v>0.16666666666666666</v>
      </c>
    </row>
    <row r="688" spans="1:4" x14ac:dyDescent="0.25">
      <c r="A688" s="4" t="s">
        <v>17</v>
      </c>
      <c r="B688">
        <v>15</v>
      </c>
      <c r="C688">
        <v>100</v>
      </c>
      <c r="D688">
        <f>AVERAGE(0,0,0,0,0,4)</f>
        <v>0.66666666666666663</v>
      </c>
    </row>
    <row r="689" spans="1:4" x14ac:dyDescent="0.25">
      <c r="A689" s="4" t="s">
        <v>17</v>
      </c>
      <c r="B689">
        <v>15</v>
      </c>
      <c r="C689">
        <v>120</v>
      </c>
      <c r="D689">
        <f>AVERAGE(0,0,0,0,1,1)</f>
        <v>0.33333333333333331</v>
      </c>
    </row>
    <row r="690" spans="1:4" x14ac:dyDescent="0.25">
      <c r="A690" s="4" t="s">
        <v>17</v>
      </c>
      <c r="B690">
        <v>15</v>
      </c>
      <c r="C690">
        <v>140</v>
      </c>
      <c r="D690">
        <f>AVERAGE(1,2,2,0,1,1)</f>
        <v>1.1666666666666667</v>
      </c>
    </row>
    <row r="691" spans="1:4" x14ac:dyDescent="0.25">
      <c r="A691" s="4" t="s">
        <v>17</v>
      </c>
      <c r="B691">
        <v>15</v>
      </c>
      <c r="C691">
        <v>160</v>
      </c>
      <c r="D691">
        <f>AVERAGE(4,1,3,3,1,2)</f>
        <v>2.3333333333333335</v>
      </c>
    </row>
    <row r="692" spans="1:4" x14ac:dyDescent="0.25">
      <c r="A692" s="4" t="s">
        <v>17</v>
      </c>
      <c r="B692">
        <v>15</v>
      </c>
      <c r="C692">
        <v>180</v>
      </c>
      <c r="D692">
        <f>AVERAGE(2,2,1,1,0,0)</f>
        <v>1</v>
      </c>
    </row>
    <row r="693" spans="1:4" x14ac:dyDescent="0.25">
      <c r="A693" s="4" t="s">
        <v>17</v>
      </c>
      <c r="B693">
        <v>15</v>
      </c>
      <c r="C693">
        <v>200</v>
      </c>
      <c r="D693">
        <f>AVERAGE(3,5,4,3,6,6)</f>
        <v>4.5</v>
      </c>
    </row>
    <row r="694" spans="1:4" x14ac:dyDescent="0.25">
      <c r="A694" s="4" t="s">
        <v>17</v>
      </c>
      <c r="B694">
        <v>15.5</v>
      </c>
      <c r="C694">
        <v>0</v>
      </c>
      <c r="D694">
        <f>AVERAGE(0,0,0,0,0,0)</f>
        <v>0</v>
      </c>
    </row>
    <row r="695" spans="1:4" x14ac:dyDescent="0.25">
      <c r="A695" s="4" t="s">
        <v>17</v>
      </c>
      <c r="B695">
        <v>15.5</v>
      </c>
      <c r="C695">
        <v>20</v>
      </c>
      <c r="D695">
        <f>AVERAGE(0,0,1,1,1,0)</f>
        <v>0.5</v>
      </c>
    </row>
    <row r="696" spans="1:4" x14ac:dyDescent="0.25">
      <c r="A696" s="4" t="s">
        <v>17</v>
      </c>
      <c r="B696">
        <v>15.5</v>
      </c>
      <c r="C696">
        <v>40</v>
      </c>
      <c r="D696">
        <f>AVERAGE(2,1,0,1,1,2)</f>
        <v>1.1666666666666667</v>
      </c>
    </row>
    <row r="697" spans="1:4" x14ac:dyDescent="0.25">
      <c r="A697" s="4" t="s">
        <v>17</v>
      </c>
      <c r="B697">
        <v>15.5</v>
      </c>
      <c r="C697">
        <v>60</v>
      </c>
      <c r="D697" t="s">
        <v>7</v>
      </c>
    </row>
    <row r="698" spans="1:4" x14ac:dyDescent="0.25">
      <c r="A698" s="4" t="s">
        <v>17</v>
      </c>
      <c r="B698">
        <v>15.5</v>
      </c>
      <c r="C698">
        <v>80</v>
      </c>
      <c r="D698" t="s">
        <v>7</v>
      </c>
    </row>
    <row r="699" spans="1:4" x14ac:dyDescent="0.25">
      <c r="A699" s="4" t="s">
        <v>17</v>
      </c>
      <c r="B699">
        <v>15.5</v>
      </c>
      <c r="C699">
        <v>100</v>
      </c>
      <c r="D699" t="s">
        <v>7</v>
      </c>
    </row>
    <row r="700" spans="1:4" x14ac:dyDescent="0.25">
      <c r="A700" s="4" t="s">
        <v>17</v>
      </c>
      <c r="B700">
        <v>15.5</v>
      </c>
      <c r="C700">
        <v>120</v>
      </c>
      <c r="D700" t="s">
        <v>7</v>
      </c>
    </row>
    <row r="701" spans="1:4" x14ac:dyDescent="0.25">
      <c r="A701" s="4" t="s">
        <v>17</v>
      </c>
      <c r="B701">
        <v>15.5</v>
      </c>
      <c r="C701">
        <v>140</v>
      </c>
      <c r="D701" t="s">
        <v>7</v>
      </c>
    </row>
    <row r="702" spans="1:4" x14ac:dyDescent="0.25">
      <c r="A702" s="4" t="s">
        <v>17</v>
      </c>
      <c r="B702">
        <v>15.5</v>
      </c>
      <c r="C702">
        <v>160</v>
      </c>
      <c r="D702" t="s">
        <v>7</v>
      </c>
    </row>
    <row r="703" spans="1:4" x14ac:dyDescent="0.25">
      <c r="A703" s="4" t="s">
        <v>17</v>
      </c>
      <c r="B703">
        <v>15.5</v>
      </c>
      <c r="C703">
        <v>180</v>
      </c>
      <c r="D703" t="s">
        <v>7</v>
      </c>
    </row>
    <row r="704" spans="1:4" x14ac:dyDescent="0.25">
      <c r="A704" s="4" t="s">
        <v>17</v>
      </c>
      <c r="B704">
        <v>15.5</v>
      </c>
      <c r="C704">
        <v>200</v>
      </c>
      <c r="D704" t="s">
        <v>7</v>
      </c>
    </row>
    <row r="705" spans="1:4" x14ac:dyDescent="0.25">
      <c r="A705" s="4" t="s">
        <v>17</v>
      </c>
      <c r="B705">
        <v>16</v>
      </c>
      <c r="C705">
        <v>0</v>
      </c>
      <c r="D705">
        <f>AVERAGE(4,5,4,6,4,4)</f>
        <v>4.5</v>
      </c>
    </row>
    <row r="706" spans="1:4" x14ac:dyDescent="0.25">
      <c r="A706" s="4" t="s">
        <v>17</v>
      </c>
      <c r="B706">
        <v>16</v>
      </c>
      <c r="C706">
        <v>20</v>
      </c>
      <c r="D706">
        <f>AVERAGE(2,1,1,2,0,2)</f>
        <v>1.3333333333333333</v>
      </c>
    </row>
    <row r="707" spans="1:4" x14ac:dyDescent="0.25">
      <c r="A707" s="4" t="s">
        <v>17</v>
      </c>
      <c r="B707">
        <v>16</v>
      </c>
      <c r="C707">
        <v>40</v>
      </c>
      <c r="D707">
        <f>AVERAGE(1,2,0,5,7,7)</f>
        <v>3.6666666666666665</v>
      </c>
    </row>
    <row r="708" spans="1:4" x14ac:dyDescent="0.25">
      <c r="A708" s="4" t="s">
        <v>17</v>
      </c>
      <c r="B708">
        <v>16</v>
      </c>
      <c r="C708">
        <v>60</v>
      </c>
      <c r="D708">
        <f>AVERAGE(1,3,2,1,0,5)</f>
        <v>2</v>
      </c>
    </row>
    <row r="709" spans="1:4" x14ac:dyDescent="0.25">
      <c r="A709" s="4" t="s">
        <v>17</v>
      </c>
      <c r="B709">
        <v>16</v>
      </c>
      <c r="C709">
        <v>80</v>
      </c>
      <c r="D709">
        <f>AVERAGE(0,0,0,0,0,2)</f>
        <v>0.33333333333333331</v>
      </c>
    </row>
    <row r="710" spans="1:4" x14ac:dyDescent="0.25">
      <c r="A710" s="4" t="s">
        <v>17</v>
      </c>
      <c r="B710">
        <v>16</v>
      </c>
      <c r="C710">
        <v>100</v>
      </c>
      <c r="D710">
        <f>AVERAGE(4,2,8,2,3,4)</f>
        <v>3.8333333333333335</v>
      </c>
    </row>
    <row r="711" spans="1:4" x14ac:dyDescent="0.25">
      <c r="A711" s="4" t="s">
        <v>17</v>
      </c>
      <c r="B711">
        <v>16</v>
      </c>
      <c r="C711">
        <v>120</v>
      </c>
      <c r="D711">
        <f>AVERAGE(7,3,5,7,11,12)</f>
        <v>7.5</v>
      </c>
    </row>
    <row r="712" spans="1:4" x14ac:dyDescent="0.25">
      <c r="A712" s="4" t="s">
        <v>17</v>
      </c>
      <c r="B712">
        <v>16</v>
      </c>
      <c r="C712">
        <v>140</v>
      </c>
      <c r="D712">
        <f>AVERAGE(2,1,1,2,1,4)</f>
        <v>1.8333333333333333</v>
      </c>
    </row>
    <row r="713" spans="1:4" x14ac:dyDescent="0.25">
      <c r="A713" s="4" t="s">
        <v>17</v>
      </c>
      <c r="B713">
        <v>16</v>
      </c>
      <c r="C713">
        <v>160</v>
      </c>
      <c r="D713">
        <f>AVERAGE(3,5,7,4,5,4)</f>
        <v>4.666666666666667</v>
      </c>
    </row>
    <row r="714" spans="1:4" x14ac:dyDescent="0.25">
      <c r="A714" s="4" t="s">
        <v>17</v>
      </c>
      <c r="B714">
        <v>16</v>
      </c>
      <c r="C714">
        <v>180</v>
      </c>
      <c r="D714">
        <f>AVERAGE(4,2,5,3,2,5)</f>
        <v>3.5</v>
      </c>
    </row>
    <row r="715" spans="1:4" x14ac:dyDescent="0.25">
      <c r="A715" s="4" t="s">
        <v>17</v>
      </c>
      <c r="B715">
        <v>16</v>
      </c>
      <c r="C715">
        <v>200</v>
      </c>
      <c r="D715">
        <f>AVERAGE(1,2,2,2,2,1)</f>
        <v>1.6666666666666667</v>
      </c>
    </row>
    <row r="716" spans="1:4" x14ac:dyDescent="0.25">
      <c r="A716" s="4" t="s">
        <v>17</v>
      </c>
      <c r="B716">
        <v>17</v>
      </c>
      <c r="C716">
        <v>0</v>
      </c>
      <c r="D716">
        <f>AVERAGE(0,0,0,0,0,0)</f>
        <v>0</v>
      </c>
    </row>
    <row r="717" spans="1:4" x14ac:dyDescent="0.25">
      <c r="A717" s="4" t="s">
        <v>17</v>
      </c>
      <c r="B717">
        <v>17</v>
      </c>
      <c r="C717">
        <v>20</v>
      </c>
      <c r="D717">
        <f>AVERAGE(0,0,0,0,0,0)</f>
        <v>0</v>
      </c>
    </row>
    <row r="718" spans="1:4" x14ac:dyDescent="0.25">
      <c r="A718" s="4" t="s">
        <v>17</v>
      </c>
      <c r="B718">
        <v>17</v>
      </c>
      <c r="C718">
        <v>40</v>
      </c>
      <c r="D718">
        <f>AVERAGE(4,0,0,2,3,1)</f>
        <v>1.6666666666666667</v>
      </c>
    </row>
    <row r="719" spans="1:4" x14ac:dyDescent="0.25">
      <c r="A719" s="4" t="s">
        <v>17</v>
      </c>
      <c r="B719">
        <v>17</v>
      </c>
      <c r="C719">
        <v>60</v>
      </c>
      <c r="D719" t="s">
        <v>7</v>
      </c>
    </row>
    <row r="720" spans="1:4" x14ac:dyDescent="0.25">
      <c r="A720" s="4" t="s">
        <v>17</v>
      </c>
      <c r="B720">
        <v>17</v>
      </c>
      <c r="C720">
        <v>80</v>
      </c>
      <c r="D720" t="s">
        <v>7</v>
      </c>
    </row>
    <row r="721" spans="1:4" x14ac:dyDescent="0.25">
      <c r="A721" s="4" t="s">
        <v>17</v>
      </c>
      <c r="B721">
        <v>17</v>
      </c>
      <c r="C721">
        <v>100</v>
      </c>
      <c r="D721" t="s">
        <v>7</v>
      </c>
    </row>
    <row r="722" spans="1:4" x14ac:dyDescent="0.25">
      <c r="A722" s="4" t="s">
        <v>17</v>
      </c>
      <c r="B722">
        <v>17</v>
      </c>
      <c r="C722">
        <v>120</v>
      </c>
      <c r="D722" t="s">
        <v>7</v>
      </c>
    </row>
    <row r="723" spans="1:4" x14ac:dyDescent="0.25">
      <c r="A723" s="4" t="s">
        <v>17</v>
      </c>
      <c r="B723">
        <v>17</v>
      </c>
      <c r="C723">
        <v>140</v>
      </c>
      <c r="D723" t="s">
        <v>7</v>
      </c>
    </row>
    <row r="724" spans="1:4" x14ac:dyDescent="0.25">
      <c r="A724" s="4" t="s">
        <v>17</v>
      </c>
      <c r="B724">
        <v>17</v>
      </c>
      <c r="C724">
        <v>160</v>
      </c>
      <c r="D724" t="s">
        <v>7</v>
      </c>
    </row>
    <row r="725" spans="1:4" x14ac:dyDescent="0.25">
      <c r="A725" s="4" t="s">
        <v>17</v>
      </c>
      <c r="B725">
        <v>17</v>
      </c>
      <c r="C725">
        <v>180</v>
      </c>
      <c r="D725" t="s">
        <v>7</v>
      </c>
    </row>
    <row r="726" spans="1:4" x14ac:dyDescent="0.25">
      <c r="A726" s="4" t="s">
        <v>17</v>
      </c>
      <c r="B726">
        <v>17</v>
      </c>
      <c r="C726">
        <v>200</v>
      </c>
      <c r="D726" t="s">
        <v>7</v>
      </c>
    </row>
    <row r="727" spans="1:4" x14ac:dyDescent="0.25">
      <c r="A727" s="4" t="s">
        <v>17</v>
      </c>
      <c r="B727">
        <v>18</v>
      </c>
      <c r="C727">
        <v>0</v>
      </c>
      <c r="D727">
        <f>AVERAGE(0,0,1,0,0,0)</f>
        <v>0.16666666666666666</v>
      </c>
    </row>
    <row r="728" spans="1:4" x14ac:dyDescent="0.25">
      <c r="A728" s="4" t="s">
        <v>17</v>
      </c>
      <c r="B728">
        <v>18</v>
      </c>
      <c r="C728">
        <v>20</v>
      </c>
      <c r="D728">
        <f>AVERAGE(0,0,0,0,0,1)</f>
        <v>0.16666666666666666</v>
      </c>
    </row>
    <row r="729" spans="1:4" x14ac:dyDescent="0.25">
      <c r="A729" s="4" t="s">
        <v>17</v>
      </c>
      <c r="B729">
        <v>18</v>
      </c>
      <c r="C729">
        <v>40</v>
      </c>
      <c r="D729">
        <f>AVERAGE(0,0,0,2,1,2)</f>
        <v>0.83333333333333337</v>
      </c>
    </row>
    <row r="730" spans="1:4" x14ac:dyDescent="0.25">
      <c r="A730" s="4" t="s">
        <v>17</v>
      </c>
      <c r="B730">
        <v>18</v>
      </c>
      <c r="C730">
        <v>60</v>
      </c>
      <c r="D730">
        <f>AVERAGE(3,3,8,0,4,4)</f>
        <v>3.6666666666666665</v>
      </c>
    </row>
    <row r="731" spans="1:4" x14ac:dyDescent="0.25">
      <c r="A731" s="4" t="s">
        <v>17</v>
      </c>
      <c r="B731">
        <v>18</v>
      </c>
      <c r="C731">
        <v>80</v>
      </c>
      <c r="D731">
        <f>AVERAGE(4,4,2,3,3,2)</f>
        <v>3</v>
      </c>
    </row>
    <row r="732" spans="1:4" x14ac:dyDescent="0.25">
      <c r="A732" s="4" t="s">
        <v>17</v>
      </c>
      <c r="B732">
        <v>18</v>
      </c>
      <c r="C732">
        <v>100</v>
      </c>
      <c r="D732">
        <f>AVERAGE(2,2,3,1,5,4)</f>
        <v>2.8333333333333335</v>
      </c>
    </row>
    <row r="733" spans="1:4" x14ac:dyDescent="0.25">
      <c r="A733" s="4" t="s">
        <v>17</v>
      </c>
      <c r="B733">
        <v>18</v>
      </c>
      <c r="C733">
        <v>120</v>
      </c>
      <c r="D733">
        <f>AVERAGE(6,7,6,2,2,2)</f>
        <v>4.166666666666667</v>
      </c>
    </row>
    <row r="734" spans="1:4" x14ac:dyDescent="0.25">
      <c r="A734" s="4" t="s">
        <v>17</v>
      </c>
      <c r="B734">
        <v>18</v>
      </c>
      <c r="C734">
        <v>140</v>
      </c>
      <c r="D734">
        <f>AVERAGE(3,2,3,4,3,4)</f>
        <v>3.1666666666666665</v>
      </c>
    </row>
    <row r="735" spans="1:4" x14ac:dyDescent="0.25">
      <c r="A735" s="4" t="s">
        <v>17</v>
      </c>
      <c r="B735">
        <v>18</v>
      </c>
      <c r="C735">
        <v>160</v>
      </c>
      <c r="D735">
        <f>AVERAGE(4,4,2,4,4,2)</f>
        <v>3.3333333333333335</v>
      </c>
    </row>
    <row r="736" spans="1:4" x14ac:dyDescent="0.25">
      <c r="A736" s="4" t="s">
        <v>17</v>
      </c>
      <c r="B736">
        <v>18</v>
      </c>
      <c r="C736">
        <v>180</v>
      </c>
      <c r="D736">
        <f>AVERAGE(7,7,8,6,8,7)</f>
        <v>7.166666666666667</v>
      </c>
    </row>
    <row r="737" spans="1:4" x14ac:dyDescent="0.25">
      <c r="A737" s="4" t="s">
        <v>17</v>
      </c>
      <c r="B737">
        <v>18</v>
      </c>
      <c r="C737">
        <v>200</v>
      </c>
      <c r="D737">
        <f>AVERAGE(1,0,0,3,1,0)</f>
        <v>0.83333333333333337</v>
      </c>
    </row>
    <row r="738" spans="1:4" x14ac:dyDescent="0.25">
      <c r="A738" s="4" t="s">
        <v>17</v>
      </c>
      <c r="B738">
        <v>19</v>
      </c>
      <c r="C738">
        <v>0</v>
      </c>
      <c r="D738">
        <f>AVERAGE(0,0,0,0,0,0)</f>
        <v>0</v>
      </c>
    </row>
    <row r="739" spans="1:4" x14ac:dyDescent="0.25">
      <c r="A739" s="4" t="s">
        <v>17</v>
      </c>
      <c r="B739">
        <v>19</v>
      </c>
      <c r="C739">
        <v>20</v>
      </c>
      <c r="D739">
        <f>AVERAGE(0,1,0,1,1,2)</f>
        <v>0.83333333333333337</v>
      </c>
    </row>
    <row r="740" spans="1:4" x14ac:dyDescent="0.25">
      <c r="A740" s="4" t="s">
        <v>17</v>
      </c>
      <c r="B740">
        <v>19</v>
      </c>
      <c r="C740">
        <v>40</v>
      </c>
      <c r="D740">
        <f>AVERAGE(5,5,2,4,4,3)</f>
        <v>3.8333333333333335</v>
      </c>
    </row>
    <row r="741" spans="1:4" x14ac:dyDescent="0.25">
      <c r="A741" s="4" t="s">
        <v>17</v>
      </c>
      <c r="B741">
        <v>19</v>
      </c>
      <c r="C741">
        <v>60</v>
      </c>
      <c r="D741" t="s">
        <v>7</v>
      </c>
    </row>
    <row r="742" spans="1:4" x14ac:dyDescent="0.25">
      <c r="A742" s="4" t="s">
        <v>17</v>
      </c>
      <c r="B742">
        <v>19</v>
      </c>
      <c r="C742">
        <v>80</v>
      </c>
      <c r="D742" t="s">
        <v>7</v>
      </c>
    </row>
    <row r="743" spans="1:4" x14ac:dyDescent="0.25">
      <c r="A743" s="4" t="s">
        <v>17</v>
      </c>
      <c r="B743">
        <v>19</v>
      </c>
      <c r="C743">
        <v>100</v>
      </c>
      <c r="D743" t="s">
        <v>7</v>
      </c>
    </row>
    <row r="744" spans="1:4" x14ac:dyDescent="0.25">
      <c r="A744" s="4" t="s">
        <v>17</v>
      </c>
      <c r="B744">
        <v>19</v>
      </c>
      <c r="C744">
        <v>120</v>
      </c>
      <c r="D744" t="s">
        <v>7</v>
      </c>
    </row>
    <row r="745" spans="1:4" x14ac:dyDescent="0.25">
      <c r="A745" s="4" t="s">
        <v>17</v>
      </c>
      <c r="B745">
        <v>19</v>
      </c>
      <c r="C745">
        <v>140</v>
      </c>
      <c r="D745" t="s">
        <v>7</v>
      </c>
    </row>
    <row r="746" spans="1:4" x14ac:dyDescent="0.25">
      <c r="A746" s="4" t="s">
        <v>17</v>
      </c>
      <c r="B746">
        <v>19</v>
      </c>
      <c r="C746">
        <v>160</v>
      </c>
      <c r="D746" t="s">
        <v>7</v>
      </c>
    </row>
    <row r="747" spans="1:4" x14ac:dyDescent="0.25">
      <c r="A747" s="4" t="s">
        <v>17</v>
      </c>
      <c r="B747">
        <v>19</v>
      </c>
      <c r="C747">
        <v>180</v>
      </c>
      <c r="D747" t="s">
        <v>7</v>
      </c>
    </row>
    <row r="748" spans="1:4" x14ac:dyDescent="0.25">
      <c r="A748" s="4" t="s">
        <v>17</v>
      </c>
      <c r="B748">
        <v>19</v>
      </c>
      <c r="C748">
        <v>200</v>
      </c>
      <c r="D748" t="s">
        <v>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 Marine2</dc:creator>
  <cp:lastModifiedBy>Dial Cordy Marine2</cp:lastModifiedBy>
  <dcterms:created xsi:type="dcterms:W3CDTF">2015-11-02T20:32:59Z</dcterms:created>
  <dcterms:modified xsi:type="dcterms:W3CDTF">2015-11-03T17:44:02Z</dcterms:modified>
</cp:coreProperties>
</file>