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0545" windowHeight="6060"/>
  </bookViews>
  <sheets>
    <sheet name="COSYSMO" sheetId="1" r:id="rId1"/>
    <sheet name="Credits and Terms of use" sheetId="2" r:id="rId2"/>
  </sheets>
  <definedNames>
    <definedName name="modph">COSYSMO!#REF!</definedName>
    <definedName name="modpl">COSYSMO!#REF!</definedName>
    <definedName name="modpn">COSYSMO!#REF!</definedName>
    <definedName name="modpvh">COSYSMO!#REF!</definedName>
    <definedName name="modpvl">COSYSMO!#REF!</definedName>
    <definedName name="REQVL">COSYSMO!$F$11</definedName>
    <definedName name="rmodp" localSheetId="0">COSYSMO!#REF!</definedName>
  </definedNames>
  <calcPr calcId="145621"/>
</workbook>
</file>

<file path=xl/calcChain.xml><?xml version="1.0" encoding="utf-8"?>
<calcChain xmlns="http://schemas.openxmlformats.org/spreadsheetml/2006/main">
  <c r="D11" i="1" l="1"/>
  <c r="D15" i="1"/>
  <c r="D22" i="1"/>
  <c r="F5" i="1"/>
  <c r="F6" i="1"/>
  <c r="F8" i="1"/>
  <c r="F7" i="1"/>
  <c r="D12" i="1"/>
  <c r="D23" i="1"/>
  <c r="D17" i="1"/>
  <c r="D14" i="1"/>
  <c r="D18" i="1"/>
  <c r="D16" i="1"/>
  <c r="D20" i="1"/>
  <c r="D21" i="1"/>
  <c r="D13" i="1"/>
  <c r="D19" i="1"/>
  <c r="D24" i="1"/>
  <c r="N11" i="1"/>
  <c r="O11" i="1" s="1"/>
  <c r="N24" i="1"/>
  <c r="O24" i="1" s="1"/>
  <c r="J24" i="1"/>
  <c r="I24" i="1" s="1"/>
  <c r="N23" i="1"/>
  <c r="P23" i="1"/>
  <c r="O23" i="1" s="1"/>
  <c r="Q23" i="1"/>
  <c r="M23" i="1"/>
  <c r="J23" i="1"/>
  <c r="I23" i="1" s="1"/>
  <c r="K23" i="1"/>
  <c r="N22" i="1"/>
  <c r="P22" i="1"/>
  <c r="O22" i="1" s="1"/>
  <c r="Q22" i="1"/>
  <c r="M22" i="1"/>
  <c r="J22" i="1"/>
  <c r="I22" i="1" s="1"/>
  <c r="K22" i="1"/>
  <c r="N21" i="1"/>
  <c r="O21" i="1"/>
  <c r="M21" i="1"/>
  <c r="J21" i="1"/>
  <c r="K21" i="1"/>
  <c r="I21" i="1"/>
  <c r="N20" i="1"/>
  <c r="O20" i="1" s="1"/>
  <c r="J20" i="1"/>
  <c r="I20" i="1" s="1"/>
  <c r="K20" i="1"/>
  <c r="N19" i="1"/>
  <c r="O19" i="1"/>
  <c r="M19" i="1"/>
  <c r="J19" i="1"/>
  <c r="K19" i="1"/>
  <c r="I19" i="1"/>
  <c r="N18" i="1"/>
  <c r="O18" i="1" s="1"/>
  <c r="J18" i="1"/>
  <c r="I18" i="1" s="1"/>
  <c r="K18" i="1"/>
  <c r="N17" i="1"/>
  <c r="P17" i="1"/>
  <c r="O17" i="1" s="1"/>
  <c r="Q17" i="1"/>
  <c r="M17" i="1"/>
  <c r="N16" i="1"/>
  <c r="M16" i="1" s="1"/>
  <c r="O16" i="1"/>
  <c r="J16" i="1"/>
  <c r="K16" i="1"/>
  <c r="I16" i="1"/>
  <c r="N15" i="1"/>
  <c r="O15" i="1"/>
  <c r="M15" i="1"/>
  <c r="J15" i="1"/>
  <c r="K15" i="1" s="1"/>
  <c r="N14" i="1"/>
  <c r="M14" i="1" s="1"/>
  <c r="P14" i="1"/>
  <c r="Q14" i="1" s="1"/>
  <c r="N13" i="1"/>
  <c r="O13" i="1" s="1"/>
  <c r="J13" i="1"/>
  <c r="I13" i="1" s="1"/>
  <c r="K13" i="1"/>
  <c r="N12" i="1"/>
  <c r="O12" i="1"/>
  <c r="M12" i="1"/>
  <c r="J12" i="1"/>
  <c r="K12" i="1"/>
  <c r="I12" i="1"/>
  <c r="M11" i="1"/>
  <c r="J11" i="1"/>
  <c r="K11" i="1"/>
  <c r="I11" i="1"/>
  <c r="D25" i="1" l="1"/>
  <c r="F9" i="1"/>
  <c r="K24" i="1"/>
  <c r="M13" i="1"/>
  <c r="O14" i="1"/>
  <c r="I15" i="1"/>
  <c r="M18" i="1"/>
  <c r="M20" i="1"/>
  <c r="M24" i="1"/>
  <c r="D28" i="1" l="1"/>
</calcChain>
</file>

<file path=xl/sharedStrings.xml><?xml version="1.0" encoding="utf-8"?>
<sst xmlns="http://schemas.openxmlformats.org/spreadsheetml/2006/main" count="59" uniqueCount="45">
  <si>
    <t>ENTER SIZE PARAMETERS FOR SYSTEM OF INTEREST</t>
  </si>
  <si>
    <t># of System Requirements</t>
  </si>
  <si>
    <t># of System Interfaces</t>
  </si>
  <si>
    <t># of Algorithms</t>
  </si>
  <si>
    <t># of Operational Scenarios</t>
  </si>
  <si>
    <t>SELECT COST PARAMETERS FOR SYSTEM OF INTEREST</t>
  </si>
  <si>
    <t>Easy</t>
  </si>
  <si>
    <t>Nominal</t>
  </si>
  <si>
    <t>Difficult</t>
  </si>
  <si>
    <t xml:space="preserve">VL </t>
  </si>
  <si>
    <t>VL-L</t>
  </si>
  <si>
    <t>L</t>
  </si>
  <si>
    <t>L-N</t>
  </si>
  <si>
    <t>N</t>
  </si>
  <si>
    <t>N-H</t>
  </si>
  <si>
    <t>H</t>
  </si>
  <si>
    <t>H-VH</t>
  </si>
  <si>
    <t>VH</t>
  </si>
  <si>
    <t>VH-EX</t>
  </si>
  <si>
    <t>EX</t>
  </si>
  <si>
    <t>Requirements Understanding</t>
  </si>
  <si>
    <t>Architecture Understanding</t>
  </si>
  <si>
    <t>Level of Service Requirements</t>
  </si>
  <si>
    <t>Migration Complexity</t>
  </si>
  <si>
    <t>Technology Risk</t>
  </si>
  <si>
    <t>Documentation</t>
  </si>
  <si>
    <t># and diversity of installations/platforms</t>
  </si>
  <si>
    <t># of recursive levels in the design</t>
  </si>
  <si>
    <t>Stakeholder team cohesion</t>
  </si>
  <si>
    <t>Personnel/team capability</t>
  </si>
  <si>
    <t>Personnel experience/continuity</t>
  </si>
  <si>
    <t>Process capability</t>
  </si>
  <si>
    <t>Multisite coordination</t>
  </si>
  <si>
    <t>Tool support</t>
  </si>
  <si>
    <t xml:space="preserve"> SYSTEMS ENGINEERING PERSON MONTHS</t>
  </si>
  <si>
    <t>composite effort multiplier</t>
  </si>
  <si>
    <t>Credits</t>
  </si>
  <si>
    <t>© University of Southern California</t>
  </si>
  <si>
    <t>Terms of Use</t>
  </si>
  <si>
    <t>This product is for internal, non-commercial use only.</t>
  </si>
  <si>
    <t>Developer is not responsible for any damages, including but not limited to consequential damages.</t>
  </si>
  <si>
    <t>Developed by Ricardo Valerdi [rvalerdi@mit.edu]</t>
  </si>
  <si>
    <t>© 2007 Ricardo Valerdi</t>
  </si>
  <si>
    <t>© Massachusetts Institute of Technology</t>
  </si>
  <si>
    <t>Contributors include: Gary Thomas, Dan Ligett, Shawn Venditti, Garry Roedler, John Gaffney, John Rieff, Barry Boehm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</si>
</sst>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sz val="8"/>
      <name val="Arial"/>
    </font>
    <font>
      <sz val="10"/>
      <color indexed="21"/>
      <name val="Arial"/>
    </font>
    <font>
      <b/>
      <sz val="10"/>
      <color indexed="21"/>
      <name val="Arial"/>
      <family val="2"/>
    </font>
    <font>
      <sz val="10"/>
      <color indexed="9"/>
      <name val="Arial"/>
    </font>
    <font>
      <i/>
      <sz val="10"/>
      <color indexed="2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48"/>
      <color indexed="21"/>
      <name val="Arial"/>
      <family val="2"/>
    </font>
    <font>
      <sz val="8"/>
      <color indexed="9"/>
      <name val="Arial"/>
    </font>
    <font>
      <b/>
      <sz val="8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/>
    <xf numFmtId="0" fontId="0" fillId="3" borderId="1" xfId="0" applyFill="1" applyBorder="1"/>
    <xf numFmtId="0" fontId="1" fillId="2" borderId="0" xfId="0" applyFont="1" applyFill="1" applyBorder="1"/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2" fontId="7" fillId="2" borderId="1" xfId="0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/>
    <xf numFmtId="0" fontId="3" fillId="2" borderId="0" xfId="0" applyFont="1" applyFill="1" applyBorder="1"/>
    <xf numFmtId="1" fontId="7" fillId="2" borderId="0" xfId="0" applyNumberFormat="1" applyFont="1" applyFill="1" applyBorder="1"/>
    <xf numFmtId="1" fontId="6" fillId="2" borderId="0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/>
    <xf numFmtId="2" fontId="6" fillId="2" borderId="1" xfId="0" applyNumberFormat="1" applyFont="1" applyFill="1" applyBorder="1" applyAlignment="1" applyProtection="1">
      <alignment horizontal="center" vertical="center" wrapText="1"/>
    </xf>
    <xf numFmtId="164" fontId="3" fillId="0" borderId="1" xfId="0" applyNumberFormat="1" applyFont="1" applyFill="1" applyBorder="1" applyAlignment="1"/>
    <xf numFmtId="164" fontId="9" fillId="2" borderId="0" xfId="0" applyNumberFormat="1" applyFont="1" applyFill="1" applyBorder="1"/>
    <xf numFmtId="0" fontId="9" fillId="2" borderId="0" xfId="0" applyFont="1" applyFill="1" applyBorder="1"/>
    <xf numFmtId="2" fontId="10" fillId="2" borderId="0" xfId="0" applyNumberFormat="1" applyFont="1" applyFill="1" applyBorder="1" applyAlignment="1">
      <alignment horizontal="center" wrapText="1"/>
    </xf>
    <xf numFmtId="2" fontId="9" fillId="2" borderId="0" xfId="0" applyNumberFormat="1" applyFont="1" applyFill="1" applyBorder="1"/>
    <xf numFmtId="2" fontId="9" fillId="2" borderId="0" xfId="0" applyNumberFormat="1" applyFont="1" applyFill="1" applyBorder="1" applyAlignment="1">
      <alignment horizontal="center"/>
    </xf>
    <xf numFmtId="2" fontId="9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/>
    <xf numFmtId="15" fontId="0" fillId="2" borderId="0" xfId="0" applyNumberFormat="1" applyFill="1" applyBorder="1"/>
    <xf numFmtId="164" fontId="8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</cellXfs>
  <cellStyles count="1">
    <cellStyle name="Standard" xfId="0" builtinId="0"/>
  </cellStyles>
  <dxfs count="6"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0</xdr:row>
      <xdr:rowOff>0</xdr:rowOff>
    </xdr:from>
    <xdr:to>
      <xdr:col>2</xdr:col>
      <xdr:colOff>581025</xdr:colOff>
      <xdr:row>2</xdr:row>
      <xdr:rowOff>47625</xdr:rowOff>
    </xdr:to>
    <xdr:pic>
      <xdr:nvPicPr>
        <xdr:cNvPr id="1025" name="Picture 1" descr="cosysm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0"/>
          <a:ext cx="25717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630153</xdr:colOff>
      <xdr:row>3</xdr:row>
      <xdr:rowOff>133350</xdr:rowOff>
    </xdr:from>
    <xdr:to>
      <xdr:col>6</xdr:col>
      <xdr:colOff>87228</xdr:colOff>
      <xdr:row>8</xdr:row>
      <xdr:rowOff>9525</xdr:rowOff>
    </xdr:to>
    <xdr:sp macro="" textlink="">
      <xdr:nvSpPr>
        <xdr:cNvPr id="1042" name="AutoShape 18"/>
        <xdr:cNvSpPr>
          <a:spLocks/>
        </xdr:cNvSpPr>
      </xdr:nvSpPr>
      <xdr:spPr bwMode="auto">
        <a:xfrm>
          <a:off x="5462837" y="1206166"/>
          <a:ext cx="148891" cy="678280"/>
        </a:xfrm>
        <a:prstGeom prst="rightBrace">
          <a:avLst>
            <a:gd name="adj1" fmla="val 66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6</xdr:col>
      <xdr:colOff>76200</xdr:colOff>
      <xdr:row>5</xdr:row>
      <xdr:rowOff>47625</xdr:rowOff>
    </xdr:from>
    <xdr:ext cx="933450" cy="198521"/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5534025" y="1447800"/>
          <a:ext cx="9334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equivalent size</a:t>
          </a:r>
          <a:endParaRPr lang="de-DE"/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="95" workbookViewId="0">
      <selection activeCell="F12" sqref="F12"/>
    </sheetView>
  </sheetViews>
  <sheetFormatPr baseColWidth="10" defaultColWidth="9.140625" defaultRowHeight="12.75" x14ac:dyDescent="0.2"/>
  <cols>
    <col min="1" max="1" width="9.140625" style="1"/>
    <col min="2" max="2" width="34.28515625" style="1" bestFit="1" customWidth="1"/>
    <col min="3" max="3" width="9.28515625" style="1" bestFit="1" customWidth="1"/>
    <col min="4" max="4" width="10.5703125" style="1" customWidth="1"/>
    <col min="5" max="5" width="9.140625" style="1"/>
    <col min="6" max="6" width="10.42578125" style="1" bestFit="1" customWidth="1"/>
    <col min="7" max="7" width="16.140625" style="6" bestFit="1" customWidth="1"/>
    <col min="8" max="15" width="9.28515625" style="6" bestFit="1" customWidth="1"/>
    <col min="16" max="19" width="9.140625" style="6"/>
    <col min="20" max="16384" width="9.140625" style="1"/>
  </cols>
  <sheetData>
    <row r="1" spans="1:18" ht="59.25" customHeight="1" x14ac:dyDescent="0.8">
      <c r="D1" s="22">
        <v>1.1000000000000001</v>
      </c>
      <c r="E1" s="22"/>
      <c r="F1" s="21">
        <v>39146</v>
      </c>
    </row>
    <row r="2" spans="1:18" x14ac:dyDescent="0.2">
      <c r="C2" s="3" t="s">
        <v>42</v>
      </c>
    </row>
    <row r="3" spans="1:18" x14ac:dyDescent="0.2">
      <c r="A3" s="7" t="s">
        <v>0</v>
      </c>
    </row>
    <row r="4" spans="1:18" x14ac:dyDescent="0.2">
      <c r="A4" s="7"/>
      <c r="C4" s="10" t="s">
        <v>6</v>
      </c>
      <c r="D4" s="10" t="s">
        <v>7</v>
      </c>
      <c r="E4" s="10" t="s">
        <v>8</v>
      </c>
    </row>
    <row r="5" spans="1:18" x14ac:dyDescent="0.2">
      <c r="B5" s="11" t="s">
        <v>1</v>
      </c>
      <c r="C5" s="2"/>
      <c r="D5" s="2">
        <v>5</v>
      </c>
      <c r="E5" s="2">
        <v>2</v>
      </c>
      <c r="F5" s="8">
        <f>C5*H5+D5*I5+E5*J5</f>
        <v>15</v>
      </c>
      <c r="H5" s="14">
        <v>0.5</v>
      </c>
      <c r="I5" s="14">
        <v>1</v>
      </c>
      <c r="J5" s="14">
        <v>5</v>
      </c>
    </row>
    <row r="6" spans="1:18" x14ac:dyDescent="0.2">
      <c r="B6" s="11" t="s">
        <v>2</v>
      </c>
      <c r="C6" s="2">
        <v>2</v>
      </c>
      <c r="D6" s="2"/>
      <c r="E6" s="2">
        <v>1</v>
      </c>
      <c r="F6" s="8">
        <f>C6*H6+D6*I6+E6*J6</f>
        <v>8.5</v>
      </c>
      <c r="H6" s="14">
        <v>1.1000000000000001</v>
      </c>
      <c r="I6" s="14">
        <v>2.8</v>
      </c>
      <c r="J6" s="14">
        <v>6.3</v>
      </c>
    </row>
    <row r="7" spans="1:18" x14ac:dyDescent="0.2">
      <c r="B7" s="11" t="s">
        <v>3</v>
      </c>
      <c r="C7" s="2"/>
      <c r="D7" s="2"/>
      <c r="E7" s="2"/>
      <c r="F7" s="8">
        <f>C7*H7+D7*I7+E7*J7</f>
        <v>0</v>
      </c>
      <c r="H7" s="14">
        <v>2.2000000000000002</v>
      </c>
      <c r="I7" s="14">
        <v>4.0999999999999996</v>
      </c>
      <c r="J7" s="14">
        <v>11.5</v>
      </c>
    </row>
    <row r="8" spans="1:18" x14ac:dyDescent="0.2">
      <c r="B8" s="11" t="s">
        <v>4</v>
      </c>
      <c r="C8" s="2">
        <v>1</v>
      </c>
      <c r="D8" s="2">
        <v>2</v>
      </c>
      <c r="E8" s="2"/>
      <c r="F8" s="8">
        <f>C8*H8+D8*I8+E8*J8</f>
        <v>35</v>
      </c>
      <c r="H8" s="14">
        <v>6.2</v>
      </c>
      <c r="I8" s="14">
        <v>14.4</v>
      </c>
      <c r="J8" s="14">
        <v>30</v>
      </c>
    </row>
    <row r="9" spans="1:18" x14ac:dyDescent="0.2">
      <c r="F9" s="9">
        <f>SUM(F5:F8)</f>
        <v>58.5</v>
      </c>
    </row>
    <row r="10" spans="1:18" x14ac:dyDescent="0.2">
      <c r="A10" s="7" t="s">
        <v>5</v>
      </c>
      <c r="H10" s="15" t="s">
        <v>9</v>
      </c>
      <c r="I10" s="15" t="s">
        <v>10</v>
      </c>
      <c r="J10" s="15" t="s">
        <v>11</v>
      </c>
      <c r="K10" s="15" t="s">
        <v>12</v>
      </c>
      <c r="L10" s="15" t="s">
        <v>13</v>
      </c>
      <c r="M10" s="15" t="s">
        <v>14</v>
      </c>
      <c r="N10" s="15" t="s">
        <v>15</v>
      </c>
      <c r="O10" s="15" t="s">
        <v>16</v>
      </c>
      <c r="P10" s="15" t="s">
        <v>17</v>
      </c>
      <c r="Q10" s="15" t="s">
        <v>18</v>
      </c>
      <c r="R10" s="15" t="s">
        <v>19</v>
      </c>
    </row>
    <row r="11" spans="1:18" x14ac:dyDescent="0.2">
      <c r="B11" s="11" t="s">
        <v>20</v>
      </c>
      <c r="C11" s="4" t="s">
        <v>15</v>
      </c>
      <c r="D11" s="5">
        <f>IF(C11="VL",H11,IF(C11="L",J11,IF(C11="N",L11,IF(C11="H",N11,IF(C11="VH",P11)))))</f>
        <v>0.7745966692414834</v>
      </c>
      <c r="H11" s="16">
        <v>1.85</v>
      </c>
      <c r="I11" s="17">
        <f>GEOMEAN(H11,J11)</f>
        <v>1.5862761563221131</v>
      </c>
      <c r="J11" s="18">
        <f>SQRT(H11)</f>
        <v>1.3601470508735443</v>
      </c>
      <c r="K11" s="17">
        <f>GEOMEAN(J11,L11)</f>
        <v>1.1662534248067802</v>
      </c>
      <c r="L11" s="19">
        <v>1</v>
      </c>
      <c r="M11" s="17">
        <f>GEOMEAN(N11,L11)</f>
        <v>0.88011173679339338</v>
      </c>
      <c r="N11" s="18">
        <f>SQRT(P11)</f>
        <v>0.7745966692414834</v>
      </c>
      <c r="O11" s="17">
        <f>GEOMEAN(P11,N11)</f>
        <v>0.68173161988049957</v>
      </c>
      <c r="P11" s="16">
        <v>0.6</v>
      </c>
      <c r="Q11" s="17"/>
      <c r="R11" s="19"/>
    </row>
    <row r="12" spans="1:18" x14ac:dyDescent="0.2">
      <c r="B12" s="11" t="s">
        <v>21</v>
      </c>
      <c r="C12" s="4" t="s">
        <v>13</v>
      </c>
      <c r="D12" s="5">
        <f>IF(C12="VL",H12,IF(C12="L",J12,IF(C12="N",L12,IF(C12="H",N12,IF(C12="VH",P12)))))</f>
        <v>1</v>
      </c>
      <c r="H12" s="16">
        <v>1.62</v>
      </c>
      <c r="I12" s="17">
        <f>GEOMEAN(H12,J12)</f>
        <v>1.4359398921751469</v>
      </c>
      <c r="J12" s="18">
        <f>SQRT(H12)</f>
        <v>1.2727922061357855</v>
      </c>
      <c r="K12" s="17">
        <f>GEOMEAN(J12,L12)</f>
        <v>1.1281809279259181</v>
      </c>
      <c r="L12" s="19">
        <v>1</v>
      </c>
      <c r="M12" s="17">
        <f>GEOMEAN(N12,L12)</f>
        <v>0.89790076001184838</v>
      </c>
      <c r="N12" s="18">
        <f>SQRT(P12)</f>
        <v>0.80622577482985502</v>
      </c>
      <c r="O12" s="17">
        <f t="shared" ref="O12:O24" si="0">GEOMEAN(P12,N12)</f>
        <v>0.72391073596086819</v>
      </c>
      <c r="P12" s="16">
        <v>0.65</v>
      </c>
      <c r="Q12" s="17"/>
      <c r="R12" s="19"/>
    </row>
    <row r="13" spans="1:18" x14ac:dyDescent="0.2">
      <c r="B13" s="11" t="s">
        <v>22</v>
      </c>
      <c r="C13" s="4" t="s">
        <v>13</v>
      </c>
      <c r="D13" s="5">
        <f>IF(C13="VL",H13,IF(C13="L",J13,IF(C13="N",L13,IF(C13="H",N13,IF(C13="VH",P13)))))</f>
        <v>1</v>
      </c>
      <c r="H13" s="16">
        <v>0.62</v>
      </c>
      <c r="I13" s="17">
        <f>GEOMEAN(H13,J13)</f>
        <v>0.69870486486694239</v>
      </c>
      <c r="J13" s="18">
        <f>SQRT(H13)</f>
        <v>0.78740078740118113</v>
      </c>
      <c r="K13" s="17">
        <f>GEOMEAN(J13,L13)</f>
        <v>0.88735606573752634</v>
      </c>
      <c r="L13" s="19">
        <v>1</v>
      </c>
      <c r="M13" s="17">
        <f>GEOMEAN(N13,L13)</f>
        <v>1.1485166937521161</v>
      </c>
      <c r="N13" s="18">
        <f>SQRT(P13)</f>
        <v>1.3190905958272918</v>
      </c>
      <c r="O13" s="17">
        <f t="shared" si="0"/>
        <v>1.5149975698790701</v>
      </c>
      <c r="P13" s="16">
        <v>1.74</v>
      </c>
      <c r="Q13" s="17"/>
      <c r="R13" s="19"/>
    </row>
    <row r="14" spans="1:18" x14ac:dyDescent="0.2">
      <c r="B14" s="11" t="s">
        <v>23</v>
      </c>
      <c r="C14" s="4" t="s">
        <v>17</v>
      </c>
      <c r="D14" s="5">
        <f>IF(C14="N",L14,IF(C14="H",N14,IF(C14="VH",P14,IF(C14="EH",R14))))</f>
        <v>1.5447830153690074</v>
      </c>
      <c r="H14" s="19"/>
      <c r="I14" s="17"/>
      <c r="J14" s="19"/>
      <c r="K14" s="17"/>
      <c r="L14" s="19">
        <v>1</v>
      </c>
      <c r="M14" s="17">
        <f>GEOMEAN(N14,L14)</f>
        <v>1.1148511122035729</v>
      </c>
      <c r="N14" s="18">
        <f>R14^(1/3)</f>
        <v>1.2428930023815434</v>
      </c>
      <c r="O14" s="17">
        <f t="shared" si="0"/>
        <v>1.3856406460551016</v>
      </c>
      <c r="P14" s="19">
        <f>N14^2</f>
        <v>1.5447830153690074</v>
      </c>
      <c r="Q14" s="17">
        <f>GEOMEAN(P14,R14)</f>
        <v>1.722203062797327</v>
      </c>
      <c r="R14" s="16">
        <v>1.92</v>
      </c>
    </row>
    <row r="15" spans="1:18" x14ac:dyDescent="0.2">
      <c r="B15" s="11" t="s">
        <v>24</v>
      </c>
      <c r="C15" s="4" t="s">
        <v>11</v>
      </c>
      <c r="D15" s="5">
        <f>IF(C15="VL",H15,IF(C15="L",J15,IF(C15="N",L15,IF(C15="H",N15,IF(C15="VH",P15)))))</f>
        <v>0.83666002653407556</v>
      </c>
      <c r="H15" s="16">
        <v>0.7</v>
      </c>
      <c r="I15" s="17">
        <f>GEOMEAN(H15,J15)</f>
        <v>0.76528557975036537</v>
      </c>
      <c r="J15" s="18">
        <f>SQRT(H15)</f>
        <v>0.83666002653407556</v>
      </c>
      <c r="K15" s="17">
        <f>GEOMEAN(J15,L15)</f>
        <v>0.91469121922869445</v>
      </c>
      <c r="L15" s="19">
        <v>1</v>
      </c>
      <c r="M15" s="17">
        <f t="shared" ref="M15:M24" si="1">GEOMEAN(N15,L15)</f>
        <v>1.1485166937521161</v>
      </c>
      <c r="N15" s="18">
        <f>SQRT(P15)</f>
        <v>1.3190905958272918</v>
      </c>
      <c r="O15" s="17">
        <f t="shared" si="0"/>
        <v>1.5149975698790701</v>
      </c>
      <c r="P15" s="16">
        <v>1.74</v>
      </c>
      <c r="Q15" s="17"/>
      <c r="R15" s="19"/>
    </row>
    <row r="16" spans="1:18" x14ac:dyDescent="0.2">
      <c r="B16" s="11" t="s">
        <v>25</v>
      </c>
      <c r="C16" s="4" t="s">
        <v>11</v>
      </c>
      <c r="D16" s="5">
        <f>IF(C16="VL",H16,IF(C16="L",J16,IF(C16="N",L16,IF(C16="H",N16,IF(C16="VH",P16)))))</f>
        <v>0.90553851381374162</v>
      </c>
      <c r="H16" s="16">
        <v>0.82</v>
      </c>
      <c r="I16" s="17">
        <f>GEOMEAN(H16,J16)</f>
        <v>0.86170852457618641</v>
      </c>
      <c r="J16" s="18">
        <f>SQRT(H16)</f>
        <v>0.90553851381374162</v>
      </c>
      <c r="K16" s="17">
        <f>GEOMEAN(J16,L16)</f>
        <v>0.95159787400652673</v>
      </c>
      <c r="L16" s="19">
        <v>1</v>
      </c>
      <c r="M16" s="17">
        <f t="shared" si="1"/>
        <v>1.0636591793889978</v>
      </c>
      <c r="N16" s="18">
        <f>SQRT(P16)</f>
        <v>1.131370849898476</v>
      </c>
      <c r="O16" s="17">
        <f t="shared" si="0"/>
        <v>1.2033929897876459</v>
      </c>
      <c r="P16" s="16">
        <v>1.28</v>
      </c>
      <c r="Q16" s="17"/>
      <c r="R16" s="19"/>
    </row>
    <row r="17" spans="2:18" x14ac:dyDescent="0.2">
      <c r="B17" s="11" t="s">
        <v>26</v>
      </c>
      <c r="C17" s="4" t="s">
        <v>13</v>
      </c>
      <c r="D17" s="5">
        <f>IF(C17="N",L17,IF(C17="H",N17,IF(C17="VH",P17,IF(C17="EH",R17))))</f>
        <v>1</v>
      </c>
      <c r="H17" s="19"/>
      <c r="I17" s="17"/>
      <c r="J17" s="19"/>
      <c r="K17" s="17"/>
      <c r="L17" s="19">
        <v>1</v>
      </c>
      <c r="M17" s="17">
        <f t="shared" si="1"/>
        <v>1.1089675137099824</v>
      </c>
      <c r="N17" s="18">
        <f>R17^(1/3)</f>
        <v>1.2298089464641</v>
      </c>
      <c r="O17" s="17">
        <f t="shared" si="0"/>
        <v>1.3638181696985858</v>
      </c>
      <c r="P17" s="19">
        <f>N17^2</f>
        <v>1.5124300448031396</v>
      </c>
      <c r="Q17" s="17">
        <f>GEOMEAN(P17,R17)</f>
        <v>1.6772357864456147</v>
      </c>
      <c r="R17" s="16">
        <v>1.86</v>
      </c>
    </row>
    <row r="18" spans="2:18" x14ac:dyDescent="0.2">
      <c r="B18" s="11" t="s">
        <v>27</v>
      </c>
      <c r="C18" s="4" t="s">
        <v>11</v>
      </c>
      <c r="D18" s="5">
        <f t="shared" ref="D18:D24" si="2">IF(C18="VL",H18,IF(C18="L",J18,IF(C18="N",L18,IF(C18="H",N18,IF(C18="VH",P18)))))</f>
        <v>0.89442719099991586</v>
      </c>
      <c r="H18" s="16">
        <v>0.8</v>
      </c>
      <c r="I18" s="17">
        <f t="shared" ref="I18:I24" si="3">GEOMEAN(H18,J18)</f>
        <v>0.84589701075245127</v>
      </c>
      <c r="J18" s="18">
        <f t="shared" ref="J18:J24" si="4">SQRT(H18)</f>
        <v>0.89442719099991586</v>
      </c>
      <c r="K18" s="17">
        <f t="shared" ref="K18:K24" si="5">GEOMEAN(J18,L18)</f>
        <v>0.94574160900317583</v>
      </c>
      <c r="L18" s="19">
        <v>1</v>
      </c>
      <c r="M18" s="17">
        <f t="shared" si="1"/>
        <v>1.0992290923003527</v>
      </c>
      <c r="N18" s="18">
        <f>SQRT(P18)</f>
        <v>1.2083045973594573</v>
      </c>
      <c r="O18" s="17">
        <f t="shared" si="0"/>
        <v>1.3282035657777793</v>
      </c>
      <c r="P18" s="16">
        <v>1.46</v>
      </c>
      <c r="Q18" s="17"/>
      <c r="R18" s="19"/>
    </row>
    <row r="19" spans="2:18" x14ac:dyDescent="0.2">
      <c r="B19" s="11" t="s">
        <v>28</v>
      </c>
      <c r="C19" s="4" t="s">
        <v>17</v>
      </c>
      <c r="D19" s="5">
        <f t="shared" si="2"/>
        <v>0.66</v>
      </c>
      <c r="H19" s="16">
        <v>1.5</v>
      </c>
      <c r="I19" s="17">
        <f t="shared" si="3"/>
        <v>1.3554030054147672</v>
      </c>
      <c r="J19" s="18">
        <f t="shared" si="4"/>
        <v>1.2247448713915889</v>
      </c>
      <c r="K19" s="17">
        <f t="shared" si="5"/>
        <v>1.1066819197003215</v>
      </c>
      <c r="L19" s="19">
        <v>1</v>
      </c>
      <c r="M19" s="17">
        <f t="shared" si="1"/>
        <v>0.90133447757400031</v>
      </c>
      <c r="N19" s="18">
        <f>SQRT(P19)</f>
        <v>0.81240384046359604</v>
      </c>
      <c r="O19" s="17">
        <f t="shared" si="0"/>
        <v>0.7322475911233669</v>
      </c>
      <c r="P19" s="16">
        <v>0.66</v>
      </c>
      <c r="Q19" s="17"/>
      <c r="R19" s="19"/>
    </row>
    <row r="20" spans="2:18" x14ac:dyDescent="0.2">
      <c r="B20" s="11" t="s">
        <v>29</v>
      </c>
      <c r="C20" s="4" t="s">
        <v>15</v>
      </c>
      <c r="D20" s="5">
        <f t="shared" si="2"/>
        <v>0.81240384046359604</v>
      </c>
      <c r="H20" s="16">
        <v>1.48</v>
      </c>
      <c r="I20" s="17">
        <f t="shared" si="3"/>
        <v>1.3418262588607635</v>
      </c>
      <c r="J20" s="18">
        <f t="shared" si="4"/>
        <v>1.2165525060596438</v>
      </c>
      <c r="K20" s="17">
        <f t="shared" si="5"/>
        <v>1.1029743904822287</v>
      </c>
      <c r="L20" s="19">
        <v>1</v>
      </c>
      <c r="M20" s="17">
        <f t="shared" si="1"/>
        <v>0.90133447757400031</v>
      </c>
      <c r="N20" s="18">
        <f>SQRT(P20)</f>
        <v>0.81240384046359604</v>
      </c>
      <c r="O20" s="17">
        <f t="shared" si="0"/>
        <v>0.7322475911233669</v>
      </c>
      <c r="P20" s="16">
        <v>0.66</v>
      </c>
      <c r="Q20" s="17"/>
      <c r="R20" s="19"/>
    </row>
    <row r="21" spans="2:18" x14ac:dyDescent="0.2">
      <c r="B21" s="11" t="s">
        <v>30</v>
      </c>
      <c r="C21" s="4" t="s">
        <v>13</v>
      </c>
      <c r="D21" s="5">
        <f t="shared" si="2"/>
        <v>1</v>
      </c>
      <c r="H21" s="16">
        <v>1.46</v>
      </c>
      <c r="I21" s="17">
        <f t="shared" si="3"/>
        <v>1.3282035657777793</v>
      </c>
      <c r="J21" s="18">
        <f t="shared" si="4"/>
        <v>1.2083045973594573</v>
      </c>
      <c r="K21" s="17">
        <f t="shared" si="5"/>
        <v>1.0992290923003527</v>
      </c>
      <c r="L21" s="19">
        <v>1</v>
      </c>
      <c r="M21" s="17">
        <f t="shared" si="1"/>
        <v>0.90472939445297407</v>
      </c>
      <c r="N21" s="18">
        <f>SQRT(P21)</f>
        <v>0.81853527718724506</v>
      </c>
      <c r="O21" s="17">
        <f t="shared" si="0"/>
        <v>0.74055292566801345</v>
      </c>
      <c r="P21" s="16">
        <v>0.67</v>
      </c>
      <c r="Q21" s="17"/>
      <c r="R21" s="19"/>
    </row>
    <row r="22" spans="2:18" x14ac:dyDescent="0.2">
      <c r="B22" s="11" t="s">
        <v>31</v>
      </c>
      <c r="C22" s="4" t="s">
        <v>13</v>
      </c>
      <c r="D22" s="5">
        <f>IF(C22="VL",H22,IF(C22="L",J22,IF(C22="N",L22,IF(C22="H",N22,IF(C22="VH",P22,IF(C22="EH",R22))))))</f>
        <v>1</v>
      </c>
      <c r="H22" s="16">
        <v>1.46</v>
      </c>
      <c r="I22" s="17">
        <f t="shared" si="3"/>
        <v>1.3282035657777793</v>
      </c>
      <c r="J22" s="18">
        <f t="shared" si="4"/>
        <v>1.2083045973594573</v>
      </c>
      <c r="K22" s="17">
        <f t="shared" si="5"/>
        <v>1.0992290923003527</v>
      </c>
      <c r="L22" s="19">
        <v>1</v>
      </c>
      <c r="M22" s="17">
        <f t="shared" si="1"/>
        <v>0.93774513298211037</v>
      </c>
      <c r="N22" s="18">
        <f>R22^(1/3)</f>
        <v>0.87936593443163591</v>
      </c>
      <c r="O22" s="17">
        <f t="shared" si="0"/>
        <v>0.82462112512353225</v>
      </c>
      <c r="P22" s="19">
        <f>N22^2</f>
        <v>0.77328444663882423</v>
      </c>
      <c r="Q22" s="17">
        <f>GEOMEAN(P22,R22)</f>
        <v>0.72514372624632184</v>
      </c>
      <c r="R22" s="16">
        <v>0.68</v>
      </c>
    </row>
    <row r="23" spans="2:18" x14ac:dyDescent="0.2">
      <c r="B23" s="11" t="s">
        <v>32</v>
      </c>
      <c r="C23" s="4" t="s">
        <v>13</v>
      </c>
      <c r="D23" s="5">
        <f>IF(C23="VL",H23,IF(C23="L",J23,IF(C23="N",L23,IF(C23="H",N23,IF(C23="VH",P23,IF(C23="EH",R23))))))</f>
        <v>1</v>
      </c>
      <c r="H23" s="16">
        <v>1.33</v>
      </c>
      <c r="I23" s="17">
        <f t="shared" si="3"/>
        <v>1.2384792388616033</v>
      </c>
      <c r="J23" s="18">
        <f t="shared" si="4"/>
        <v>1.1532562594670797</v>
      </c>
      <c r="K23" s="17">
        <f t="shared" si="5"/>
        <v>1.0738976950655401</v>
      </c>
      <c r="L23" s="19">
        <v>1</v>
      </c>
      <c r="M23" s="17">
        <f t="shared" si="1"/>
        <v>0.9467211571056352</v>
      </c>
      <c r="N23" s="18">
        <f>R23^(1/3)</f>
        <v>0.89628094931143287</v>
      </c>
      <c r="O23" s="17">
        <f t="shared" si="0"/>
        <v>0.84852813742385691</v>
      </c>
      <c r="P23" s="19">
        <f>N23^2</f>
        <v>0.80331954009860329</v>
      </c>
      <c r="Q23" s="17">
        <f>GEOMEAN(P23,R23)</f>
        <v>0.7605196045277165</v>
      </c>
      <c r="R23" s="16">
        <v>0.72</v>
      </c>
    </row>
    <row r="24" spans="2:18" x14ac:dyDescent="0.2">
      <c r="B24" s="11" t="s">
        <v>33</v>
      </c>
      <c r="C24" s="4" t="s">
        <v>13</v>
      </c>
      <c r="D24" s="5">
        <f t="shared" si="2"/>
        <v>1</v>
      </c>
      <c r="H24" s="16">
        <v>1.34</v>
      </c>
      <c r="I24" s="17">
        <f t="shared" si="3"/>
        <v>1.2454566009997661</v>
      </c>
      <c r="J24" s="18">
        <f t="shared" si="4"/>
        <v>1.1575836902790226</v>
      </c>
      <c r="K24" s="17">
        <f t="shared" si="5"/>
        <v>1.0759106330355801</v>
      </c>
      <c r="L24" s="19">
        <v>1</v>
      </c>
      <c r="M24" s="17">
        <f t="shared" si="1"/>
        <v>0.924337803257961</v>
      </c>
      <c r="N24" s="18">
        <f>SQRT(P24)</f>
        <v>0.8544003745317531</v>
      </c>
      <c r="O24" s="17">
        <f t="shared" si="0"/>
        <v>0.7897545652974598</v>
      </c>
      <c r="P24" s="16">
        <v>0.73</v>
      </c>
      <c r="Q24" s="17"/>
      <c r="R24" s="19"/>
    </row>
    <row r="25" spans="2:18" x14ac:dyDescent="0.2">
      <c r="D25" s="12">
        <f>PRODUCT(D11:D24)</f>
        <v>0.43477038516357497</v>
      </c>
      <c r="E25" s="1" t="s">
        <v>35</v>
      </c>
    </row>
    <row r="28" spans="2:18" x14ac:dyDescent="0.2">
      <c r="B28" s="23" t="s">
        <v>34</v>
      </c>
      <c r="C28" s="24"/>
      <c r="D28" s="13">
        <f>(H28*(F9^I28)*D25)/152</f>
        <v>8.2342863658239516</v>
      </c>
      <c r="H28" s="6">
        <v>38.549999999999997</v>
      </c>
      <c r="I28" s="6">
        <v>1.06</v>
      </c>
    </row>
  </sheetData>
  <mergeCells count="2">
    <mergeCell ref="D1:E1"/>
    <mergeCell ref="B28:C28"/>
  </mergeCells>
  <phoneticPr fontId="1" type="noConversion"/>
  <conditionalFormatting sqref="D25">
    <cfRule type="cellIs" dxfId="5" priority="1" stopIfTrue="1" operator="equal">
      <formula>1</formula>
    </cfRule>
    <cfRule type="cellIs" dxfId="4" priority="2" stopIfTrue="1" operator="greaterThan">
      <formula>1</formula>
    </cfRule>
    <cfRule type="cellIs" dxfId="3" priority="3" stopIfTrue="1" operator="lessThan">
      <formula>1</formula>
    </cfRule>
  </conditionalFormatting>
  <conditionalFormatting sqref="D11:D24">
    <cfRule type="cellIs" dxfId="2" priority="4" stopIfTrue="1" operator="equal">
      <formula>1</formula>
    </cfRule>
    <cfRule type="cellIs" dxfId="1" priority="5" stopIfTrue="1" operator="greaterThan">
      <formula>1.01</formula>
    </cfRule>
    <cfRule type="cellIs" dxfId="0" priority="6" stopIfTrue="1" operator="lessThan">
      <formula>0.99</formula>
    </cfRule>
  </conditionalFormatting>
  <dataValidations count="3">
    <dataValidation type="list" allowBlank="1" showInputMessage="1" showErrorMessage="1" errorTitle="Input Rating Entered" error="Select VL, L, L-N, N, N-H, H, H-VH, or VH" sqref="C11:C13 C15:C16 C18:C21 C24">
      <formula1>"VL,L,N,H,VH"</formula1>
    </dataValidation>
    <dataValidation type="list" allowBlank="1" showInputMessage="1" showErrorMessage="1" errorTitle="Input Rating Entered" error="Select VL, L, L-N, N, N-H, H, H-VH, or VH" sqref="C14 C17">
      <formula1>"N,H,VH,EH"</formula1>
    </dataValidation>
    <dataValidation type="list" allowBlank="1" showInputMessage="1" showErrorMessage="1" errorTitle="Input Rating Entered" error="Select VL, L, L-N, N, N-H, H, H-VH, or VH" sqref="C22:C23">
      <formula1>"VL,L,N,H,VH,EH"</formula1>
    </dataValidation>
  </dataValidations>
  <pageMargins left="0.78740157499999996" right="0.78740157499999996" top="0.984251969" bottom="0.984251969" header="0.5" footer="0.5"/>
  <pageSetup orientation="landscape" horizontalDpi="300" verticalDpi="300" r:id="rId1"/>
  <headerFooter alignWithMargins="0"/>
  <ignoredErrors>
    <ignoredError sqref="J11:J24 D17 D14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workbookViewId="0"/>
  </sheetViews>
  <sheetFormatPr baseColWidth="10" defaultColWidth="9.140625" defaultRowHeight="12.75" x14ac:dyDescent="0.2"/>
  <cols>
    <col min="1" max="16384" width="9.140625" style="1"/>
  </cols>
  <sheetData>
    <row r="3" spans="2:2" x14ac:dyDescent="0.2">
      <c r="B3" s="20" t="s">
        <v>36</v>
      </c>
    </row>
    <row r="4" spans="2:2" x14ac:dyDescent="0.2">
      <c r="B4" s="1" t="s">
        <v>41</v>
      </c>
    </row>
    <row r="5" spans="2:2" x14ac:dyDescent="0.2">
      <c r="B5" s="1" t="s">
        <v>37</v>
      </c>
    </row>
    <row r="6" spans="2:2" x14ac:dyDescent="0.2">
      <c r="B6" s="1" t="s">
        <v>43</v>
      </c>
    </row>
    <row r="8" spans="2:2" x14ac:dyDescent="0.2">
      <c r="B8" s="1" t="s">
        <v>44</v>
      </c>
    </row>
    <row r="11" spans="2:2" x14ac:dyDescent="0.2">
      <c r="B11" s="20" t="s">
        <v>38</v>
      </c>
    </row>
    <row r="12" spans="2:2" x14ac:dyDescent="0.2">
      <c r="B12" s="1" t="s">
        <v>39</v>
      </c>
    </row>
    <row r="13" spans="2:2" x14ac:dyDescent="0.2">
      <c r="B13" s="1" t="s">
        <v>40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COSYSMO</vt:lpstr>
      <vt:lpstr>Credits and Terms of use</vt:lpstr>
      <vt:lpstr>REQVL</vt:lpstr>
    </vt:vector>
  </TitlesOfParts>
  <Company>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Jan Rehwaldt</cp:lastModifiedBy>
  <cp:lastPrinted>2012-03-12T09:53:12Z</cp:lastPrinted>
  <dcterms:created xsi:type="dcterms:W3CDTF">2005-05-03T00:36:42Z</dcterms:created>
  <dcterms:modified xsi:type="dcterms:W3CDTF">2012-03-12T09:53:19Z</dcterms:modified>
</cp:coreProperties>
</file>