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85" yWindow="1275" windowWidth="21345" windowHeight="13665"/>
  </bookViews>
  <sheets>
    <sheet name="COSYSMO" sheetId="1" r:id="rId1"/>
    <sheet name="Credits and Terms of use" sheetId="2" r:id="rId2"/>
  </sheets>
  <definedNames>
    <definedName name="_xlnm._FilterDatabase" localSheetId="0" hidden="1">COSYSMO!$A$5:$A$37</definedName>
    <definedName name="modph">COSYSMO!#REF!</definedName>
    <definedName name="modpl">COSYSMO!#REF!</definedName>
    <definedName name="modpn">COSYSMO!#REF!</definedName>
    <definedName name="modpvh">COSYSMO!#REF!</definedName>
    <definedName name="modpvl">COSYSMO!#REF!</definedName>
    <definedName name="REQVL">COSYSMO!$F$42</definedName>
    <definedName name="rmodp" localSheetId="0">COSYSMO!#REF!</definedName>
    <definedName name="_xlnm.Criteria" localSheetId="0">COSYSMO!$A$6</definedName>
  </definedNames>
  <calcPr calcId="145621"/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8" i="1"/>
  <c r="F9" i="1"/>
  <c r="F10" i="1"/>
  <c r="F11" i="1"/>
  <c r="F12" i="1"/>
  <c r="F13" i="1"/>
  <c r="F7" i="1"/>
  <c r="F39" i="1" s="1"/>
  <c r="A14" i="1"/>
  <c r="F14" i="1" s="1"/>
  <c r="A22" i="1"/>
  <c r="F22" i="1" s="1"/>
  <c r="A30" i="1"/>
  <c r="F30" i="1" s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A37" i="1"/>
  <c r="A36" i="1"/>
  <c r="A35" i="1"/>
  <c r="A34" i="1"/>
  <c r="A33" i="1"/>
  <c r="A32" i="1"/>
  <c r="A29" i="1"/>
  <c r="A28" i="1"/>
  <c r="A27" i="1"/>
  <c r="A26" i="1"/>
  <c r="A25" i="1"/>
  <c r="A24" i="1"/>
  <c r="A21" i="1"/>
  <c r="A20" i="1"/>
  <c r="A19" i="1"/>
  <c r="A18" i="1"/>
  <c r="A17" i="1"/>
  <c r="A16" i="1"/>
  <c r="A8" i="1"/>
  <c r="A13" i="1"/>
  <c r="A12" i="1"/>
  <c r="A11" i="1"/>
  <c r="A10" i="1"/>
  <c r="A9" i="1"/>
  <c r="N42" i="1"/>
  <c r="O42" i="1" s="1"/>
  <c r="N55" i="1"/>
  <c r="O55" i="1" s="1"/>
  <c r="J55" i="1"/>
  <c r="K55" i="1"/>
  <c r="I55" i="1"/>
  <c r="N54" i="1"/>
  <c r="P54" i="1" s="1"/>
  <c r="M54" i="1"/>
  <c r="J54" i="1"/>
  <c r="K54" i="1"/>
  <c r="I54" i="1"/>
  <c r="N53" i="1"/>
  <c r="P53" i="1" s="1"/>
  <c r="M53" i="1"/>
  <c r="J53" i="1"/>
  <c r="K53" i="1"/>
  <c r="I53" i="1"/>
  <c r="N52" i="1"/>
  <c r="O52" i="1" s="1"/>
  <c r="M52" i="1"/>
  <c r="J52" i="1"/>
  <c r="I52" i="1" s="1"/>
  <c r="K52" i="1"/>
  <c r="N51" i="1"/>
  <c r="O51" i="1" s="1"/>
  <c r="J51" i="1"/>
  <c r="K51" i="1"/>
  <c r="I51" i="1"/>
  <c r="N50" i="1"/>
  <c r="O50" i="1" s="1"/>
  <c r="M50" i="1"/>
  <c r="J50" i="1"/>
  <c r="I50" i="1" s="1"/>
  <c r="K50" i="1"/>
  <c r="N49" i="1"/>
  <c r="O49" i="1" s="1"/>
  <c r="J49" i="1"/>
  <c r="K49" i="1"/>
  <c r="I49" i="1"/>
  <c r="N48" i="1"/>
  <c r="P48" i="1" s="1"/>
  <c r="M48" i="1"/>
  <c r="N47" i="1"/>
  <c r="O47" i="1"/>
  <c r="M47" i="1"/>
  <c r="J47" i="1"/>
  <c r="K47" i="1" s="1"/>
  <c r="I47" i="1"/>
  <c r="N46" i="1"/>
  <c r="M46" i="1" s="1"/>
  <c r="O46" i="1"/>
  <c r="J46" i="1"/>
  <c r="K46" i="1" s="1"/>
  <c r="N45" i="1"/>
  <c r="P45" i="1"/>
  <c r="Q45" i="1" s="1"/>
  <c r="M45" i="1"/>
  <c r="N44" i="1"/>
  <c r="O44" i="1" s="1"/>
  <c r="J44" i="1"/>
  <c r="K44" i="1"/>
  <c r="I44" i="1"/>
  <c r="N43" i="1"/>
  <c r="O43" i="1" s="1"/>
  <c r="M43" i="1"/>
  <c r="J43" i="1"/>
  <c r="I43" i="1" s="1"/>
  <c r="K43" i="1"/>
  <c r="M42" i="1"/>
  <c r="J42" i="1"/>
  <c r="I42" i="1" s="1"/>
  <c r="K42" i="1"/>
  <c r="D56" i="1" l="1"/>
  <c r="D59" i="1" s="1"/>
  <c r="O54" i="1"/>
  <c r="Q54" i="1"/>
  <c r="O48" i="1"/>
  <c r="Q48" i="1"/>
  <c r="O53" i="1"/>
  <c r="Q53" i="1"/>
  <c r="M44" i="1"/>
  <c r="O45" i="1"/>
  <c r="I46" i="1"/>
  <c r="M49" i="1"/>
  <c r="M51" i="1"/>
  <c r="M55" i="1"/>
</calcChain>
</file>

<file path=xl/comments1.xml><?xml version="1.0" encoding="utf-8"?>
<comments xmlns="http://schemas.openxmlformats.org/spreadsheetml/2006/main">
  <authors>
    <author>Jared Fortune</author>
  </authors>
  <commentList>
    <comment ref="B9" authorId="0">
      <text>
        <r>
          <rPr>
            <b/>
            <sz val="9"/>
            <color indexed="81"/>
            <rFont val="Arial"/>
          </rPr>
          <t>System Requirements that require an additional upfront investment to improve the potential reusability</t>
        </r>
      </text>
    </comment>
    <comment ref="B10" authorId="0">
      <text>
        <r>
          <rPr>
            <b/>
            <sz val="9"/>
            <color indexed="81"/>
            <rFont val="Arial"/>
          </rPr>
          <t>System Requirements that are inherited, but are tailored</t>
        </r>
      </text>
    </comment>
    <comment ref="B11" authorId="0">
      <text>
        <r>
          <rPr>
            <b/>
            <sz val="9"/>
            <color indexed="81"/>
            <rFont val="Arial"/>
          </rPr>
          <t>System Requirements that are removed from the system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System Requirements that are incorporated unmodified </t>
        </r>
      </text>
    </comment>
    <comment ref="B13" authorId="0">
      <text>
        <r>
          <rPr>
            <b/>
            <sz val="9"/>
            <color indexed="81"/>
            <rFont val="Arial"/>
          </rPr>
          <t>System Requirements at are incorporated unmodified and with minimal testing</t>
        </r>
      </text>
    </comment>
    <comment ref="B17" authorId="0">
      <text>
        <r>
          <rPr>
            <b/>
            <sz val="9"/>
            <color indexed="81"/>
            <rFont val="Arial"/>
          </rPr>
          <t>System Interfaces that require an additional upfront investment to improve the potential reusability</t>
        </r>
      </text>
    </comment>
    <comment ref="B18" authorId="0">
      <text>
        <r>
          <rPr>
            <b/>
            <sz val="9"/>
            <color indexed="81"/>
            <rFont val="Arial"/>
          </rPr>
          <t>System Interfaces that are inherited, but are tailored</t>
        </r>
      </text>
    </comment>
    <comment ref="B19" authorId="0">
      <text>
        <r>
          <rPr>
            <b/>
            <sz val="9"/>
            <color indexed="81"/>
            <rFont val="Arial"/>
          </rPr>
          <t>System interfaces that are removed from the system</t>
        </r>
      </text>
    </comment>
    <comment ref="B20" authorId="0">
      <text>
        <r>
          <rPr>
            <b/>
            <sz val="9"/>
            <color indexed="81"/>
            <rFont val="Arial"/>
          </rPr>
          <t xml:space="preserve">System Interfaces that are incorporated unmodified </t>
        </r>
      </text>
    </comment>
    <comment ref="B21" authorId="0">
      <text>
        <r>
          <rPr>
            <b/>
            <sz val="9"/>
            <color indexed="81"/>
            <rFont val="Arial"/>
          </rPr>
          <t>System Interfaces at are incorporated unmodified and with minimal testing</t>
        </r>
      </text>
    </comment>
    <comment ref="B25" authorId="0">
      <text>
        <r>
          <rPr>
            <b/>
            <sz val="9"/>
            <color indexed="81"/>
            <rFont val="Arial"/>
          </rPr>
          <t>Algoithms that require an additional upfront investment to improve the potential reusability</t>
        </r>
      </text>
    </comment>
    <comment ref="B26" authorId="0">
      <text>
        <r>
          <rPr>
            <b/>
            <sz val="9"/>
            <color indexed="81"/>
            <rFont val="Arial"/>
          </rPr>
          <t>Algorithms that are inherited, but are tailored</t>
        </r>
      </text>
    </comment>
    <comment ref="B27" authorId="0">
      <text>
        <r>
          <rPr>
            <b/>
            <sz val="9"/>
            <color indexed="81"/>
            <rFont val="Arial"/>
          </rPr>
          <t>Algorithms that are removed from the system</t>
        </r>
      </text>
    </comment>
    <comment ref="B28" authorId="0">
      <text>
        <r>
          <rPr>
            <b/>
            <sz val="9"/>
            <color indexed="81"/>
            <rFont val="Arial"/>
          </rPr>
          <t xml:space="preserve">Algorithms that are incorporated unmodified </t>
        </r>
      </text>
    </comment>
    <comment ref="B29" authorId="0">
      <text>
        <r>
          <rPr>
            <b/>
            <sz val="9"/>
            <color indexed="81"/>
            <rFont val="Arial"/>
          </rPr>
          <t>Algorithms at are incorporated unmodified and with minimal testing</t>
        </r>
      </text>
    </comment>
    <comment ref="B33" authorId="0">
      <text>
        <r>
          <rPr>
            <b/>
            <sz val="9"/>
            <color indexed="81"/>
            <rFont val="Arial"/>
          </rPr>
          <t>Operational Scenarios that require an additional upfront investment to improve the potential reusability</t>
        </r>
      </text>
    </comment>
    <comment ref="B34" authorId="0">
      <text>
        <r>
          <rPr>
            <b/>
            <sz val="9"/>
            <color indexed="81"/>
            <rFont val="Arial"/>
          </rPr>
          <t>Operational Scenarios that are inherited, but are tailored</t>
        </r>
      </text>
    </comment>
    <comment ref="B35" authorId="0">
      <text>
        <r>
          <rPr>
            <b/>
            <sz val="9"/>
            <color indexed="81"/>
            <rFont val="Arial"/>
          </rPr>
          <t>Operational Scenarios that are removed from the system</t>
        </r>
      </text>
    </comment>
    <comment ref="B36" authorId="0">
      <text>
        <r>
          <rPr>
            <b/>
            <sz val="9"/>
            <color indexed="81"/>
            <rFont val="Arial"/>
          </rPr>
          <t>Operational Scenarios that are incorporated unmodified</t>
        </r>
      </text>
    </comment>
    <comment ref="B37" authorId="0">
      <text>
        <r>
          <rPr>
            <b/>
            <sz val="9"/>
            <color indexed="81"/>
            <rFont val="Arial"/>
          </rPr>
          <t>Operational Scenarios at are incorporated unmodified and with minimal testing</t>
        </r>
      </text>
    </comment>
  </commentList>
</comments>
</file>

<file path=xl/sharedStrings.xml><?xml version="1.0" encoding="utf-8"?>
<sst xmlns="http://schemas.openxmlformats.org/spreadsheetml/2006/main" count="100" uniqueCount="79">
  <si>
    <t># of Design For Reuse System Interfaces</t>
    <phoneticPr fontId="2" type="noConversion"/>
  </si>
  <si>
    <t># of Design For Reuse Algorithms</t>
    <phoneticPr fontId="2" type="noConversion"/>
  </si>
  <si>
    <t># of Design For Reuse Operational Scenarios</t>
    <phoneticPr fontId="2" type="noConversion"/>
  </si>
  <si>
    <t># of Adopted System Requirements</t>
    <phoneticPr fontId="2" type="noConversion"/>
  </si>
  <si>
    <t># of Design For Reuse System Requirements</t>
    <phoneticPr fontId="2" type="noConversion"/>
  </si>
  <si>
    <t># of Deleted System Requirements</t>
    <phoneticPr fontId="2" type="noConversion"/>
  </si>
  <si>
    <t># of Managed System Requirements</t>
    <phoneticPr fontId="2" type="noConversion"/>
  </si>
  <si>
    <t># of Deleted System Interfaces</t>
    <phoneticPr fontId="2" type="noConversion"/>
  </si>
  <si>
    <t># of Managed System Interfaces</t>
    <phoneticPr fontId="2" type="noConversion"/>
  </si>
  <si>
    <t># of Deleted Algorithms</t>
    <phoneticPr fontId="2" type="noConversion"/>
  </si>
  <si>
    <t># of Managed Algorithms</t>
    <phoneticPr fontId="2" type="noConversion"/>
  </si>
  <si>
    <t># of Deleted Operational Scenarios</t>
    <phoneticPr fontId="2" type="noConversion"/>
  </si>
  <si>
    <t># of Managed Operational Scenarios</t>
    <phoneticPr fontId="2" type="noConversion"/>
  </si>
  <si>
    <t>Reuse?</t>
    <phoneticPr fontId="2" type="noConversion"/>
  </si>
  <si>
    <t>Yes</t>
    <phoneticPr fontId="2" type="noConversion"/>
  </si>
  <si>
    <t>No</t>
    <phoneticPr fontId="2" type="noConversion"/>
  </si>
  <si>
    <t>New</t>
    <phoneticPr fontId="2" type="noConversion"/>
  </si>
  <si>
    <t>Hide/Unhide groupings: Ctrl+8</t>
    <phoneticPr fontId="2" type="noConversion"/>
  </si>
  <si>
    <t>Managed</t>
    <phoneticPr fontId="2" type="noConversion"/>
  </si>
  <si>
    <t># of New System Interfaces</t>
    <phoneticPr fontId="2" type="noConversion"/>
  </si>
  <si>
    <t># of Modified System Interfaces</t>
    <phoneticPr fontId="2" type="noConversion"/>
  </si>
  <si>
    <t># of Adopted System Interfaces</t>
    <phoneticPr fontId="2" type="noConversion"/>
  </si>
  <si>
    <t># of New Algorithms</t>
    <phoneticPr fontId="2" type="noConversion"/>
  </si>
  <si>
    <t># of Modified Algorithms</t>
    <phoneticPr fontId="2" type="noConversion"/>
  </si>
  <si>
    <t># of Adopted Algorithms</t>
    <phoneticPr fontId="2" type="noConversion"/>
  </si>
  <si>
    <t># of New Operational Scenarios</t>
    <phoneticPr fontId="2" type="noConversion"/>
  </si>
  <si>
    <t># of Modified Operational Scenarios</t>
    <phoneticPr fontId="2" type="noConversion"/>
  </si>
  <si>
    <t># of Adopted Operational Scenarios</t>
    <phoneticPr fontId="2" type="noConversion"/>
  </si>
  <si>
    <t>ENTER SIZE PARAMETERS FOR SYSTEM OF INTEREST</t>
  </si>
  <si>
    <t># of System Requirements</t>
  </si>
  <si>
    <t># of System Interfaces</t>
  </si>
  <si>
    <t># of Algorithms</t>
  </si>
  <si>
    <t># of Operational Scenarios</t>
  </si>
  <si>
    <t>SELECT COST PARAMETERS FOR SYSTEM OF INTEREST</t>
  </si>
  <si>
    <t>Easy</t>
  </si>
  <si>
    <t>Nominal</t>
  </si>
  <si>
    <t>Difficult</t>
  </si>
  <si>
    <t xml:space="preserve">VL </t>
  </si>
  <si>
    <t>VL-L</t>
  </si>
  <si>
    <t>L</t>
  </si>
  <si>
    <t>L-N</t>
  </si>
  <si>
    <t>N</t>
  </si>
  <si>
    <t>N-H</t>
  </si>
  <si>
    <t>H</t>
  </si>
  <si>
    <t>H-VH</t>
  </si>
  <si>
    <t>VH</t>
  </si>
  <si>
    <t>VH-EX</t>
  </si>
  <si>
    <t>EX</t>
  </si>
  <si>
    <t>Requirements Understanding</t>
  </si>
  <si>
    <t>Architecture Understanding</t>
  </si>
  <si>
    <t>Level of Service Requirements</t>
  </si>
  <si>
    <t>Migration Complexity</t>
  </si>
  <si>
    <t>Technology Risk</t>
  </si>
  <si>
    <t>Documentation</t>
  </si>
  <si>
    <t># and diversity of installations/platforms</t>
  </si>
  <si>
    <t># of recursive levels in the design</t>
  </si>
  <si>
    <t>Stakeholder team cohesion</t>
  </si>
  <si>
    <t>Personnel/team capability</t>
  </si>
  <si>
    <t>Personnel experience/continuity</t>
  </si>
  <si>
    <t>Process capability</t>
  </si>
  <si>
    <t>Multisite coordination</t>
  </si>
  <si>
    <t>Tool support</t>
  </si>
  <si>
    <t xml:space="preserve"> SYSTEMS ENGINEERING PERSON MONTHS</t>
  </si>
  <si>
    <t>composite effort multiplier</t>
  </si>
  <si>
    <t>Credits</t>
  </si>
  <si>
    <t>© University of Southern California</t>
  </si>
  <si>
    <t>Terms of Use</t>
  </si>
  <si>
    <t>Designed</t>
    <phoneticPr fontId="2" type="noConversion"/>
  </si>
  <si>
    <t>Modified</t>
    <phoneticPr fontId="2" type="noConversion"/>
  </si>
  <si>
    <t>Deleted</t>
    <phoneticPr fontId="2" type="noConversion"/>
  </si>
  <si>
    <t>Adopted</t>
    <phoneticPr fontId="2" type="noConversion"/>
  </si>
  <si>
    <t>This product is for internal, non-commercial use only.</t>
  </si>
  <si>
    <t>Developer is not responsible for any damages, including but not limited to consequential damages.</t>
  </si>
  <si>
    <t>Developed by Ricardo Valerdi [rvalerdi@mit.edu]</t>
  </si>
  <si>
    <t>© Massachusetts Institute of Technology</t>
  </si>
  <si>
    <t>Contributors include: Gary Thomas, Dan Ligett, Shawn Venditti, Garry Roedler, John Gaffney, John Rieff, Barry Boehm</t>
  </si>
  <si>
    <t>© 2009 Jared Fortune</t>
    <phoneticPr fontId="2" type="noConversion"/>
  </si>
  <si>
    <t># of New System Requirements</t>
    <phoneticPr fontId="2" type="noConversion"/>
  </si>
  <si>
    <t># of Modified System Requirements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</si>
</sst>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</font>
    <font>
      <sz val="10"/>
      <name val="Arial"/>
    </font>
    <font>
      <sz val="8"/>
      <name val="Arial"/>
    </font>
    <font>
      <sz val="10"/>
      <color indexed="21"/>
      <name val="Arial"/>
    </font>
    <font>
      <b/>
      <sz val="10"/>
      <color indexed="21"/>
      <name val="Arial"/>
      <family val="2"/>
    </font>
    <font>
      <sz val="10"/>
      <color indexed="9"/>
      <name val="Arial"/>
    </font>
    <font>
      <i/>
      <sz val="10"/>
      <color indexed="21"/>
      <name val="Arial"/>
      <family val="2"/>
    </font>
    <font>
      <b/>
      <sz val="10"/>
      <name val="Arial"/>
      <family val="2"/>
    </font>
    <font>
      <sz val="10"/>
      <name val="Arial"/>
    </font>
    <font>
      <b/>
      <sz val="48"/>
      <color indexed="21"/>
      <name val="Arial"/>
      <family val="2"/>
    </font>
    <font>
      <sz val="10"/>
      <name val="Arial"/>
    </font>
    <font>
      <sz val="8"/>
      <color indexed="9"/>
      <name val="Arial"/>
    </font>
    <font>
      <b/>
      <sz val="8"/>
      <color indexed="9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lightDown">
        <bgColor indexed="5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Border="1"/>
    <xf numFmtId="0" fontId="0" fillId="3" borderId="1" xfId="0" applyFill="1" applyBorder="1"/>
    <xf numFmtId="0" fontId="2" fillId="2" borderId="0" xfId="0" applyFont="1" applyFill="1" applyBorder="1"/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2" fontId="8" fillId="2" borderId="1" xfId="0" applyNumberFormat="1" applyFont="1" applyFill="1" applyBorder="1" applyAlignment="1" applyProtection="1">
      <alignment horizontal="center" vertical="center" wrapText="1"/>
    </xf>
    <xf numFmtId="0" fontId="5" fillId="2" borderId="0" xfId="0" applyFont="1" applyFill="1" applyBorder="1"/>
    <xf numFmtId="0" fontId="4" fillId="2" borderId="0" xfId="0" applyFont="1" applyFill="1" applyBorder="1"/>
    <xf numFmtId="1" fontId="8" fillId="2" borderId="0" xfId="0" applyNumberFormat="1" applyFont="1" applyFill="1" applyBorder="1"/>
    <xf numFmtId="1" fontId="7" fillId="2" borderId="0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/>
    <xf numFmtId="2" fontId="7" fillId="2" borderId="1" xfId="0" applyNumberFormat="1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/>
    <xf numFmtId="0" fontId="7" fillId="2" borderId="0" xfId="0" applyFont="1" applyFill="1" applyBorder="1"/>
    <xf numFmtId="15" fontId="0" fillId="2" borderId="0" xfId="0" applyNumberFormat="1" applyFill="1" applyBorder="1"/>
    <xf numFmtId="0" fontId="1" fillId="2" borderId="0" xfId="0" applyFont="1" applyFill="1" applyBorder="1"/>
    <xf numFmtId="0" fontId="8" fillId="2" borderId="0" xfId="0" applyFont="1" applyFill="1" applyBorder="1"/>
    <xf numFmtId="0" fontId="10" fillId="2" borderId="0" xfId="0" applyFont="1" applyFill="1" applyBorder="1"/>
    <xf numFmtId="0" fontId="3" fillId="2" borderId="1" xfId="0" applyFont="1" applyFill="1" applyBorder="1" applyAlignment="1">
      <alignment horizontal="left" indent="1"/>
    </xf>
    <xf numFmtId="0" fontId="0" fillId="4" borderId="1" xfId="0" applyFill="1" applyBorder="1"/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6" fillId="3" borderId="0" xfId="0" applyFont="1" applyFill="1" applyBorder="1"/>
    <xf numFmtId="0" fontId="6" fillId="2" borderId="0" xfId="0" applyFont="1" applyFill="1" applyBorder="1" applyAlignment="1">
      <alignment horizontal="left" indent="2"/>
    </xf>
    <xf numFmtId="164" fontId="11" fillId="2" borderId="0" xfId="0" applyNumberFormat="1" applyFont="1" applyFill="1" applyBorder="1"/>
    <xf numFmtId="0" fontId="11" fillId="2" borderId="0" xfId="0" applyFont="1" applyFill="1" applyBorder="1"/>
    <xf numFmtId="2" fontId="11" fillId="2" borderId="0" xfId="0" applyNumberFormat="1" applyFont="1" applyFill="1" applyBorder="1"/>
    <xf numFmtId="2" fontId="12" fillId="2" borderId="0" xfId="0" applyNumberFormat="1" applyFont="1" applyFill="1" applyBorder="1" applyAlignment="1">
      <alignment horizontal="center" wrapText="1"/>
    </xf>
    <xf numFmtId="2" fontId="11" fillId="2" borderId="0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 indent="1"/>
    </xf>
    <xf numFmtId="164" fontId="7" fillId="2" borderId="0" xfId="0" applyNumberFormat="1" applyFont="1" applyFill="1" applyBorder="1"/>
    <xf numFmtId="164" fontId="8" fillId="2" borderId="0" xfId="0" applyNumberFormat="1" applyFont="1" applyFill="1" applyBorder="1"/>
    <xf numFmtId="164" fontId="9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</cellXfs>
  <cellStyles count="1">
    <cellStyle name="Standard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2</xdr:col>
      <xdr:colOff>123825</xdr:colOff>
      <xdr:row>2</xdr:row>
      <xdr:rowOff>0</xdr:rowOff>
    </xdr:to>
    <xdr:pic>
      <xdr:nvPicPr>
        <xdr:cNvPr id="1202" name="Picture 1" descr="cosysm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0"/>
          <a:ext cx="25717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607696</xdr:colOff>
      <xdr:row>4</xdr:row>
      <xdr:rowOff>137160</xdr:rowOff>
    </xdr:from>
    <xdr:to>
      <xdr:col>6</xdr:col>
      <xdr:colOff>956184</xdr:colOff>
      <xdr:row>37</xdr:row>
      <xdr:rowOff>11430</xdr:rowOff>
    </xdr:to>
    <xdr:grpSp>
      <xdr:nvGrpSpPr>
        <xdr:cNvPr id="1203" name="Group 6"/>
        <xdr:cNvGrpSpPr>
          <a:grpSpLocks/>
        </xdr:cNvGrpSpPr>
      </xdr:nvGrpSpPr>
      <xdr:grpSpPr bwMode="auto">
        <a:xfrm>
          <a:off x="5798821" y="1432560"/>
          <a:ext cx="977138" cy="674370"/>
          <a:chOff x="6578600" y="1336040"/>
          <a:chExt cx="1120502" cy="4305300"/>
        </a:xfrm>
      </xdr:grpSpPr>
      <xdr:sp macro="" textlink="">
        <xdr:nvSpPr>
          <xdr:cNvPr id="1204" name="AutoShape 18"/>
          <xdr:cNvSpPr>
            <a:spLocks/>
          </xdr:cNvSpPr>
        </xdr:nvSpPr>
        <xdr:spPr bwMode="auto">
          <a:xfrm>
            <a:off x="6578600" y="1336040"/>
            <a:ext cx="99060" cy="4305300"/>
          </a:xfrm>
          <a:prstGeom prst="rightBrace">
            <a:avLst>
              <a:gd name="adj1" fmla="val 5312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Text Box 19"/>
          <xdr:cNvSpPr txBox="1">
            <a:spLocks noChangeArrowheads="1"/>
          </xdr:cNvSpPr>
        </xdr:nvSpPr>
        <xdr:spPr bwMode="auto">
          <a:xfrm>
            <a:off x="6709161" y="3365681"/>
            <a:ext cx="989941" cy="11298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equivalent size</a:t>
            </a:r>
            <a:endParaRPr lang="de-DE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60"/>
  <sheetViews>
    <sheetView tabSelected="1" zoomScaleNormal="100" workbookViewId="0">
      <selection activeCell="C3" sqref="C3"/>
    </sheetView>
  </sheetViews>
  <sheetFormatPr baseColWidth="10" defaultColWidth="9.140625" defaultRowHeight="12.75" outlineLevelRow="1" x14ac:dyDescent="0.2"/>
  <cols>
    <col min="1" max="1" width="8.7109375" style="1" customWidth="1"/>
    <col min="2" max="2" width="40.28515625" style="1" customWidth="1"/>
    <col min="3" max="3" width="9.28515625" style="1" bestFit="1" customWidth="1"/>
    <col min="4" max="4" width="10.42578125" style="1" customWidth="1"/>
    <col min="5" max="5" width="9.140625" style="1"/>
    <col min="6" max="6" width="9.42578125" style="1" bestFit="1" customWidth="1"/>
    <col min="7" max="7" width="16.140625" style="6" bestFit="1" customWidth="1"/>
    <col min="8" max="15" width="9.28515625" style="6" bestFit="1" customWidth="1"/>
    <col min="16" max="19" width="9.140625" style="6"/>
    <col min="20" max="16384" width="9.140625" style="1"/>
  </cols>
  <sheetData>
    <row r="1" spans="1:20" ht="63.75" customHeight="1" x14ac:dyDescent="0.8">
      <c r="D1" s="35">
        <v>2</v>
      </c>
      <c r="E1" s="35"/>
      <c r="F1" s="15">
        <v>40367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2">
      <c r="C2" s="3" t="s">
        <v>76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2">
      <c r="A3" s="7" t="s">
        <v>28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x14ac:dyDescent="0.2">
      <c r="A4" s="7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x14ac:dyDescent="0.2">
      <c r="A5" s="24" t="s">
        <v>13</v>
      </c>
      <c r="C5" s="10" t="s">
        <v>34</v>
      </c>
      <c r="D5" s="10" t="s">
        <v>35</v>
      </c>
      <c r="E5" s="10" t="s">
        <v>36</v>
      </c>
      <c r="G5" s="16"/>
      <c r="H5" s="16"/>
      <c r="I5" s="16"/>
      <c r="J5" s="16"/>
      <c r="K5" s="16"/>
      <c r="L5" s="16"/>
      <c r="T5" s="16"/>
    </row>
    <row r="6" spans="1:20" ht="12" hidden="1" customHeight="1" x14ac:dyDescent="0.2">
      <c r="A6" s="6" t="s">
        <v>14</v>
      </c>
      <c r="B6" s="21" t="s">
        <v>29</v>
      </c>
      <c r="C6" s="23"/>
      <c r="D6" s="23"/>
      <c r="E6" s="23"/>
      <c r="F6" s="8"/>
      <c r="G6" s="16"/>
      <c r="H6" s="26">
        <v>0.5</v>
      </c>
      <c r="I6" s="26">
        <v>1</v>
      </c>
      <c r="J6" s="26">
        <v>5</v>
      </c>
      <c r="T6" s="17"/>
    </row>
    <row r="7" spans="1:20" ht="12" customHeight="1" x14ac:dyDescent="0.2">
      <c r="A7" s="6" t="s">
        <v>15</v>
      </c>
      <c r="B7" s="21" t="s">
        <v>29</v>
      </c>
      <c r="C7" s="2"/>
      <c r="D7" s="2">
        <v>5</v>
      </c>
      <c r="E7" s="2">
        <v>2</v>
      </c>
      <c r="F7" s="34">
        <f>C7*H$6+D7*I$6+E7*J$6</f>
        <v>15</v>
      </c>
      <c r="G7" s="17"/>
      <c r="H7" s="26"/>
      <c r="I7" s="26"/>
      <c r="J7" s="26"/>
      <c r="Q7" s="16"/>
      <c r="R7" s="16"/>
      <c r="S7" s="17"/>
      <c r="T7" s="17"/>
    </row>
    <row r="8" spans="1:20" ht="12" hidden="1" customHeight="1" outlineLevel="1" x14ac:dyDescent="0.2">
      <c r="A8" s="6" t="str">
        <f t="shared" ref="A8:A13" si="0">"Yes"</f>
        <v>Yes</v>
      </c>
      <c r="B8" s="19" t="s">
        <v>77</v>
      </c>
      <c r="C8" s="20"/>
      <c r="D8" s="20"/>
      <c r="E8" s="20"/>
      <c r="F8" s="34">
        <f>(C8*$H$6*N$8)+(D8*$I$6*N$8)+(E8*$J$6*N$8)</f>
        <v>0</v>
      </c>
      <c r="G8" s="17"/>
      <c r="H8" s="26"/>
      <c r="I8" s="26"/>
      <c r="J8" s="26"/>
      <c r="M8" s="27" t="s">
        <v>16</v>
      </c>
      <c r="N8" s="28">
        <v>1</v>
      </c>
      <c r="O8" s="27"/>
      <c r="P8" s="27" t="s">
        <v>17</v>
      </c>
      <c r="Q8" s="17"/>
      <c r="R8" s="17"/>
      <c r="T8" s="17"/>
    </row>
    <row r="9" spans="1:20" hidden="1" outlineLevel="1" x14ac:dyDescent="0.2">
      <c r="A9" s="6" t="str">
        <f t="shared" si="0"/>
        <v>Yes</v>
      </c>
      <c r="B9" s="32" t="s">
        <v>4</v>
      </c>
      <c r="C9" s="22"/>
      <c r="D9" s="22"/>
      <c r="E9" s="22"/>
      <c r="F9" s="34">
        <f>(C9*$H$6*N$9)+(D9*$I$6*N$9)+(E9*$J$6*N$9)</f>
        <v>0</v>
      </c>
      <c r="G9" s="17"/>
      <c r="H9" s="26"/>
      <c r="I9" s="26"/>
      <c r="J9" s="26"/>
      <c r="M9" s="27" t="s">
        <v>67</v>
      </c>
      <c r="N9" s="27">
        <v>1.38</v>
      </c>
      <c r="O9" s="27"/>
      <c r="P9" s="27"/>
      <c r="Q9" s="17"/>
      <c r="R9" s="17"/>
      <c r="T9" s="17"/>
    </row>
    <row r="10" spans="1:20" hidden="1" outlineLevel="1" x14ac:dyDescent="0.2">
      <c r="A10" s="6" t="str">
        <f t="shared" si="0"/>
        <v>Yes</v>
      </c>
      <c r="B10" s="19" t="s">
        <v>78</v>
      </c>
      <c r="C10" s="20"/>
      <c r="D10" s="20"/>
      <c r="E10" s="20"/>
      <c r="F10" s="34">
        <f>(C10*$H$6*N$10)+(D10*$I$6*N$10)+(E10*$J$6*N$10)</f>
        <v>0</v>
      </c>
      <c r="G10" s="17"/>
      <c r="H10" s="26"/>
      <c r="I10" s="26"/>
      <c r="J10" s="26"/>
      <c r="M10" s="27" t="s">
        <v>68</v>
      </c>
      <c r="N10" s="27">
        <v>0.65</v>
      </c>
      <c r="O10" s="27"/>
      <c r="P10" s="27"/>
      <c r="Q10" s="17"/>
      <c r="R10" s="17"/>
      <c r="T10" s="17"/>
    </row>
    <row r="11" spans="1:20" hidden="1" outlineLevel="1" x14ac:dyDescent="0.2">
      <c r="A11" s="6" t="str">
        <f t="shared" si="0"/>
        <v>Yes</v>
      </c>
      <c r="B11" s="32" t="s">
        <v>5</v>
      </c>
      <c r="C11" s="22"/>
      <c r="D11" s="22"/>
      <c r="E11" s="22"/>
      <c r="F11" s="34">
        <f>(C11*$H$6*N$11)+(D11*$I$6*N$11)+(E11*$J$6*N$11)</f>
        <v>0</v>
      </c>
      <c r="G11" s="17"/>
      <c r="H11" s="26"/>
      <c r="I11" s="26"/>
      <c r="J11" s="26"/>
      <c r="M11" s="27" t="s">
        <v>69</v>
      </c>
      <c r="N11" s="27">
        <v>0.51</v>
      </c>
      <c r="O11" s="27"/>
      <c r="P11" s="27"/>
      <c r="Q11" s="17"/>
      <c r="R11" s="17"/>
      <c r="T11" s="17"/>
    </row>
    <row r="12" spans="1:20" hidden="1" outlineLevel="1" x14ac:dyDescent="0.2">
      <c r="A12" s="6" t="str">
        <f t="shared" si="0"/>
        <v>Yes</v>
      </c>
      <c r="B12" s="19" t="s">
        <v>3</v>
      </c>
      <c r="C12" s="20"/>
      <c r="D12" s="20"/>
      <c r="E12" s="20"/>
      <c r="F12" s="34">
        <f>(C12*$H$6*N$12)+(D12*$I$6*N$12)+(E12*$J$6*N$12)</f>
        <v>0</v>
      </c>
      <c r="G12" s="17"/>
      <c r="H12" s="26"/>
      <c r="I12" s="26"/>
      <c r="J12" s="26"/>
      <c r="M12" s="27" t="s">
        <v>70</v>
      </c>
      <c r="N12" s="27">
        <v>0.43</v>
      </c>
      <c r="O12" s="27"/>
      <c r="P12" s="27"/>
      <c r="Q12" s="17"/>
      <c r="R12" s="17"/>
      <c r="T12" s="17"/>
    </row>
    <row r="13" spans="1:20" hidden="1" outlineLevel="1" x14ac:dyDescent="0.2">
      <c r="A13" s="6" t="str">
        <f t="shared" si="0"/>
        <v>Yes</v>
      </c>
      <c r="B13" s="32" t="s">
        <v>6</v>
      </c>
      <c r="C13" s="22"/>
      <c r="D13" s="22"/>
      <c r="E13" s="22"/>
      <c r="F13" s="34">
        <f>(C13*$H$6*N$13)+(D13*$I$6*N$13)+(E13*$J$6*N$13)</f>
        <v>0</v>
      </c>
      <c r="G13" s="17"/>
      <c r="H13" s="26"/>
      <c r="I13" s="26"/>
      <c r="J13" s="26"/>
      <c r="M13" s="27" t="s">
        <v>18</v>
      </c>
      <c r="N13" s="27">
        <v>0.15</v>
      </c>
      <c r="O13" s="27"/>
      <c r="P13" s="27"/>
      <c r="Q13" s="17"/>
      <c r="R13" s="17"/>
      <c r="T13" s="17"/>
    </row>
    <row r="14" spans="1:20" hidden="1" x14ac:dyDescent="0.2">
      <c r="A14" s="6" t="str">
        <f>_xlnm.Criteria</f>
        <v>Yes</v>
      </c>
      <c r="B14" s="21" t="s">
        <v>30</v>
      </c>
      <c r="C14" s="23"/>
      <c r="D14" s="23"/>
      <c r="E14" s="23"/>
      <c r="F14" s="8" t="str">
        <f>IF(A14="No",C14*$H$6+D14*$I$6+E14*$J$6,IF(A14="Yes","","Identify Reuse"))</f>
        <v/>
      </c>
      <c r="G14" s="17"/>
      <c r="H14" s="26">
        <v>1.1000000000000001</v>
      </c>
      <c r="I14" s="26">
        <v>2.8</v>
      </c>
      <c r="J14" s="26">
        <v>6.3</v>
      </c>
      <c r="M14" s="27"/>
      <c r="N14" s="27"/>
      <c r="O14" s="27"/>
      <c r="P14" s="27"/>
      <c r="Q14" s="17"/>
      <c r="R14" s="17"/>
      <c r="T14" s="17"/>
    </row>
    <row r="15" spans="1:20" x14ac:dyDescent="0.2">
      <c r="A15" s="6" t="s">
        <v>15</v>
      </c>
      <c r="B15" s="21" t="s">
        <v>30</v>
      </c>
      <c r="C15" s="2">
        <v>2</v>
      </c>
      <c r="D15" s="2"/>
      <c r="E15" s="2">
        <v>1</v>
      </c>
      <c r="F15" s="34">
        <f>C15*H$14+D15*I$14+E15*J$14</f>
        <v>8.5</v>
      </c>
      <c r="G15" s="17"/>
      <c r="H15" s="26"/>
      <c r="I15" s="26"/>
      <c r="J15" s="26"/>
      <c r="M15" s="27"/>
      <c r="N15" s="27"/>
      <c r="O15" s="27"/>
      <c r="P15" s="27"/>
      <c r="Q15" s="17"/>
      <c r="R15" s="17"/>
      <c r="S15" s="17"/>
      <c r="T15" s="17"/>
    </row>
    <row r="16" spans="1:20" hidden="1" outlineLevel="1" x14ac:dyDescent="0.2">
      <c r="A16" s="6" t="str">
        <f t="shared" ref="A16:A21" si="1">"Yes"</f>
        <v>Yes</v>
      </c>
      <c r="B16" s="19" t="s">
        <v>19</v>
      </c>
      <c r="C16" s="20"/>
      <c r="D16" s="20"/>
      <c r="E16" s="20"/>
      <c r="F16" s="34">
        <f>(C16*$H$14*N$8)+(D16*$I$14*N$8)+(E16*$J$14*N$8)</f>
        <v>0</v>
      </c>
      <c r="G16" s="17"/>
      <c r="H16" s="26"/>
      <c r="I16" s="26"/>
      <c r="J16" s="26"/>
      <c r="Q16" s="17"/>
      <c r="R16" s="17"/>
      <c r="T16" s="17"/>
    </row>
    <row r="17" spans="1:20" hidden="1" outlineLevel="1" x14ac:dyDescent="0.2">
      <c r="A17" s="6" t="str">
        <f t="shared" si="1"/>
        <v>Yes</v>
      </c>
      <c r="B17" s="32" t="s">
        <v>0</v>
      </c>
      <c r="C17" s="22"/>
      <c r="D17" s="22"/>
      <c r="E17" s="22"/>
      <c r="F17" s="34">
        <f>(C17*$H$14*N$9)+(D17*$I$14*N$9)+(E17*$J$14*N$9)</f>
        <v>0</v>
      </c>
      <c r="G17" s="16"/>
      <c r="H17" s="26"/>
      <c r="I17" s="26"/>
      <c r="J17" s="26"/>
      <c r="Q17" s="17"/>
      <c r="R17" s="17"/>
      <c r="T17" s="17"/>
    </row>
    <row r="18" spans="1:20" hidden="1" outlineLevel="1" x14ac:dyDescent="0.2">
      <c r="A18" s="6" t="str">
        <f t="shared" si="1"/>
        <v>Yes</v>
      </c>
      <c r="B18" s="19" t="s">
        <v>20</v>
      </c>
      <c r="C18" s="20"/>
      <c r="D18" s="20"/>
      <c r="E18" s="20"/>
      <c r="F18" s="34">
        <f>(C18*$H$14*N$10)+(D18*$I$14*N$10)+(E18*$J$14*N$10)</f>
        <v>0</v>
      </c>
      <c r="G18" s="16"/>
      <c r="H18" s="26"/>
      <c r="I18" s="26"/>
      <c r="J18" s="26"/>
      <c r="Q18" s="17"/>
      <c r="R18" s="17"/>
      <c r="T18" s="17"/>
    </row>
    <row r="19" spans="1:20" hidden="1" outlineLevel="1" x14ac:dyDescent="0.2">
      <c r="A19" s="6" t="str">
        <f t="shared" si="1"/>
        <v>Yes</v>
      </c>
      <c r="B19" s="32" t="s">
        <v>7</v>
      </c>
      <c r="C19" s="22"/>
      <c r="D19" s="22"/>
      <c r="E19" s="22"/>
      <c r="F19" s="34">
        <f>(C19*$H$14*N$11)+(D19*$I$14*N$11)+(E19*$J$14*N$11)</f>
        <v>0</v>
      </c>
      <c r="G19" s="16"/>
      <c r="H19" s="26"/>
      <c r="I19" s="26"/>
      <c r="J19" s="26"/>
      <c r="Q19" s="17"/>
      <c r="R19" s="17"/>
      <c r="T19" s="17"/>
    </row>
    <row r="20" spans="1:20" hidden="1" outlineLevel="1" x14ac:dyDescent="0.2">
      <c r="A20" s="6" t="str">
        <f t="shared" si="1"/>
        <v>Yes</v>
      </c>
      <c r="B20" s="19" t="s">
        <v>21</v>
      </c>
      <c r="C20" s="20"/>
      <c r="D20" s="20"/>
      <c r="E20" s="20"/>
      <c r="F20" s="34">
        <f>(C20*$H$14*N$12)+(D20*$I$14*N$12)+(E20*$J$14*N$12)</f>
        <v>0</v>
      </c>
      <c r="G20" s="16"/>
      <c r="H20" s="26"/>
      <c r="I20" s="26"/>
      <c r="J20" s="26"/>
      <c r="Q20" s="17"/>
      <c r="R20" s="17"/>
      <c r="T20" s="17"/>
    </row>
    <row r="21" spans="1:20" hidden="1" outlineLevel="1" x14ac:dyDescent="0.2">
      <c r="A21" s="6" t="str">
        <f t="shared" si="1"/>
        <v>Yes</v>
      </c>
      <c r="B21" s="32" t="s">
        <v>8</v>
      </c>
      <c r="C21" s="22"/>
      <c r="D21" s="22"/>
      <c r="E21" s="22"/>
      <c r="F21" s="34">
        <f>(C21*$H$14*N$13)+(D21*$I$14*N$13)+(E21*$J$14*N$13)</f>
        <v>0</v>
      </c>
      <c r="G21" s="16"/>
      <c r="H21" s="26"/>
      <c r="I21" s="26"/>
      <c r="J21" s="26"/>
      <c r="Q21" s="17"/>
      <c r="R21" s="17"/>
      <c r="T21" s="17"/>
    </row>
    <row r="22" spans="1:20" hidden="1" x14ac:dyDescent="0.2">
      <c r="A22" s="6" t="str">
        <f>_xlnm.Criteria</f>
        <v>Yes</v>
      </c>
      <c r="B22" s="21" t="s">
        <v>31</v>
      </c>
      <c r="C22" s="23"/>
      <c r="D22" s="23"/>
      <c r="E22" s="23"/>
      <c r="F22" s="8" t="str">
        <f>IF(A22="No",C22*$H$6+D22*$I$6+E22*$J$6,IF(A22="Yes","","Identify Reuse"))</f>
        <v/>
      </c>
      <c r="G22" s="17"/>
      <c r="H22" s="26">
        <v>2.2000000000000002</v>
      </c>
      <c r="I22" s="26">
        <v>4.0999999999999996</v>
      </c>
      <c r="J22" s="26">
        <v>11.5</v>
      </c>
      <c r="Q22" s="17"/>
      <c r="R22" s="17"/>
      <c r="T22" s="17"/>
    </row>
    <row r="23" spans="1:20" x14ac:dyDescent="0.2">
      <c r="A23" s="6" t="s">
        <v>15</v>
      </c>
      <c r="B23" s="21" t="s">
        <v>31</v>
      </c>
      <c r="C23" s="2"/>
      <c r="D23" s="2"/>
      <c r="E23" s="2"/>
      <c r="F23" s="34">
        <f>C23*H$22+D23*I$22+E23*J$22</f>
        <v>0</v>
      </c>
      <c r="G23" s="17"/>
      <c r="H23" s="26"/>
      <c r="I23" s="26"/>
      <c r="J23" s="26"/>
      <c r="Q23" s="17"/>
      <c r="R23" s="17"/>
      <c r="S23" s="17"/>
      <c r="T23" s="17"/>
    </row>
    <row r="24" spans="1:20" hidden="1" outlineLevel="1" x14ac:dyDescent="0.2">
      <c r="A24" s="6" t="str">
        <f t="shared" ref="A24:A29" si="2">"Yes"</f>
        <v>Yes</v>
      </c>
      <c r="B24" s="19" t="s">
        <v>22</v>
      </c>
      <c r="C24" s="20"/>
      <c r="D24" s="20"/>
      <c r="E24" s="20"/>
      <c r="F24" s="34">
        <f>(C24*$H$22*N$8)+(D24*$I$22*N$8)+(E24*$J$22*N$8)</f>
        <v>0</v>
      </c>
      <c r="G24" s="16"/>
      <c r="H24" s="26"/>
      <c r="I24" s="26"/>
      <c r="J24" s="26"/>
      <c r="Q24" s="17"/>
      <c r="R24" s="17"/>
      <c r="T24" s="17"/>
    </row>
    <row r="25" spans="1:20" hidden="1" outlineLevel="1" x14ac:dyDescent="0.2">
      <c r="A25" s="6" t="str">
        <f t="shared" si="2"/>
        <v>Yes</v>
      </c>
      <c r="B25" s="32" t="s">
        <v>1</v>
      </c>
      <c r="C25" s="22"/>
      <c r="D25" s="22"/>
      <c r="E25" s="22"/>
      <c r="F25" s="34">
        <f>(C25*$H$22*N$9)+(D25*$I$22*N$9)+(E25*$J$22*N$9)</f>
        <v>0</v>
      </c>
      <c r="G25" s="16"/>
      <c r="H25" s="26"/>
      <c r="I25" s="26"/>
      <c r="J25" s="26"/>
      <c r="Q25" s="17"/>
      <c r="R25" s="17"/>
      <c r="T25" s="17"/>
    </row>
    <row r="26" spans="1:20" hidden="1" outlineLevel="1" x14ac:dyDescent="0.2">
      <c r="A26" s="6" t="str">
        <f t="shared" si="2"/>
        <v>Yes</v>
      </c>
      <c r="B26" s="19" t="s">
        <v>23</v>
      </c>
      <c r="C26" s="20"/>
      <c r="D26" s="20"/>
      <c r="E26" s="20"/>
      <c r="F26" s="34">
        <f>(C26*$H$22*N$10)+(D26*$I$22*N$10)+(E26*$J$22*N$10)</f>
        <v>0</v>
      </c>
      <c r="G26" s="16"/>
      <c r="H26" s="26"/>
      <c r="I26" s="26"/>
      <c r="J26" s="26"/>
      <c r="T26" s="17"/>
    </row>
    <row r="27" spans="1:20" hidden="1" outlineLevel="1" x14ac:dyDescent="0.2">
      <c r="A27" s="6" t="str">
        <f t="shared" si="2"/>
        <v>Yes</v>
      </c>
      <c r="B27" s="32" t="s">
        <v>9</v>
      </c>
      <c r="C27" s="22"/>
      <c r="D27" s="22"/>
      <c r="E27" s="22"/>
      <c r="F27" s="34">
        <f>(C27*$H$22*N$11)+(D27*$I$22*N$11)+(E27*$J$22*N$11)</f>
        <v>0</v>
      </c>
      <c r="G27" s="16"/>
      <c r="H27" s="26"/>
      <c r="I27" s="26"/>
      <c r="J27" s="26"/>
      <c r="T27" s="17"/>
    </row>
    <row r="28" spans="1:20" hidden="1" outlineLevel="1" x14ac:dyDescent="0.2">
      <c r="A28" s="6" t="str">
        <f t="shared" si="2"/>
        <v>Yes</v>
      </c>
      <c r="B28" s="19" t="s">
        <v>24</v>
      </c>
      <c r="C28" s="20"/>
      <c r="D28" s="20"/>
      <c r="E28" s="20"/>
      <c r="F28" s="34">
        <f>(C28*$H$22*N$12)+(D28*$I$22*N$12)+(E28*$J$22*N$12)</f>
        <v>0</v>
      </c>
      <c r="G28" s="16"/>
      <c r="H28" s="26"/>
      <c r="I28" s="26"/>
      <c r="J28" s="26"/>
      <c r="T28" s="17"/>
    </row>
    <row r="29" spans="1:20" hidden="1" outlineLevel="1" x14ac:dyDescent="0.2">
      <c r="A29" s="6" t="str">
        <f t="shared" si="2"/>
        <v>Yes</v>
      </c>
      <c r="B29" s="32" t="s">
        <v>10</v>
      </c>
      <c r="C29" s="22"/>
      <c r="D29" s="22"/>
      <c r="E29" s="22"/>
      <c r="F29" s="34">
        <f>(C29*$H$22*N$13)+(D29*$I$22*N$13)+(E29*$J$22*N$13)</f>
        <v>0</v>
      </c>
      <c r="G29" s="16"/>
      <c r="H29" s="26"/>
      <c r="I29" s="26"/>
      <c r="J29" s="26"/>
      <c r="T29" s="17"/>
    </row>
    <row r="30" spans="1:20" hidden="1" x14ac:dyDescent="0.2">
      <c r="A30" s="6" t="str">
        <f>_xlnm.Criteria</f>
        <v>Yes</v>
      </c>
      <c r="B30" s="21" t="s">
        <v>32</v>
      </c>
      <c r="C30" s="23"/>
      <c r="D30" s="23"/>
      <c r="E30" s="23"/>
      <c r="F30" s="8" t="str">
        <f>IF(A30="No",C30*$H$6+D30*$I$6+E30*$J$6,IF(A30="Yes","","Identify Reuse"))</f>
        <v/>
      </c>
      <c r="G30" s="17"/>
      <c r="H30" s="26">
        <v>6.2</v>
      </c>
      <c r="I30" s="26">
        <v>14.4</v>
      </c>
      <c r="J30" s="26">
        <v>30</v>
      </c>
      <c r="T30" s="17"/>
    </row>
    <row r="31" spans="1:20" x14ac:dyDescent="0.2">
      <c r="A31" s="6" t="s">
        <v>15</v>
      </c>
      <c r="B31" s="21" t="s">
        <v>32</v>
      </c>
      <c r="C31" s="2">
        <v>1</v>
      </c>
      <c r="D31" s="2">
        <v>2</v>
      </c>
      <c r="E31" s="2"/>
      <c r="F31" s="34">
        <f>C31*H$30+D31*I$30+E31*J$30</f>
        <v>35</v>
      </c>
      <c r="G31" s="17"/>
      <c r="H31" s="26"/>
      <c r="I31" s="26"/>
      <c r="J31" s="26"/>
      <c r="Q31" s="17"/>
      <c r="R31" s="17"/>
      <c r="S31" s="17"/>
      <c r="T31" s="17"/>
    </row>
    <row r="32" spans="1:20" hidden="1" outlineLevel="1" x14ac:dyDescent="0.2">
      <c r="A32" s="6" t="str">
        <f t="shared" ref="A32:A37" si="3">"Yes"</f>
        <v>Yes</v>
      </c>
      <c r="B32" s="19" t="s">
        <v>25</v>
      </c>
      <c r="C32" s="20"/>
      <c r="D32" s="20"/>
      <c r="E32" s="20"/>
      <c r="F32" s="34">
        <f>(C32*$H$30*N$8)+(D32*$I$30*N$8)+(E32*$J$30*N$8)</f>
        <v>0</v>
      </c>
      <c r="G32" s="16"/>
      <c r="H32" s="26"/>
      <c r="I32" s="26"/>
      <c r="J32" s="26"/>
      <c r="T32" s="17"/>
    </row>
    <row r="33" spans="1:20" hidden="1" outlineLevel="1" x14ac:dyDescent="0.2">
      <c r="A33" s="6" t="str">
        <f t="shared" si="3"/>
        <v>Yes</v>
      </c>
      <c r="B33" s="32" t="s">
        <v>2</v>
      </c>
      <c r="C33" s="22"/>
      <c r="D33" s="22"/>
      <c r="E33" s="22"/>
      <c r="F33" s="34">
        <f>(C33*$H$30*N$9)+(D33*$I$30*N$9)+(E33*$J$30*N$9)</f>
        <v>0</v>
      </c>
      <c r="G33" s="16"/>
      <c r="H33" s="26"/>
      <c r="I33" s="26"/>
      <c r="J33" s="26"/>
      <c r="T33" s="17"/>
    </row>
    <row r="34" spans="1:20" hidden="1" outlineLevel="1" x14ac:dyDescent="0.2">
      <c r="A34" s="6" t="str">
        <f t="shared" si="3"/>
        <v>Yes</v>
      </c>
      <c r="B34" s="19" t="s">
        <v>26</v>
      </c>
      <c r="C34" s="20"/>
      <c r="D34" s="20"/>
      <c r="E34" s="20"/>
      <c r="F34" s="34">
        <f>(C34*$H$30*N$10)+(D34*$I$30*N$10)+(E34*$J$30*N$10)</f>
        <v>0</v>
      </c>
      <c r="G34" s="16"/>
      <c r="H34" s="26"/>
      <c r="I34" s="26"/>
      <c r="J34" s="26"/>
      <c r="T34" s="17"/>
    </row>
    <row r="35" spans="1:20" hidden="1" outlineLevel="1" x14ac:dyDescent="0.2">
      <c r="A35" s="6" t="str">
        <f t="shared" si="3"/>
        <v>Yes</v>
      </c>
      <c r="B35" s="32" t="s">
        <v>11</v>
      </c>
      <c r="C35" s="22"/>
      <c r="D35" s="22"/>
      <c r="E35" s="22"/>
      <c r="F35" s="34">
        <f>(C35*$H$30*N$11)+(D35*$I$30*N$11)+(E35*$J$30*N$11)</f>
        <v>0</v>
      </c>
      <c r="G35" s="16"/>
      <c r="H35" s="26"/>
      <c r="I35" s="26"/>
      <c r="J35" s="26"/>
      <c r="T35" s="17"/>
    </row>
    <row r="36" spans="1:20" hidden="1" outlineLevel="1" x14ac:dyDescent="0.2">
      <c r="A36" s="6" t="str">
        <f t="shared" si="3"/>
        <v>Yes</v>
      </c>
      <c r="B36" s="19" t="s">
        <v>27</v>
      </c>
      <c r="C36" s="20"/>
      <c r="D36" s="20"/>
      <c r="E36" s="20"/>
      <c r="F36" s="34">
        <f>(C36*$H$30*N$12)+(D36*$I$30*N$12)+(E36*$J$30*N$12)</f>
        <v>0</v>
      </c>
      <c r="G36" s="16"/>
      <c r="H36" s="26"/>
      <c r="I36" s="26"/>
      <c r="J36" s="26"/>
      <c r="T36" s="17"/>
    </row>
    <row r="37" spans="1:20" hidden="1" outlineLevel="1" x14ac:dyDescent="0.2">
      <c r="A37" s="6" t="str">
        <f t="shared" si="3"/>
        <v>Yes</v>
      </c>
      <c r="B37" s="32" t="s">
        <v>12</v>
      </c>
      <c r="C37" s="22"/>
      <c r="D37" s="22"/>
      <c r="E37" s="22"/>
      <c r="F37" s="34">
        <f>(C37*$H$30*N$13)+(D37*$I$30*N$13)+(E37*$J$30*N$13)</f>
        <v>0</v>
      </c>
      <c r="G37" s="16"/>
      <c r="H37" s="26"/>
      <c r="I37" s="26"/>
      <c r="J37" s="26"/>
      <c r="T37" s="17"/>
    </row>
    <row r="38" spans="1:20" outlineLevel="1" x14ac:dyDescent="0.2">
      <c r="A38" s="6"/>
      <c r="B38" s="25"/>
      <c r="F38" s="8"/>
      <c r="G38" s="16"/>
      <c r="H38" s="26"/>
      <c r="I38" s="26"/>
      <c r="J38" s="26"/>
      <c r="T38" s="17"/>
    </row>
    <row r="39" spans="1:20" x14ac:dyDescent="0.2">
      <c r="F39" s="33">
        <f>IF((SUM(C8:E13)+SUM(C16:E21)+SUM(C24:E29)+SUM(C32:E37)=0),SUM(F7,F15,F23,F31),(SUM(F8:F13)+SUM(F16:F21)+SUM(F24:F29)+SUM(F32:F37)))</f>
        <v>58.5</v>
      </c>
      <c r="G39" s="17"/>
      <c r="T39" s="17"/>
    </row>
    <row r="40" spans="1:20" x14ac:dyDescent="0.2">
      <c r="F40" s="9"/>
      <c r="G40" s="17"/>
      <c r="T40" s="17"/>
    </row>
    <row r="41" spans="1:20" x14ac:dyDescent="0.2">
      <c r="A41" s="7" t="s">
        <v>33</v>
      </c>
      <c r="G41" s="17"/>
      <c r="H41" s="27" t="s">
        <v>37</v>
      </c>
      <c r="I41" s="27" t="s">
        <v>38</v>
      </c>
      <c r="J41" s="27" t="s">
        <v>39</v>
      </c>
      <c r="K41" s="27" t="s">
        <v>40</v>
      </c>
      <c r="L41" s="27" t="s">
        <v>41</v>
      </c>
      <c r="M41" s="27" t="s">
        <v>42</v>
      </c>
      <c r="N41" s="27" t="s">
        <v>43</v>
      </c>
      <c r="O41" s="27" t="s">
        <v>44</v>
      </c>
      <c r="P41" s="27" t="s">
        <v>45</v>
      </c>
      <c r="Q41" s="27" t="s">
        <v>46</v>
      </c>
      <c r="R41" s="27" t="s">
        <v>47</v>
      </c>
      <c r="T41" s="17"/>
    </row>
    <row r="42" spans="1:20" x14ac:dyDescent="0.2">
      <c r="B42" s="11" t="s">
        <v>48</v>
      </c>
      <c r="C42" s="4" t="s">
        <v>43</v>
      </c>
      <c r="D42" s="5">
        <f>IF(C42="VL",H42,IF(C42="L",J42,IF(C42="N",L42,IF(C42="H",N42,IF(C42="VH",P42)))))</f>
        <v>0.7745966692414834</v>
      </c>
      <c r="G42" s="17"/>
      <c r="H42" s="29">
        <v>1.85</v>
      </c>
      <c r="I42" s="28">
        <f>GEOMEAN(H42,J42)</f>
        <v>1.5862761563221131</v>
      </c>
      <c r="J42" s="30">
        <f>SQRT(H42)</f>
        <v>1.3601470508735443</v>
      </c>
      <c r="K42" s="28">
        <f>GEOMEAN(J42,L42)</f>
        <v>1.1662534248067802</v>
      </c>
      <c r="L42" s="31">
        <v>1</v>
      </c>
      <c r="M42" s="28">
        <f>GEOMEAN(N42,L42)</f>
        <v>0.88011173679339338</v>
      </c>
      <c r="N42" s="30">
        <f>SQRT(P42)</f>
        <v>0.7745966692414834</v>
      </c>
      <c r="O42" s="28">
        <f>GEOMEAN(P42,N42)</f>
        <v>0.68173161988049957</v>
      </c>
      <c r="P42" s="29">
        <v>0.6</v>
      </c>
      <c r="Q42" s="28"/>
      <c r="R42" s="31"/>
      <c r="T42" s="17"/>
    </row>
    <row r="43" spans="1:20" x14ac:dyDescent="0.2">
      <c r="B43" s="11" t="s">
        <v>49</v>
      </c>
      <c r="C43" s="4" t="s">
        <v>41</v>
      </c>
      <c r="D43" s="5">
        <f>IF(C43="VL",H43,IF(C43="L",J43,IF(C43="N",L43,IF(C43="H",N43,IF(C43="VH",P43)))))</f>
        <v>1</v>
      </c>
      <c r="G43" s="17"/>
      <c r="H43" s="29">
        <v>1.62</v>
      </c>
      <c r="I43" s="28">
        <f>GEOMEAN(H43,J43)</f>
        <v>1.4359398921751469</v>
      </c>
      <c r="J43" s="30">
        <f>SQRT(H43)</f>
        <v>1.2727922061357855</v>
      </c>
      <c r="K43" s="28">
        <f>GEOMEAN(J43,L43)</f>
        <v>1.1281809279259181</v>
      </c>
      <c r="L43" s="31">
        <v>1</v>
      </c>
      <c r="M43" s="28">
        <f>GEOMEAN(N43,L43)</f>
        <v>0.89790076001184838</v>
      </c>
      <c r="N43" s="30">
        <f>SQRT(P43)</f>
        <v>0.80622577482985502</v>
      </c>
      <c r="O43" s="28">
        <f t="shared" ref="O43:O55" si="4">GEOMEAN(P43,N43)</f>
        <v>0.72391073596086819</v>
      </c>
      <c r="P43" s="29">
        <v>0.65</v>
      </c>
      <c r="Q43" s="28"/>
      <c r="R43" s="31"/>
      <c r="T43" s="17"/>
    </row>
    <row r="44" spans="1:20" x14ac:dyDescent="0.2">
      <c r="B44" s="11" t="s">
        <v>50</v>
      </c>
      <c r="C44" s="4" t="s">
        <v>41</v>
      </c>
      <c r="D44" s="5">
        <f>IF(C44="VL",H44,IF(C44="L",J44,IF(C44="N",L44,IF(C44="H",N44,IF(C44="VH",P44)))))</f>
        <v>1</v>
      </c>
      <c r="G44" s="17"/>
      <c r="H44" s="29">
        <v>0.62</v>
      </c>
      <c r="I44" s="28">
        <f>GEOMEAN(H44,J44)</f>
        <v>0.69870486486694239</v>
      </c>
      <c r="J44" s="30">
        <f>SQRT(H44)</f>
        <v>0.78740078740118113</v>
      </c>
      <c r="K44" s="28">
        <f>GEOMEAN(J44,L44)</f>
        <v>0.88735606573752634</v>
      </c>
      <c r="L44" s="31">
        <v>1</v>
      </c>
      <c r="M44" s="28">
        <f>GEOMEAN(N44,L44)</f>
        <v>1.1485166937521161</v>
      </c>
      <c r="N44" s="30">
        <f>SQRT(P44)</f>
        <v>1.3190905958272918</v>
      </c>
      <c r="O44" s="28">
        <f t="shared" si="4"/>
        <v>1.5149975698790701</v>
      </c>
      <c r="P44" s="29">
        <v>1.74</v>
      </c>
      <c r="Q44" s="28"/>
      <c r="R44" s="31"/>
      <c r="T44" s="17"/>
    </row>
    <row r="45" spans="1:20" x14ac:dyDescent="0.2">
      <c r="B45" s="11" t="s">
        <v>51</v>
      </c>
      <c r="C45" s="4" t="s">
        <v>45</v>
      </c>
      <c r="D45" s="5">
        <f>IF(C45="N",L45,IF(C45="H",N45,IF(C45="VH",P45,IF(C45="EH",R45))))</f>
        <v>1.5447830153690074</v>
      </c>
      <c r="G45" s="17"/>
      <c r="H45" s="31"/>
      <c r="I45" s="28"/>
      <c r="J45" s="31"/>
      <c r="K45" s="28"/>
      <c r="L45" s="31">
        <v>1</v>
      </c>
      <c r="M45" s="28">
        <f>GEOMEAN(N45,L45)</f>
        <v>1.1148511122035729</v>
      </c>
      <c r="N45" s="30">
        <f>R45^(1/3)</f>
        <v>1.2428930023815434</v>
      </c>
      <c r="O45" s="28">
        <f t="shared" si="4"/>
        <v>1.3856406460551016</v>
      </c>
      <c r="P45" s="31">
        <f>N45^2</f>
        <v>1.5447830153690074</v>
      </c>
      <c r="Q45" s="28">
        <f>GEOMEAN(P45,R45)</f>
        <v>1.722203062797327</v>
      </c>
      <c r="R45" s="29">
        <v>1.92</v>
      </c>
      <c r="T45" s="18"/>
    </row>
    <row r="46" spans="1:20" x14ac:dyDescent="0.2">
      <c r="B46" s="11" t="s">
        <v>52</v>
      </c>
      <c r="C46" s="4" t="s">
        <v>39</v>
      </c>
      <c r="D46" s="5">
        <f>IF(C46="VL",H46,IF(C46="L",J46,IF(C46="N",L46,IF(C46="H",N46,IF(C46="VH",P46)))))</f>
        <v>0.83666002653407556</v>
      </c>
      <c r="G46" s="18"/>
      <c r="H46" s="29">
        <v>0.7</v>
      </c>
      <c r="I46" s="28">
        <f>GEOMEAN(H46,J46)</f>
        <v>0.76528557975036537</v>
      </c>
      <c r="J46" s="30">
        <f>SQRT(H46)</f>
        <v>0.83666002653407556</v>
      </c>
      <c r="K46" s="28">
        <f>GEOMEAN(J46,L46)</f>
        <v>0.91469121922869445</v>
      </c>
      <c r="L46" s="31">
        <v>1</v>
      </c>
      <c r="M46" s="28">
        <f t="shared" ref="M46:M55" si="5">GEOMEAN(N46,L46)</f>
        <v>1.1485166937521161</v>
      </c>
      <c r="N46" s="30">
        <f>SQRT(P46)</f>
        <v>1.3190905958272918</v>
      </c>
      <c r="O46" s="28">
        <f t="shared" si="4"/>
        <v>1.5149975698790701</v>
      </c>
      <c r="P46" s="29">
        <v>1.74</v>
      </c>
      <c r="Q46" s="28"/>
      <c r="R46" s="31"/>
      <c r="T46" s="17"/>
    </row>
    <row r="47" spans="1:20" x14ac:dyDescent="0.2">
      <c r="B47" s="11" t="s">
        <v>53</v>
      </c>
      <c r="C47" s="4" t="s">
        <v>39</v>
      </c>
      <c r="D47" s="5">
        <f>IF(C47="VL",H47,IF(C47="L",J47,IF(C47="N",L47,IF(C47="H",N47,IF(C47="VH",P47)))))</f>
        <v>0.90553851381374162</v>
      </c>
      <c r="G47" s="17"/>
      <c r="H47" s="29">
        <v>0.82</v>
      </c>
      <c r="I47" s="28">
        <f>GEOMEAN(H47,J47)</f>
        <v>0.86170852457618641</v>
      </c>
      <c r="J47" s="30">
        <f>SQRT(H47)</f>
        <v>0.90553851381374162</v>
      </c>
      <c r="K47" s="28">
        <f>GEOMEAN(J47,L47)</f>
        <v>0.95159787400652673</v>
      </c>
      <c r="L47" s="31">
        <v>1</v>
      </c>
      <c r="M47" s="28">
        <f t="shared" si="5"/>
        <v>1.0636591793889978</v>
      </c>
      <c r="N47" s="30">
        <f>SQRT(P47)</f>
        <v>1.131370849898476</v>
      </c>
      <c r="O47" s="28">
        <f t="shared" si="4"/>
        <v>1.2033929897876459</v>
      </c>
      <c r="P47" s="29">
        <v>1.28</v>
      </c>
      <c r="Q47" s="28"/>
      <c r="R47" s="31"/>
      <c r="T47" s="17"/>
    </row>
    <row r="48" spans="1:20" x14ac:dyDescent="0.2">
      <c r="B48" s="11" t="s">
        <v>54</v>
      </c>
      <c r="C48" s="4" t="s">
        <v>41</v>
      </c>
      <c r="D48" s="5">
        <f>IF(C48="N",L48,IF(C48="H",N48,IF(C48="VH",P48,IF(C48="EH",R48))))</f>
        <v>1</v>
      </c>
      <c r="G48" s="17"/>
      <c r="H48" s="31"/>
      <c r="I48" s="28"/>
      <c r="J48" s="31"/>
      <c r="K48" s="28"/>
      <c r="L48" s="31">
        <v>1</v>
      </c>
      <c r="M48" s="28">
        <f t="shared" si="5"/>
        <v>1.1089675137099824</v>
      </c>
      <c r="N48" s="30">
        <f>R48^(1/3)</f>
        <v>1.2298089464641</v>
      </c>
      <c r="O48" s="28">
        <f t="shared" si="4"/>
        <v>1.3638181696985858</v>
      </c>
      <c r="P48" s="31">
        <f>N48^2</f>
        <v>1.5124300448031396</v>
      </c>
      <c r="Q48" s="28">
        <f>GEOMEAN(P48,R48)</f>
        <v>1.6772357864456147</v>
      </c>
      <c r="R48" s="29">
        <v>1.86</v>
      </c>
      <c r="T48" s="18"/>
    </row>
    <row r="49" spans="2:20" x14ac:dyDescent="0.2">
      <c r="B49" s="11" t="s">
        <v>55</v>
      </c>
      <c r="C49" s="4" t="s">
        <v>39</v>
      </c>
      <c r="D49" s="5">
        <f t="shared" ref="D49:D55" si="6">IF(C49="VL",H49,IF(C49="L",J49,IF(C49="N",L49,IF(C49="H",N49,IF(C49="VH",P49)))))</f>
        <v>0.89442719099991586</v>
      </c>
      <c r="G49" s="18"/>
      <c r="H49" s="29">
        <v>0.8</v>
      </c>
      <c r="I49" s="28">
        <f t="shared" ref="I49:I55" si="7">GEOMEAN(H49,J49)</f>
        <v>0.84589701075245127</v>
      </c>
      <c r="J49" s="30">
        <f t="shared" ref="J49:J55" si="8">SQRT(H49)</f>
        <v>0.89442719099991586</v>
      </c>
      <c r="K49" s="28">
        <f t="shared" ref="K49:K55" si="9">GEOMEAN(J49,L49)</f>
        <v>0.94574160900317583</v>
      </c>
      <c r="L49" s="31">
        <v>1</v>
      </c>
      <c r="M49" s="28">
        <f t="shared" si="5"/>
        <v>1.0992290923003527</v>
      </c>
      <c r="N49" s="30">
        <f>SQRT(P49)</f>
        <v>1.2083045973594573</v>
      </c>
      <c r="O49" s="28">
        <f t="shared" si="4"/>
        <v>1.3282035657777793</v>
      </c>
      <c r="P49" s="29">
        <v>1.46</v>
      </c>
      <c r="Q49" s="28"/>
      <c r="R49" s="31"/>
      <c r="T49" s="17"/>
    </row>
    <row r="50" spans="2:20" x14ac:dyDescent="0.2">
      <c r="B50" s="11" t="s">
        <v>56</v>
      </c>
      <c r="C50" s="4" t="s">
        <v>45</v>
      </c>
      <c r="D50" s="5">
        <f t="shared" si="6"/>
        <v>0.66</v>
      </c>
      <c r="G50" s="17"/>
      <c r="H50" s="29">
        <v>1.5</v>
      </c>
      <c r="I50" s="28">
        <f t="shared" si="7"/>
        <v>1.3554030054147672</v>
      </c>
      <c r="J50" s="30">
        <f t="shared" si="8"/>
        <v>1.2247448713915889</v>
      </c>
      <c r="K50" s="28">
        <f t="shared" si="9"/>
        <v>1.1066819197003215</v>
      </c>
      <c r="L50" s="31">
        <v>1</v>
      </c>
      <c r="M50" s="28">
        <f t="shared" si="5"/>
        <v>0.90133447757400031</v>
      </c>
      <c r="N50" s="30">
        <f>SQRT(P50)</f>
        <v>0.81240384046359604</v>
      </c>
      <c r="O50" s="28">
        <f t="shared" si="4"/>
        <v>0.7322475911233669</v>
      </c>
      <c r="P50" s="29">
        <v>0.66</v>
      </c>
      <c r="Q50" s="28"/>
      <c r="R50" s="31"/>
      <c r="T50" s="17"/>
    </row>
    <row r="51" spans="2:20" x14ac:dyDescent="0.2">
      <c r="B51" s="11" t="s">
        <v>57</v>
      </c>
      <c r="C51" s="4" t="s">
        <v>43</v>
      </c>
      <c r="D51" s="5">
        <f t="shared" si="6"/>
        <v>0.81240384046359604</v>
      </c>
      <c r="G51" s="17"/>
      <c r="H51" s="29">
        <v>1.48</v>
      </c>
      <c r="I51" s="28">
        <f t="shared" si="7"/>
        <v>1.3418262588607635</v>
      </c>
      <c r="J51" s="30">
        <f t="shared" si="8"/>
        <v>1.2165525060596438</v>
      </c>
      <c r="K51" s="28">
        <f t="shared" si="9"/>
        <v>1.1029743904822287</v>
      </c>
      <c r="L51" s="31">
        <v>1</v>
      </c>
      <c r="M51" s="28">
        <f t="shared" si="5"/>
        <v>0.90133447757400031</v>
      </c>
      <c r="N51" s="30">
        <f>SQRT(P51)</f>
        <v>0.81240384046359604</v>
      </c>
      <c r="O51" s="28">
        <f t="shared" si="4"/>
        <v>0.7322475911233669</v>
      </c>
      <c r="P51" s="29">
        <v>0.66</v>
      </c>
      <c r="Q51" s="28"/>
      <c r="R51" s="31"/>
      <c r="T51" s="17"/>
    </row>
    <row r="52" spans="2:20" x14ac:dyDescent="0.2">
      <c r="B52" s="11" t="s">
        <v>58</v>
      </c>
      <c r="C52" s="4" t="s">
        <v>41</v>
      </c>
      <c r="D52" s="5">
        <f t="shared" si="6"/>
        <v>1</v>
      </c>
      <c r="G52" s="17"/>
      <c r="H52" s="29">
        <v>1.46</v>
      </c>
      <c r="I52" s="28">
        <f t="shared" si="7"/>
        <v>1.3282035657777793</v>
      </c>
      <c r="J52" s="30">
        <f t="shared" si="8"/>
        <v>1.2083045973594573</v>
      </c>
      <c r="K52" s="28">
        <f t="shared" si="9"/>
        <v>1.0992290923003527</v>
      </c>
      <c r="L52" s="31">
        <v>1</v>
      </c>
      <c r="M52" s="28">
        <f t="shared" si="5"/>
        <v>0.90472939445297407</v>
      </c>
      <c r="N52" s="30">
        <f>SQRT(P52)</f>
        <v>0.81853527718724506</v>
      </c>
      <c r="O52" s="28">
        <f t="shared" si="4"/>
        <v>0.74055292566801345</v>
      </c>
      <c r="P52" s="29">
        <v>0.67</v>
      </c>
      <c r="Q52" s="28"/>
      <c r="R52" s="31"/>
      <c r="T52" s="17"/>
    </row>
    <row r="53" spans="2:20" x14ac:dyDescent="0.2">
      <c r="B53" s="11" t="s">
        <v>59</v>
      </c>
      <c r="C53" s="4" t="s">
        <v>41</v>
      </c>
      <c r="D53" s="5">
        <f>IF(C53="VL",H53,IF(C53="L",J53,IF(C53="N",L53,IF(C53="H",N53,IF(C53="VH",P53,IF(C53="EH",R53))))))</f>
        <v>1</v>
      </c>
      <c r="G53" s="17"/>
      <c r="H53" s="29">
        <v>1.46</v>
      </c>
      <c r="I53" s="28">
        <f t="shared" si="7"/>
        <v>1.3282035657777793</v>
      </c>
      <c r="J53" s="30">
        <f t="shared" si="8"/>
        <v>1.2083045973594573</v>
      </c>
      <c r="K53" s="28">
        <f t="shared" si="9"/>
        <v>1.0992290923003527</v>
      </c>
      <c r="L53" s="31">
        <v>1</v>
      </c>
      <c r="M53" s="28">
        <f t="shared" si="5"/>
        <v>0.93774513298211037</v>
      </c>
      <c r="N53" s="30">
        <f>R53^(1/3)</f>
        <v>0.87936593443163591</v>
      </c>
      <c r="O53" s="28">
        <f t="shared" si="4"/>
        <v>0.82462112512353225</v>
      </c>
      <c r="P53" s="31">
        <f>N53^2</f>
        <v>0.77328444663882423</v>
      </c>
      <c r="Q53" s="28">
        <f>GEOMEAN(P53,R53)</f>
        <v>0.72514372624632184</v>
      </c>
      <c r="R53" s="29">
        <v>0.68</v>
      </c>
      <c r="T53" s="18"/>
    </row>
    <row r="54" spans="2:20" x14ac:dyDescent="0.2">
      <c r="B54" s="11" t="s">
        <v>60</v>
      </c>
      <c r="C54" s="4" t="s">
        <v>41</v>
      </c>
      <c r="D54" s="5">
        <f>IF(C54="VL",H54,IF(C54="L",J54,IF(C54="N",L54,IF(C54="H",N54,IF(C54="VH",P54,IF(C54="EH",R54))))))</f>
        <v>1</v>
      </c>
      <c r="G54" s="18"/>
      <c r="H54" s="29">
        <v>1.33</v>
      </c>
      <c r="I54" s="28">
        <f t="shared" si="7"/>
        <v>1.2384792388616033</v>
      </c>
      <c r="J54" s="30">
        <f t="shared" si="8"/>
        <v>1.1532562594670797</v>
      </c>
      <c r="K54" s="28">
        <f t="shared" si="9"/>
        <v>1.0738976950655401</v>
      </c>
      <c r="L54" s="31">
        <v>1</v>
      </c>
      <c r="M54" s="28">
        <f t="shared" si="5"/>
        <v>0.9467211571056352</v>
      </c>
      <c r="N54" s="30">
        <f>R54^(1/3)</f>
        <v>0.89628094931143287</v>
      </c>
      <c r="O54" s="28">
        <f t="shared" si="4"/>
        <v>0.84852813742385691</v>
      </c>
      <c r="P54" s="31">
        <f>N54^2</f>
        <v>0.80331954009860329</v>
      </c>
      <c r="Q54" s="28">
        <f>GEOMEAN(P54,R54)</f>
        <v>0.7605196045277165</v>
      </c>
      <c r="R54" s="29">
        <v>0.72</v>
      </c>
      <c r="T54" s="18"/>
    </row>
    <row r="55" spans="2:20" x14ac:dyDescent="0.2">
      <c r="B55" s="11" t="s">
        <v>61</v>
      </c>
      <c r="C55" s="4" t="s">
        <v>41</v>
      </c>
      <c r="D55" s="5">
        <f t="shared" si="6"/>
        <v>1</v>
      </c>
      <c r="G55" s="18"/>
      <c r="H55" s="29">
        <v>1.34</v>
      </c>
      <c r="I55" s="28">
        <f t="shared" si="7"/>
        <v>1.2454566009997661</v>
      </c>
      <c r="J55" s="30">
        <f t="shared" si="8"/>
        <v>1.1575836902790226</v>
      </c>
      <c r="K55" s="28">
        <f t="shared" si="9"/>
        <v>1.0759106330355801</v>
      </c>
      <c r="L55" s="31">
        <v>1</v>
      </c>
      <c r="M55" s="28">
        <f t="shared" si="5"/>
        <v>0.924337803257961</v>
      </c>
      <c r="N55" s="30">
        <f>SQRT(P55)</f>
        <v>0.8544003745317531</v>
      </c>
      <c r="O55" s="28">
        <f t="shared" si="4"/>
        <v>0.7897545652974598</v>
      </c>
      <c r="P55" s="29">
        <v>0.73</v>
      </c>
      <c r="Q55" s="28"/>
      <c r="R55" s="31"/>
      <c r="T55" s="17"/>
    </row>
    <row r="56" spans="2:20" x14ac:dyDescent="0.2">
      <c r="D56" s="12">
        <f>PRODUCT(D42:D55)</f>
        <v>0.43477038516357497</v>
      </c>
      <c r="E56" s="1" t="s">
        <v>63</v>
      </c>
      <c r="G56" s="17"/>
      <c r="T56" s="17"/>
    </row>
    <row r="57" spans="2:20" x14ac:dyDescent="0.2">
      <c r="G57" s="17"/>
      <c r="T57" s="17"/>
    </row>
    <row r="58" spans="2:20" x14ac:dyDescent="0.2">
      <c r="G58" s="17"/>
      <c r="T58" s="17"/>
    </row>
    <row r="59" spans="2:20" x14ac:dyDescent="0.2">
      <c r="B59" s="36" t="s">
        <v>62</v>
      </c>
      <c r="C59" s="37"/>
      <c r="D59" s="13">
        <f>(H59*(F39^I59)*D56)/152</f>
        <v>8.2342863658239516</v>
      </c>
      <c r="G59" s="17"/>
      <c r="H59" s="6">
        <v>38.549999999999997</v>
      </c>
      <c r="I59" s="6">
        <v>1.06</v>
      </c>
      <c r="T59" s="17"/>
    </row>
    <row r="60" spans="2:20" x14ac:dyDescent="0.2"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</sheetData>
  <autoFilter ref="A5:A37">
    <filterColumn colId="0">
      <filters>
        <filter val="No"/>
      </filters>
    </filterColumn>
  </autoFilter>
  <mergeCells count="2">
    <mergeCell ref="D1:E1"/>
    <mergeCell ref="B59:C59"/>
  </mergeCells>
  <phoneticPr fontId="2" type="noConversion"/>
  <conditionalFormatting sqref="D56">
    <cfRule type="cellIs" dxfId="9" priority="1" stopIfTrue="1" operator="equal">
      <formula>1</formula>
    </cfRule>
    <cfRule type="cellIs" dxfId="8" priority="2" stopIfTrue="1" operator="greaterThan">
      <formula>1</formula>
    </cfRule>
    <cfRule type="cellIs" dxfId="7" priority="3" stopIfTrue="1" operator="lessThan">
      <formula>1</formula>
    </cfRule>
  </conditionalFormatting>
  <conditionalFormatting sqref="D42:D55">
    <cfRule type="cellIs" dxfId="6" priority="4" stopIfTrue="1" operator="equal">
      <formula>1</formula>
    </cfRule>
    <cfRule type="cellIs" dxfId="5" priority="5" stopIfTrue="1" operator="greaterThan">
      <formula>1.01</formula>
    </cfRule>
    <cfRule type="cellIs" dxfId="4" priority="6" stopIfTrue="1" operator="lessThan">
      <formula>0.99</formula>
    </cfRule>
  </conditionalFormatting>
  <conditionalFormatting sqref="C8:E13">
    <cfRule type="expression" dxfId="3" priority="7" stopIfTrue="1">
      <formula>IF(C$7="",FALSE,IF(SUM(C$8:C$13)=C$7,FALSE,TRUE))</formula>
    </cfRule>
  </conditionalFormatting>
  <conditionalFormatting sqref="C16:E21">
    <cfRule type="expression" dxfId="2" priority="8" stopIfTrue="1">
      <formula>IF(C$15="",FALSE,IF(SUM(C$16:C$21)=C$15,FALSE,TRUE))</formula>
    </cfRule>
  </conditionalFormatting>
  <conditionalFormatting sqref="C24:E29">
    <cfRule type="expression" dxfId="1" priority="9" stopIfTrue="1">
      <formula>IF(C$23="",FALSE,IF(SUM(C$24:C$29)=C$23,FALSE,TRUE))</formula>
    </cfRule>
  </conditionalFormatting>
  <conditionalFormatting sqref="C32:E37">
    <cfRule type="expression" dxfId="0" priority="10" stopIfTrue="1">
      <formula>IF(C$31="",FALSE,IF(SUM(C$32:C$37)=C$31,FALSE,TRUE))</formula>
    </cfRule>
  </conditionalFormatting>
  <dataValidations count="3">
    <dataValidation type="list" allowBlank="1" showInputMessage="1" showErrorMessage="1" errorTitle="Input Rating Entered" error="Select VL, L, L-N, N, N-H, H, H-VH, or VH" sqref="C42:C44 C46:C47 C49:C52 C55">
      <formula1>"VL,L,N,H,VH"</formula1>
    </dataValidation>
    <dataValidation type="list" allowBlank="1" showInputMessage="1" showErrorMessage="1" errorTitle="Input Rating Entered" error="Select VL, L, L-N, N, N-H, H, H-VH, or VH" sqref="C45 C48">
      <formula1>"N,H,VH,EH"</formula1>
    </dataValidation>
    <dataValidation type="list" allowBlank="1" showInputMessage="1" showErrorMessage="1" errorTitle="Input Rating Entered" error="Select VL, L, L-N, N, N-H, H, H-VH, or VH" sqref="C53:C54">
      <formula1>"VL,L,N,H,VH,EH"</formula1>
    </dataValidation>
  </dataValidations>
  <pageMargins left="0.78740157499999996" right="0.78740157499999996" top="0.984251969" bottom="0.984251969" header="0.5" footer="0.5"/>
  <pageSetup orientation="landscape" horizontalDpi="300" verticalDpi="300" r:id="rId1"/>
  <headerFooter alignWithMargins="0"/>
  <ignoredErrors>
    <ignoredError sqref="J42:J55 D48 D45" formula="1"/>
    <ignoredError sqref="F39 F7:F14 F22 F30" emptyCellReferenc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3"/>
  <sheetViews>
    <sheetView workbookViewId="0"/>
  </sheetViews>
  <sheetFormatPr baseColWidth="10" defaultColWidth="9.140625" defaultRowHeight="12.75" x14ac:dyDescent="0.2"/>
  <cols>
    <col min="1" max="16384" width="9.140625" style="1"/>
  </cols>
  <sheetData>
    <row r="3" spans="2:2" x14ac:dyDescent="0.2">
      <c r="B3" s="14" t="s">
        <v>64</v>
      </c>
    </row>
    <row r="4" spans="2:2" x14ac:dyDescent="0.2">
      <c r="B4" s="1" t="s">
        <v>73</v>
      </c>
    </row>
    <row r="5" spans="2:2" x14ac:dyDescent="0.2">
      <c r="B5" s="1" t="s">
        <v>65</v>
      </c>
    </row>
    <row r="6" spans="2:2" x14ac:dyDescent="0.2">
      <c r="B6" s="1" t="s">
        <v>74</v>
      </c>
    </row>
    <row r="8" spans="2:2" x14ac:dyDescent="0.2">
      <c r="B8" s="1" t="s">
        <v>75</v>
      </c>
    </row>
    <row r="11" spans="2:2" x14ac:dyDescent="0.2">
      <c r="B11" s="14" t="s">
        <v>66</v>
      </c>
    </row>
    <row r="12" spans="2:2" x14ac:dyDescent="0.2">
      <c r="B12" s="1" t="s">
        <v>71</v>
      </c>
    </row>
    <row r="13" spans="2:2" x14ac:dyDescent="0.2">
      <c r="B13" s="1" t="s">
        <v>72</v>
      </c>
    </row>
  </sheetData>
  <phoneticPr fontId="2" type="noConversion"/>
  <pageMargins left="0.78740157499999996" right="0.78740157499999996" top="0.984251969" bottom="0.984251969" header="0.5" footer="0.5"/>
  <pageSetup orientation="portrait" horizontalDpi="4294967293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COSYSMO</vt:lpstr>
      <vt:lpstr>Credits and Terms of use</vt:lpstr>
      <vt:lpstr>REQVL</vt:lpstr>
      <vt:lpstr>COSYSMO!Suchkriterien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</dc:creator>
  <cp:lastModifiedBy>Jan Rehwaldt</cp:lastModifiedBy>
  <cp:lastPrinted>2012-03-12T09:54:09Z</cp:lastPrinted>
  <dcterms:created xsi:type="dcterms:W3CDTF">2005-05-03T00:36:42Z</dcterms:created>
  <dcterms:modified xsi:type="dcterms:W3CDTF">2012-03-12T09:54:19Z</dcterms:modified>
</cp:coreProperties>
</file>