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147fcbfea20da/Receipt Splitter project/src/"/>
    </mc:Choice>
  </mc:AlternateContent>
  <xr:revisionPtr revIDLastSave="59" documentId="8_{CA90C786-6DD8-4C00-A734-969D2C4B458E}" xr6:coauthVersionLast="47" xr6:coauthVersionMax="47" xr10:uidLastSave="{B05BD98F-A28F-43DF-AAB4-780C7E0C8C16}"/>
  <bookViews>
    <workbookView xWindow="-120" yWindow="-120" windowWidth="29040" windowHeight="15720" activeTab="1" xr2:uid="{612115ED-04A2-4592-8706-3196440F10EE}"/>
  </bookViews>
  <sheets>
    <sheet name="README" sheetId="3" r:id="rId1"/>
    <sheet name="expens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C33" i="2" l="1"/>
  <c r="C6" i="2" s="1"/>
  <c r="C11" i="2"/>
  <c r="C9" i="2"/>
  <c r="C10" i="2"/>
  <c r="G23" i="2" l="1"/>
  <c r="G25" i="2"/>
  <c r="G22" i="2"/>
  <c r="G21" i="2"/>
  <c r="G20" i="2"/>
  <c r="G19" i="2"/>
  <c r="G27" i="2"/>
  <c r="G18" i="2"/>
  <c r="G26" i="2"/>
  <c r="G24" i="2"/>
  <c r="G17" i="2"/>
  <c r="H17" i="2"/>
  <c r="H24" i="2"/>
  <c r="H23" i="2"/>
  <c r="H25" i="2"/>
  <c r="H22" i="2"/>
  <c r="H21" i="2"/>
  <c r="H20" i="2"/>
  <c r="H19" i="2"/>
  <c r="H27" i="2"/>
  <c r="H18" i="2"/>
  <c r="H26" i="2"/>
  <c r="I24" i="2"/>
  <c r="I17" i="2"/>
  <c r="I23" i="2"/>
  <c r="I21" i="2"/>
  <c r="I22" i="2"/>
  <c r="I25" i="2"/>
  <c r="I20" i="2"/>
  <c r="I27" i="2"/>
  <c r="I19" i="2"/>
  <c r="I18" i="2"/>
  <c r="I26" i="2"/>
  <c r="I16" i="2"/>
  <c r="H16" i="2"/>
  <c r="G16" i="2"/>
  <c r="J26" i="2" l="1"/>
  <c r="J24" i="2"/>
  <c r="J19" i="2"/>
  <c r="J20" i="2"/>
  <c r="J22" i="2"/>
  <c r="J18" i="2"/>
  <c r="J21" i="2"/>
  <c r="J25" i="2"/>
  <c r="J17" i="2"/>
  <c r="J27" i="2"/>
  <c r="J23" i="2"/>
  <c r="J16" i="2"/>
  <c r="B39" i="2" a="1"/>
  <c r="B39" i="2" l="1"/>
  <c r="L15" i="2" l="1" a="1"/>
  <c r="T17" i="2" l="1"/>
  <c r="P22" i="2"/>
  <c r="O20" i="2"/>
  <c r="R19" i="2"/>
  <c r="O19" i="2"/>
  <c r="P25" i="2"/>
  <c r="S24" i="2"/>
  <c r="M19" i="2"/>
  <c r="S26" i="2"/>
  <c r="P19" i="2"/>
  <c r="P24" i="2"/>
  <c r="N23" i="2"/>
  <c r="S27" i="2"/>
  <c r="N19" i="2"/>
  <c r="U19" i="2"/>
  <c r="M17" i="2"/>
  <c r="O25" i="2"/>
  <c r="S19" i="2"/>
  <c r="S22" i="2"/>
  <c r="R25" i="2"/>
  <c r="N20" i="2"/>
  <c r="P26" i="2"/>
  <c r="T19" i="2"/>
  <c r="P27" i="2"/>
  <c r="R17" i="2"/>
  <c r="R20" i="2"/>
  <c r="U26" i="2"/>
  <c r="R16" i="2"/>
  <c r="N16" i="2"/>
  <c r="S21" i="2"/>
  <c r="P16" i="2"/>
  <c r="P17" i="2"/>
  <c r="Q17" i="2"/>
  <c r="R18" i="2"/>
  <c r="M20" i="2"/>
  <c r="O26" i="2"/>
  <c r="T16" i="2"/>
  <c r="M24" i="2"/>
  <c r="S23" i="2"/>
  <c r="T23" i="2"/>
  <c r="Q25" i="2"/>
  <c r="O17" i="2"/>
  <c r="T24" i="2"/>
  <c r="O22" i="2"/>
  <c r="S18" i="2"/>
  <c r="M16" i="2"/>
  <c r="T26" i="2"/>
  <c r="R24" i="2"/>
  <c r="M27" i="2"/>
  <c r="T18" i="2"/>
  <c r="P23" i="2"/>
  <c r="Q23" i="2"/>
  <c r="O24" i="2"/>
  <c r="S17" i="2"/>
  <c r="N17" i="2"/>
  <c r="M22" i="2"/>
  <c r="U22" i="2"/>
  <c r="Q21" i="2"/>
  <c r="U21" i="2"/>
  <c r="M26" i="2"/>
  <c r="T20" i="2"/>
  <c r="O16" i="2"/>
  <c r="O21" i="2"/>
  <c r="R21" i="2"/>
  <c r="P20" i="2"/>
  <c r="R26" i="2"/>
  <c r="Q18" i="2"/>
  <c r="N27" i="2"/>
  <c r="U25" i="2"/>
  <c r="S16" i="2"/>
  <c r="M23" i="2"/>
  <c r="S20" i="2"/>
  <c r="Q22" i="2"/>
  <c r="U24" i="2"/>
  <c r="U23" i="2"/>
  <c r="N22" i="2"/>
  <c r="T27" i="2"/>
  <c r="U18" i="2"/>
  <c r="Q16" i="2"/>
  <c r="N25" i="2"/>
  <c r="U16" i="2"/>
  <c r="U27" i="2"/>
  <c r="Q24" i="2"/>
  <c r="M25" i="2"/>
  <c r="N26" i="2"/>
  <c r="T21" i="2"/>
  <c r="O27" i="2"/>
  <c r="Q20" i="2"/>
  <c r="P18" i="2"/>
  <c r="U20" i="2"/>
  <c r="L15" i="2"/>
  <c r="Q27" i="2"/>
  <c r="T22" i="2"/>
  <c r="Q26" i="2"/>
  <c r="O18" i="2"/>
  <c r="M18" i="2"/>
  <c r="P21" i="2"/>
  <c r="R23" i="2"/>
  <c r="R22" i="2"/>
  <c r="T25" i="2"/>
  <c r="R27" i="2"/>
  <c r="U17" i="2"/>
  <c r="N18" i="2"/>
  <c r="M21" i="2"/>
  <c r="N21" i="2"/>
  <c r="O23" i="2"/>
  <c r="Q19" i="2"/>
  <c r="S25" i="2"/>
  <c r="N24" i="2"/>
  <c r="L20" i="2" l="1"/>
  <c r="C53" i="2"/>
  <c r="C46" i="2"/>
  <c r="C52" i="2"/>
  <c r="C51" i="2"/>
  <c r="C45" i="2"/>
  <c r="L22" i="2"/>
  <c r="L18" i="2"/>
  <c r="L16" i="2"/>
  <c r="L25" i="2"/>
  <c r="C50" i="2"/>
  <c r="L19" i="2"/>
  <c r="C44" i="2"/>
  <c r="L17" i="2"/>
  <c r="L24" i="2"/>
  <c r="C54" i="2"/>
  <c r="L21" i="2"/>
  <c r="C48" i="2"/>
  <c r="C47" i="2"/>
  <c r="L27" i="2"/>
  <c r="C49" i="2"/>
  <c r="L23" i="2"/>
  <c r="L26" i="2"/>
  <c r="C40" i="2"/>
  <c r="C43" i="2"/>
  <c r="C41" i="2"/>
  <c r="C42" i="2"/>
  <c r="C39" i="2" l="1"/>
  <c r="C4" i="2" s="1"/>
  <c r="C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<sst xmlns="http://schemas.openxmlformats.org/spreadsheetml/2006/main" count="69" uniqueCount="63">
  <si>
    <t>Item</t>
  </si>
  <si>
    <t>Name</t>
  </si>
  <si>
    <t>Subtotal</t>
  </si>
  <si>
    <t>Total</t>
  </si>
  <si>
    <t>Tax %</t>
  </si>
  <si>
    <t>Tip %</t>
  </si>
  <si>
    <t>Tax $</t>
  </si>
  <si>
    <t>Tip $</t>
  </si>
  <si>
    <t>Tip Allocation</t>
  </si>
  <si>
    <t>Allocated Cost</t>
  </si>
  <si>
    <t>Match?</t>
  </si>
  <si>
    <t>Person</t>
  </si>
  <si>
    <t>x</t>
  </si>
  <si>
    <t>#</t>
  </si>
  <si>
    <t>Cost</t>
  </si>
  <si>
    <t>Due</t>
  </si>
  <si>
    <t>Fee $</t>
  </si>
  <si>
    <t>Fee %</t>
  </si>
  <si>
    <t>Fee Allocation</t>
  </si>
  <si>
    <t>– – – – – – – – – – – – – – – – – – – – – – – – – – – – – –</t>
  </si>
  <si>
    <t>Input Item, Cost, # (count of items) and people</t>
  </si>
  <si>
    <t>Each person should be delimited by a ";"</t>
  </si>
  <si>
    <t>–</t>
  </si>
  <si>
    <t>If it is not an even split, associate a number of items to a person with "(#)" no space between the name and the first parenthesis</t>
  </si>
  <si>
    <t>Supports up to 16 people</t>
  </si>
  <si>
    <r>
      <rPr>
        <sz val="10"/>
        <color rgb="FF0000FF"/>
        <rFont val="Arial"/>
        <family val="2"/>
      </rPr>
      <t xml:space="preserve">Blue </t>
    </r>
    <r>
      <rPr>
        <sz val="10"/>
        <color theme="1"/>
        <rFont val="Arial"/>
        <family val="2"/>
      </rPr>
      <t>indicates an input</t>
    </r>
  </si>
  <si>
    <r>
      <rPr>
        <sz val="10"/>
        <color rgb="FFC00000"/>
        <rFont val="Arial"/>
        <family val="2"/>
      </rPr>
      <t xml:space="preserve">Red </t>
    </r>
    <r>
      <rPr>
        <sz val="10"/>
        <color theme="1"/>
        <rFont val="Arial"/>
        <family val="2"/>
      </rPr>
      <t>indicates direction</t>
    </r>
  </si>
  <si>
    <t>Don't edit the DATA tabs</t>
  </si>
  <si>
    <t>kona</t>
  </si>
  <si>
    <t>modelo</t>
  </si>
  <si>
    <t>nutrl</t>
  </si>
  <si>
    <t>miller lite</t>
  </si>
  <si>
    <t>martini</t>
  </si>
  <si>
    <t>general joes bites</t>
  </si>
  <si>
    <t>wings</t>
  </si>
  <si>
    <t>chicken tender</t>
  </si>
  <si>
    <t>cornbread skillet</t>
  </si>
  <si>
    <t>high noon</t>
  </si>
  <si>
    <t>surcharge</t>
  </si>
  <si>
    <t>emma</t>
  </si>
  <si>
    <t>maggie</t>
  </si>
  <si>
    <t>Bub City</t>
  </si>
  <si>
    <t>joe</t>
  </si>
  <si>
    <t>espresso martini</t>
  </si>
  <si>
    <t>cole</t>
  </si>
  <si>
    <t>sophia</t>
  </si>
  <si>
    <t>sophia;cole</t>
  </si>
  <si>
    <t>Venmo: @jrenn3</t>
  </si>
  <si>
    <t>Cell # last 4: 9965</t>
  </si>
  <si>
    <t>cole(2); sophia(1); joe(1)</t>
  </si>
  <si>
    <t>joe;cole</t>
  </si>
  <si>
    <t>maggie;joe;cole;sophia;emma</t>
  </si>
  <si>
    <t>1) save as and rename the file something recognizable</t>
  </si>
  <si>
    <t>2) ↓ change the name here to something recognizable</t>
  </si>
  <si>
    <t>← 3b) use parenetical and numbers to allocate a specific number of an item</t>
  </si>
  <si>
    <t>Receipt Total</t>
  </si>
  <si>
    <t>Tax Allocation</t>
  </si>
  <si>
    <t>4) ↑ to add items, highlight the row above this cell and insert a row</t>
  </si>
  <si>
    <t>5) ↑ drag down these formulas if needed</t>
  </si>
  <si>
    <t>← 3a) add items and names. Delimit names with a semicolon</t>
  </si>
  <si>
    <t>← 6) don’t forget tax, tips and fees</t>
  </si>
  <si>
    <t>← 7) change Venmo and Cell last 4</t>
  </si>
  <si>
    <t>← 8) screenshot from the blue header down to the names at the bottom to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</si>
</sst>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#,##0.00_)%;\(#,##0.00\)%"/>
    <numFmt numFmtId="165" formatCode="_(#,##0.00_);\(#,##0.00\)"/>
    <numFmt numFmtId="166" formatCode="&quot;$&quot;\ #,##0.00_);&quot;$&quot;\ \(#,##0.00\)"/>
  </numFmts>
  <fonts count="1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sz val="10"/>
      <color rgb="FF0000FF"/>
      <name val="Arial"/>
      <family val="2"/>
    </font>
    <font>
      <u val="singleAccounting"/>
      <sz val="10"/>
      <color theme="1"/>
      <name val="Arial"/>
      <family val="2"/>
    </font>
    <font>
      <sz val="10"/>
      <color theme="0" tint="-0.1499984740745262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right"/>
    </xf>
    <xf numFmtId="166" fontId="1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vertical="center"/>
    </xf>
    <xf numFmtId="39" fontId="0" fillId="0" borderId="0" xfId="0" applyNumberFormat="1"/>
    <xf numFmtId="0" fontId="6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165" fontId="4" fillId="2" borderId="0" xfId="0" applyNumberFormat="1" applyFont="1" applyFill="1" applyAlignment="1">
      <alignment vertical="top"/>
    </xf>
    <xf numFmtId="0" fontId="7" fillId="2" borderId="0" xfId="0" applyFont="1" applyFill="1"/>
    <xf numFmtId="0" fontId="7" fillId="0" borderId="0" xfId="0" applyFont="1"/>
    <xf numFmtId="165" fontId="1" fillId="0" borderId="0" xfId="0" applyNumberFormat="1" applyFont="1"/>
    <xf numFmtId="165" fontId="7" fillId="2" borderId="0" xfId="0" applyNumberFormat="1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8" fillId="2" borderId="0" xfId="0" applyFont="1" applyFill="1" applyAlignment="1">
      <alignment horizontal="centerContinuous"/>
    </xf>
    <xf numFmtId="165" fontId="7" fillId="2" borderId="0" xfId="0" applyNumberFormat="1" applyFont="1" applyFill="1" applyAlignment="1">
      <alignment horizontal="centerContinuous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 wrapText="1"/>
    </xf>
    <xf numFmtId="165" fontId="4" fillId="2" borderId="0" xfId="0" applyNumberFormat="1" applyFont="1" applyFill="1"/>
    <xf numFmtId="0" fontId="9" fillId="0" borderId="0" xfId="0" applyFont="1"/>
    <xf numFmtId="0" fontId="8" fillId="2" borderId="0" xfId="0" applyFont="1" applyFill="1"/>
    <xf numFmtId="165" fontId="8" fillId="2" borderId="0" xfId="0" applyNumberFormat="1" applyFont="1" applyFill="1"/>
    <xf numFmtId="165" fontId="1" fillId="2" borderId="0" xfId="0" applyNumberFormat="1" applyFont="1" applyFill="1"/>
    <xf numFmtId="0" fontId="11" fillId="3" borderId="0" xfId="0" applyFont="1" applyFill="1"/>
    <xf numFmtId="0" fontId="11" fillId="3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B950-FFC0-477D-ADF9-483E35435A2E}">
  <dimension ref="B2:C8"/>
  <sheetViews>
    <sheetView workbookViewId="0">
      <selection activeCell="E9" sqref="E9"/>
    </sheetView>
  </sheetViews>
  <sheetFormatPr defaultRowHeight="12.75" x14ac:dyDescent="0.2"/>
  <cols>
    <col min="1" max="1" width="2.28515625" customWidth="1"/>
    <col min="2" max="2" width="2" bestFit="1" customWidth="1"/>
  </cols>
  <sheetData>
    <row r="2" spans="2:3" x14ac:dyDescent="0.2">
      <c r="B2" t="s">
        <v>20</v>
      </c>
    </row>
    <row r="3" spans="2:3" x14ac:dyDescent="0.2">
      <c r="B3" t="s">
        <v>21</v>
      </c>
    </row>
    <row r="4" spans="2:3" x14ac:dyDescent="0.2">
      <c r="B4" t="s">
        <v>22</v>
      </c>
      <c r="C4" t="s">
        <v>23</v>
      </c>
    </row>
    <row r="5" spans="2:3" x14ac:dyDescent="0.2">
      <c r="B5" t="s">
        <v>22</v>
      </c>
      <c r="C5" t="s">
        <v>24</v>
      </c>
    </row>
    <row r="6" spans="2:3" x14ac:dyDescent="0.2">
      <c r="B6" t="s">
        <v>25</v>
      </c>
    </row>
    <row r="7" spans="2:3" x14ac:dyDescent="0.2">
      <c r="B7" t="s">
        <v>26</v>
      </c>
    </row>
    <row r="8" spans="2:3" x14ac:dyDescent="0.2">
      <c r="B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5F-FFAE-4545-9A94-F434F54B2D39}">
  <sheetPr codeName="Sheet2"/>
  <dimension ref="B2:AA68"/>
  <sheetViews>
    <sheetView tabSelected="1" zoomScaleNormal="100" workbookViewId="0">
      <pane xSplit="2" ySplit="15" topLeftCell="C16" activePane="bottomRight" state="frozen"/>
      <selection pane="topRight" activeCell="D1" sqref="D1"/>
      <selection pane="bottomLeft" activeCell="A4" sqref="A4"/>
      <selection pane="bottomRight" activeCell="G25" sqref="G25"/>
    </sheetView>
  </sheetViews>
  <sheetFormatPr defaultColWidth="9.140625" defaultRowHeight="12.75" x14ac:dyDescent="0.2"/>
  <cols>
    <col min="1" max="1" width="3.28515625" customWidth="1"/>
    <col min="2" max="2" width="21.85546875" bestFit="1" customWidth="1"/>
    <col min="3" max="3" width="9.85546875" bestFit="1" customWidth="1"/>
    <col min="4" max="4" width="2.28515625" customWidth="1"/>
    <col min="5" max="5" width="30" style="31" customWidth="1"/>
    <col min="6" max="6" width="68" bestFit="1" customWidth="1"/>
    <col min="7" max="7" width="12.7109375" bestFit="1" customWidth="1"/>
    <col min="8" max="8" width="12.140625" bestFit="1" customWidth="1"/>
    <col min="9" max="9" width="12.140625" customWidth="1"/>
    <col min="10" max="10" width="13.28515625" bestFit="1" customWidth="1"/>
    <col min="11" max="11" width="8.42578125" bestFit="1" customWidth="1"/>
    <col min="12" max="20" width="7.5703125" customWidth="1"/>
    <col min="21" max="21" width="5.5703125" bestFit="1" customWidth="1"/>
  </cols>
  <sheetData>
    <row r="2" spans="2:27" x14ac:dyDescent="0.2">
      <c r="B2" s="38" t="s">
        <v>52</v>
      </c>
    </row>
    <row r="4" spans="2:27" x14ac:dyDescent="0.2">
      <c r="B4" s="10" t="s">
        <v>3</v>
      </c>
      <c r="C4" s="11">
        <f>SUM(C38:C54)</f>
        <v>235.66</v>
      </c>
    </row>
    <row r="5" spans="2:27" ht="5.0999999999999996" customHeight="1" x14ac:dyDescent="0.2"/>
    <row r="6" spans="2:27" x14ac:dyDescent="0.2">
      <c r="B6" s="10" t="s">
        <v>55</v>
      </c>
      <c r="C6" s="11">
        <f>VLOOKUP("Total",B15:C121,2,0)</f>
        <v>235.65999999999997</v>
      </c>
    </row>
    <row r="7" spans="2:27" x14ac:dyDescent="0.2">
      <c r="B7" s="10" t="s">
        <v>10</v>
      </c>
      <c r="C7" s="12" t="b">
        <f>C6=C4</f>
        <v>1</v>
      </c>
    </row>
    <row r="8" spans="2:27" ht="5.0999999999999996" customHeight="1" x14ac:dyDescent="0.2"/>
    <row r="9" spans="2:27" x14ac:dyDescent="0.2">
      <c r="B9" s="10" t="s">
        <v>4</v>
      </c>
      <c r="C9" s="14">
        <f>VLOOKUP("Tax $",B:C,2,0)/VLOOKUP("Subtotal",B:C,2,0)</f>
        <v>0.11759591348766441</v>
      </c>
    </row>
    <row r="10" spans="2:27" x14ac:dyDescent="0.2">
      <c r="B10" s="10" t="s">
        <v>5</v>
      </c>
      <c r="C10" s="14">
        <f>VLOOKUP("Tip $",B:C,2,0)/VLOOKUP("Subtotal",B:C,2,0)</f>
        <v>0.16302575806977504</v>
      </c>
    </row>
    <row r="11" spans="2:27" x14ac:dyDescent="0.2">
      <c r="B11" s="10" t="s">
        <v>17</v>
      </c>
      <c r="C11" s="14">
        <f>VLOOKUP("Fee $",B:C,2,0)/VLOOKUP("Subtotal",B:C,2,0)</f>
        <v>0</v>
      </c>
    </row>
    <row r="12" spans="2:27" x14ac:dyDescent="0.2">
      <c r="B12" s="10"/>
      <c r="C12" s="14"/>
    </row>
    <row r="13" spans="2:27" x14ac:dyDescent="0.2">
      <c r="B13" s="38" t="s">
        <v>53</v>
      </c>
    </row>
    <row r="14" spans="2:27" x14ac:dyDescent="0.2">
      <c r="B14" s="42" t="s">
        <v>41</v>
      </c>
      <c r="C14" s="42"/>
      <c r="D14" s="42"/>
      <c r="E14" s="43"/>
      <c r="F14" s="38" t="s">
        <v>62</v>
      </c>
    </row>
    <row r="15" spans="2:27" s="26" customFormat="1" ht="15" x14ac:dyDescent="0.35">
      <c r="B15" s="24" t="s">
        <v>0</v>
      </c>
      <c r="C15" s="5" t="s">
        <v>14</v>
      </c>
      <c r="D15" s="24" t="s">
        <v>13</v>
      </c>
      <c r="E15" s="27" t="s">
        <v>11</v>
      </c>
      <c r="F15" s="25"/>
      <c r="G15" s="26" t="s">
        <v>56</v>
      </c>
      <c r="H15" s="26" t="s">
        <v>8</v>
      </c>
      <c r="I15" s="26" t="s">
        <v>18</v>
      </c>
      <c r="J15" s="26" t="s">
        <v>9</v>
      </c>
      <c r="L15" s="26" t="str" cm="1">
        <f t="array" ref="L15:AA15">TRANSPOSE(B39:B54)</f>
        <v>joe</v>
      </c>
      <c r="M15" s="26" t="str">
        <v>cole</v>
      </c>
      <c r="N15" s="26" t="str">
        <v>sophia</v>
      </c>
      <c r="O15" s="26" t="str">
        <v>emma</v>
      </c>
      <c r="P15" s="26" t="str">
        <v>maggie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</row>
    <row r="16" spans="2:27" x14ac:dyDescent="0.2">
      <c r="B16" s="18" t="s">
        <v>28</v>
      </c>
      <c r="C16" s="19">
        <v>8</v>
      </c>
      <c r="D16" s="18">
        <v>2</v>
      </c>
      <c r="E16" s="28" t="s">
        <v>50</v>
      </c>
      <c r="F16" s="38" t="s">
        <v>59</v>
      </c>
      <c r="G16" s="7">
        <f>C16*VLOOKUP("Tax %",B:C,2,0)</f>
        <v>0.94076730790131524</v>
      </c>
      <c r="H16" s="7">
        <f>C16*VLOOKUP("Tip %",B:C,2,0)</f>
        <v>1.3042060645582003</v>
      </c>
      <c r="I16" s="7">
        <f>C16*VLOOKUP("Fee %",B:C,2,0)</f>
        <v>0</v>
      </c>
      <c r="J16" s="7">
        <f>SUM(C16,G16:I16)</f>
        <v>10.244973372459516</v>
      </c>
      <c r="K16" s="7"/>
      <c r="L16" s="8">
        <f>IF($E16="All",$J16/COUNTA($B$39:$B$54),IFERROR($J16/$D16*MID($E16,(FIND(L$15,$E16)+LEN(L$15))+1,SEARCH(")",$E16,FIND(L$15,$E16)+LEN(L$15))-(FIND(L$15,$E16)+LEN(L$15))-1),IF(ISNUMBER(SEARCH(L$15,$E16)),$J16/(LEN($E16)-LEN(SUBSTITUTE($E16,";",""))+1),0)))</f>
        <v>5.1224866862297578</v>
      </c>
      <c r="M16" s="8">
        <f>IF($E16="All",$J16/COUNTA($B$39:$B$54),IFERROR($J16/$D16*MID($E16,(FIND(M$15,$E16)+LEN(M$15))+1,SEARCH(")",$E16,FIND(M$15,$E16)+LEN(M$15))-(FIND(M$15,$E16)+LEN(M$15))-1),IF(ISNUMBER(SEARCH(M$15,$E16)),$J16/(LEN($E16)-LEN(SUBSTITUTE($E16,";",""))+1),0)))</f>
        <v>5.1224866862297578</v>
      </c>
      <c r="N16" s="8">
        <f>IF($E16="All",$J16/COUNTA($B$39:$B$54),IFERROR($J16/$D16*MID($E16,(FIND(N$15,$E16)+LEN(N$15))+1,SEARCH(")",$E16,FIND(N$15,$E16)+LEN(N$15))-(FIND(N$15,$E16)+LEN(N$15))-1),IF(ISNUMBER(SEARCH(N$15,$E16)),$J16/(LEN($E16)-LEN(SUBSTITUTE($E16,";",""))+1),0)))</f>
        <v>0</v>
      </c>
      <c r="O16" s="8">
        <f>IF($E16="All",$J16/COUNTA($B$39:$B$54),IFERROR($J16/$D16*MID($E16,(FIND(O$15,$E16)+LEN(O$15))+1,SEARCH(")",$E16,FIND(O$15,$E16)+LEN(O$15))-(FIND(O$15,$E16)+LEN(O$15))-1),IF(ISNUMBER(SEARCH(O$15,$E16)),$J16/(LEN($E16)-LEN(SUBSTITUTE($E16,";",""))+1),0)))</f>
        <v>0</v>
      </c>
      <c r="P16" s="8">
        <f>IF($E16="All",$J16/COUNTA($B$39:$B$54),IFERROR($J16/$D16*MID($E16,(FIND(P$15,$E16)+LEN(P$15))+1,SEARCH(")",$E16,FIND(P$15,$E16)+LEN(P$15))-(FIND(P$15,$E16)+LEN(P$15))-1),IF(ISNUMBER(SEARCH(P$15,$E16)),$J16/(LEN($E16)-LEN(SUBSTITUTE($E16,";",""))+1),0)))</f>
        <v>0</v>
      </c>
      <c r="Q16" s="8">
        <f>IF($E16="All",$J16/COUNTA($B$39:$B$54),IFERROR($J16/$D16*MID($E16,(FIND(Q$15,$E16)+LEN(Q$15))+1,SEARCH(")",$E16,FIND(Q$15,$E16)+LEN(Q$15))-(FIND(Q$15,$E16)+LEN(Q$15))-1),IF(ISNUMBER(SEARCH(Q$15,$E16)),$J16/(LEN($E16)-LEN(SUBSTITUTE($E16,";",""))+1),0)))</f>
        <v>0</v>
      </c>
      <c r="R16" s="8">
        <f>IF($E16="All",$J16/COUNTA($B$39:$B$54),IFERROR($J16/$D16*MID($E16,(FIND(R$15,$E16)+LEN(R$15))+1,SEARCH(")",$E16,FIND(R$15,$E16)+LEN(R$15))-(FIND(R$15,$E16)+LEN(R$15))-1),IF(ISNUMBER(SEARCH(R$15,$E16)),$J16/(LEN($E16)-LEN(SUBSTITUTE($E16,";",""))+1),0)))</f>
        <v>0</v>
      </c>
      <c r="S16" s="8">
        <f>IF($E16="All",$J16/COUNTA($B$39:$B$54),IFERROR($J16/$D16*MID($E16,(FIND(S$15,$E16)+LEN(S$15))+1,SEARCH(")",$E16,FIND(S$15,$E16)+LEN(S$15))-(FIND(S$15,$E16)+LEN(S$15))-1),IF(ISNUMBER(SEARCH(S$15,$E16)),$J16/(LEN($E16)-LEN(SUBSTITUTE($E16,";",""))+1),0)))</f>
        <v>0</v>
      </c>
      <c r="T16" s="8">
        <f>IF($E16="All",$J16/COUNTA($B$39:$B$54),IFERROR($J16/$D16*MID($E16,(FIND(T$15,$E16)+LEN(T$15))+1,SEARCH(")",$E16,FIND(T$15,$E16)+LEN(T$15))-(FIND(T$15,$E16)+LEN(T$15))-1),IF(ISNUMBER(SEARCH(T$15,$E16)),$J16/(LEN($E16)-LEN(SUBSTITUTE($E16,";",""))+1),0)))</f>
        <v>0</v>
      </c>
      <c r="U16" s="8">
        <f>IF($E16="All",$J16/COUNTA($B$39:$B$54),IFERROR($J16/$D16*MID($E16,(FIND(U$15,$E16)+LEN(U$15))+1,SEARCH(")",$E16,FIND(U$15,$E16)+LEN(U$15))-(FIND(U$15,$E16)+LEN(U$15))-1),IF(ISNUMBER(SEARCH(U$15,$E16)),$J16/(LEN($E16)-LEN(SUBSTITUTE($E16,";",""))+1),0)))</f>
        <v>0</v>
      </c>
      <c r="V16" s="8"/>
    </row>
    <row r="17" spans="2:22" x14ac:dyDescent="0.2">
      <c r="B17" s="18" t="s">
        <v>29</v>
      </c>
      <c r="C17" s="19">
        <v>16</v>
      </c>
      <c r="D17" s="18">
        <v>2</v>
      </c>
      <c r="E17" s="28" t="s">
        <v>50</v>
      </c>
      <c r="F17" s="38"/>
      <c r="G17" s="7">
        <f>C17*VLOOKUP("Tax %",B:C,2,0)</f>
        <v>1.8815346158026305</v>
      </c>
      <c r="H17" s="7">
        <f>C17*VLOOKUP("Tip %",B:C,2,0)</f>
        <v>2.6084121291164006</v>
      </c>
      <c r="I17" s="7">
        <f>C17*VLOOKUP("Fee %",B:C,2,0)</f>
        <v>0</v>
      </c>
      <c r="J17" s="7">
        <f>SUM(C17,G17:I17)</f>
        <v>20.489946744919031</v>
      </c>
      <c r="K17" s="7"/>
      <c r="L17" s="8">
        <f>IF($E17="All",$J17/COUNTA($B$39:$B$54),IFERROR($J17/$D17*MID($E17,(FIND(L$15,$E17)+LEN(L$15))+1,SEARCH(")",$E17,FIND(L$15,$E17)+LEN(L$15))-(FIND(L$15,$E17)+LEN(L$15))-1),IF(ISNUMBER(SEARCH(L$15,$E17)),$J17/(LEN($E17)-LEN(SUBSTITUTE($E17,";",""))+1),0)))</f>
        <v>10.244973372459516</v>
      </c>
      <c r="M17" s="8">
        <f>IF($E17="All",$J17/COUNTA($B$39:$B$54),IFERROR($J17/$D17*MID($E17,(FIND(M$15,$E17)+LEN(M$15))+1,SEARCH(")",$E17,FIND(M$15,$E17)+LEN(M$15))-(FIND(M$15,$E17)+LEN(M$15))-1),IF(ISNUMBER(SEARCH(M$15,$E17)),$J17/(LEN($E17)-LEN(SUBSTITUTE($E17,";",""))+1),0)))</f>
        <v>10.244973372459516</v>
      </c>
      <c r="N17" s="8">
        <f>IF($E17="All",$J17/COUNTA($B$39:$B$54),IFERROR($J17/$D17*MID($E17,(FIND(N$15,$E17)+LEN(N$15))+1,SEARCH(")",$E17,FIND(N$15,$E17)+LEN(N$15))-(FIND(N$15,$E17)+LEN(N$15))-1),IF(ISNUMBER(SEARCH(N$15,$E17)),$J17/(LEN($E17)-LEN(SUBSTITUTE($E17,";",""))+1),0)))</f>
        <v>0</v>
      </c>
      <c r="O17" s="8">
        <f>IF($E17="All",$J17/COUNTA($B$39:$B$54),IFERROR($J17/$D17*MID($E17,(FIND(O$15,$E17)+LEN(O$15))+1,SEARCH(")",$E17,FIND(O$15,$E17)+LEN(O$15))-(FIND(O$15,$E17)+LEN(O$15))-1),IF(ISNUMBER(SEARCH(O$15,$E17)),$J17/(LEN($E17)-LEN(SUBSTITUTE($E17,";",""))+1),0)))</f>
        <v>0</v>
      </c>
      <c r="P17" s="8">
        <f>IF($E17="All",$J17/COUNTA($B$39:$B$54),IFERROR($J17/$D17*MID($E17,(FIND(P$15,$E17)+LEN(P$15))+1,SEARCH(")",$E17,FIND(P$15,$E17)+LEN(P$15))-(FIND(P$15,$E17)+LEN(P$15))-1),IF(ISNUMBER(SEARCH(P$15,$E17)),$J17/(LEN($E17)-LEN(SUBSTITUTE($E17,";",""))+1),0)))</f>
        <v>0</v>
      </c>
      <c r="Q17" s="8">
        <f>IF($E17="All",$J17/COUNTA($B$39:$B$54),IFERROR($J17/$D17*MID($E17,(FIND(Q$15,$E17)+LEN(Q$15))+1,SEARCH(")",$E17,FIND(Q$15,$E17)+LEN(Q$15))-(FIND(Q$15,$E17)+LEN(Q$15))-1),IF(ISNUMBER(SEARCH(Q$15,$E17)),$J17/(LEN($E17)-LEN(SUBSTITUTE($E17,";",""))+1),0)))</f>
        <v>0</v>
      </c>
      <c r="R17" s="8">
        <f>IF($E17="All",$J17/COUNTA($B$39:$B$54),IFERROR($J17/$D17*MID($E17,(FIND(R$15,$E17)+LEN(R$15))+1,SEARCH(")",$E17,FIND(R$15,$E17)+LEN(R$15))-(FIND(R$15,$E17)+LEN(R$15))-1),IF(ISNUMBER(SEARCH(R$15,$E17)),$J17/(LEN($E17)-LEN(SUBSTITUTE($E17,";",""))+1),0)))</f>
        <v>0</v>
      </c>
      <c r="S17" s="8">
        <f>IF($E17="All",$J17/COUNTA($B$39:$B$54),IFERROR($J17/$D17*MID($E17,(FIND(S$15,$E17)+LEN(S$15))+1,SEARCH(")",$E17,FIND(S$15,$E17)+LEN(S$15))-(FIND(S$15,$E17)+LEN(S$15))-1),IF(ISNUMBER(SEARCH(S$15,$E17)),$J17/(LEN($E17)-LEN(SUBSTITUTE($E17,";",""))+1),0)))</f>
        <v>0</v>
      </c>
      <c r="T17" s="8">
        <f>IF($E17="All",$J17/COUNTA($B$39:$B$54),IFERROR($J17/$D17*MID($E17,(FIND(T$15,$E17)+LEN(T$15))+1,SEARCH(")",$E17,FIND(T$15,$E17)+LEN(T$15))-(FIND(T$15,$E17)+LEN(T$15))-1),IF(ISNUMBER(SEARCH(T$15,$E17)),$J17/(LEN($E17)-LEN(SUBSTITUTE($E17,";",""))+1),0)))</f>
        <v>0</v>
      </c>
      <c r="U17" s="8">
        <f>IF($E17="All",$J17/COUNTA($B$39:$B$54),IFERROR($J17/$D17*MID($E17,(FIND(U$15,$E17)+LEN(U$15))+1,SEARCH(")",$E17,FIND(U$15,$E17)+LEN(U$15))-(FIND(U$15,$E17)+LEN(U$15))-1),IF(ISNUMBER(SEARCH(U$15,$E17)),$J17/(LEN($E17)-LEN(SUBSTITUTE($E17,";",""))+1),0)))</f>
        <v>0</v>
      </c>
      <c r="V17" s="8"/>
    </row>
    <row r="18" spans="2:22" x14ac:dyDescent="0.2">
      <c r="B18" s="18" t="s">
        <v>30</v>
      </c>
      <c r="C18" s="19">
        <v>10</v>
      </c>
      <c r="D18" s="18">
        <v>1</v>
      </c>
      <c r="E18" s="28" t="s">
        <v>45</v>
      </c>
      <c r="F18" s="15"/>
      <c r="G18" s="7">
        <f>C18*VLOOKUP("Tax %",B:C,2,0)</f>
        <v>1.1759591348766441</v>
      </c>
      <c r="H18" s="7">
        <f>C18*VLOOKUP("Tip %",B:C,2,0)</f>
        <v>1.6302575806977504</v>
      </c>
      <c r="I18" s="7">
        <f>C18*VLOOKUP("Fee %",B:C,2,0)</f>
        <v>0</v>
      </c>
      <c r="J18" s="7">
        <f>SUM(C18,G18:I18)</f>
        <v>12.806216715574394</v>
      </c>
      <c r="K18" s="7"/>
      <c r="L18" s="8">
        <f>IF($E18="All",$J18/COUNTA($B$39:$B$54),IFERROR($J18/$D18*MID($E18,(FIND(L$15,$E18)+LEN(L$15))+1,SEARCH(")",$E18,FIND(L$15,$E18)+LEN(L$15))-(FIND(L$15,$E18)+LEN(L$15))-1),IF(ISNUMBER(SEARCH(L$15,$E18)),$J18/(LEN($E18)-LEN(SUBSTITUTE($E18,";",""))+1),0)))</f>
        <v>0</v>
      </c>
      <c r="M18" s="8">
        <f>IF($E18="All",$J18/COUNTA($B$39:$B$54),IFERROR($J18/$D18*MID($E18,(FIND(M$15,$E18)+LEN(M$15))+1,SEARCH(")",$E18,FIND(M$15,$E18)+LEN(M$15))-(FIND(M$15,$E18)+LEN(M$15))-1),IF(ISNUMBER(SEARCH(M$15,$E18)),$J18/(LEN($E18)-LEN(SUBSTITUTE($E18,";",""))+1),0)))</f>
        <v>0</v>
      </c>
      <c r="N18" s="8">
        <f>IF($E18="All",$J18/COUNTA($B$39:$B$54),IFERROR($J18/$D18*MID($E18,(FIND(N$15,$E18)+LEN(N$15))+1,SEARCH(")",$E18,FIND(N$15,$E18)+LEN(N$15))-(FIND(N$15,$E18)+LEN(N$15))-1),IF(ISNUMBER(SEARCH(N$15,$E18)),$J18/(LEN($E18)-LEN(SUBSTITUTE($E18,";",""))+1),0)))</f>
        <v>12.806216715574394</v>
      </c>
      <c r="O18" s="8">
        <f>IF($E18="All",$J18/COUNTA($B$39:$B$54),IFERROR($J18/$D18*MID($E18,(FIND(O$15,$E18)+LEN(O$15))+1,SEARCH(")",$E18,FIND(O$15,$E18)+LEN(O$15))-(FIND(O$15,$E18)+LEN(O$15))-1),IF(ISNUMBER(SEARCH(O$15,$E18)),$J18/(LEN($E18)-LEN(SUBSTITUTE($E18,";",""))+1),0)))</f>
        <v>0</v>
      </c>
      <c r="P18" s="8">
        <f>IF($E18="All",$J18/COUNTA($B$39:$B$54),IFERROR($J18/$D18*MID($E18,(FIND(P$15,$E18)+LEN(P$15))+1,SEARCH(")",$E18,FIND(P$15,$E18)+LEN(P$15))-(FIND(P$15,$E18)+LEN(P$15))-1),IF(ISNUMBER(SEARCH(P$15,$E18)),$J18/(LEN($E18)-LEN(SUBSTITUTE($E18,";",""))+1),0)))</f>
        <v>0</v>
      </c>
      <c r="Q18" s="8">
        <f>IF($E18="All",$J18/COUNTA($B$39:$B$54),IFERROR($J18/$D18*MID($E18,(FIND(Q$15,$E18)+LEN(Q$15))+1,SEARCH(")",$E18,FIND(Q$15,$E18)+LEN(Q$15))-(FIND(Q$15,$E18)+LEN(Q$15))-1),IF(ISNUMBER(SEARCH(Q$15,$E18)),$J18/(LEN($E18)-LEN(SUBSTITUTE($E18,";",""))+1),0)))</f>
        <v>0</v>
      </c>
      <c r="R18" s="8">
        <f>IF($E18="All",$J18/COUNTA($B$39:$B$54),IFERROR($J18/$D18*MID($E18,(FIND(R$15,$E18)+LEN(R$15))+1,SEARCH(")",$E18,FIND(R$15,$E18)+LEN(R$15))-(FIND(R$15,$E18)+LEN(R$15))-1),IF(ISNUMBER(SEARCH(R$15,$E18)),$J18/(LEN($E18)-LEN(SUBSTITUTE($E18,";",""))+1),0)))</f>
        <v>0</v>
      </c>
      <c r="S18" s="8">
        <f>IF($E18="All",$J18/COUNTA($B$39:$B$54),IFERROR($J18/$D18*MID($E18,(FIND(S$15,$E18)+LEN(S$15))+1,SEARCH(")",$E18,FIND(S$15,$E18)+LEN(S$15))-(FIND(S$15,$E18)+LEN(S$15))-1),IF(ISNUMBER(SEARCH(S$15,$E18)),$J18/(LEN($E18)-LEN(SUBSTITUTE($E18,";",""))+1),0)))</f>
        <v>0</v>
      </c>
      <c r="T18" s="8">
        <f>IF($E18="All",$J18/COUNTA($B$39:$B$54),IFERROR($J18/$D18*MID($E18,(FIND(T$15,$E18)+LEN(T$15))+1,SEARCH(")",$E18,FIND(T$15,$E18)+LEN(T$15))-(FIND(T$15,$E18)+LEN(T$15))-1),IF(ISNUMBER(SEARCH(T$15,$E18)),$J18/(LEN($E18)-LEN(SUBSTITUTE($E18,";",""))+1),0)))</f>
        <v>0</v>
      </c>
      <c r="U18" s="8">
        <f>IF($E18="All",$J18/COUNTA($B$39:$B$54),IFERROR($J18/$D18*MID($E18,(FIND(U$15,$E18)+LEN(U$15))+1,SEARCH(")",$E18,FIND(U$15,$E18)+LEN(U$15))-(FIND(U$15,$E18)+LEN(U$15))-1),IF(ISNUMBER(SEARCH(U$15,$E18)),$J18/(LEN($E18)-LEN(SUBSTITUTE($E18,";",""))+1),0)))</f>
        <v>0</v>
      </c>
      <c r="V18" s="8"/>
    </row>
    <row r="19" spans="2:22" x14ac:dyDescent="0.2">
      <c r="B19" s="18" t="s">
        <v>31</v>
      </c>
      <c r="C19" s="19">
        <v>21</v>
      </c>
      <c r="D19" s="18">
        <v>3</v>
      </c>
      <c r="E19" s="28" t="s">
        <v>44</v>
      </c>
      <c r="F19" s="15"/>
      <c r="G19" s="7">
        <f>C19*VLOOKUP("Tax %",B:C,2,0)</f>
        <v>2.4695141832409524</v>
      </c>
      <c r="H19" s="7">
        <f>C19*VLOOKUP("Tip %",B:C,2,0)</f>
        <v>3.4235409194652759</v>
      </c>
      <c r="I19" s="7">
        <f>C19*VLOOKUP("Fee %",B:C,2,0)</f>
        <v>0</v>
      </c>
      <c r="J19" s="7">
        <f>SUM(C19,G19:I19)</f>
        <v>26.893055102706228</v>
      </c>
      <c r="K19" s="7"/>
      <c r="L19" s="8">
        <f>IF($E19="All",$J19/COUNTA($B$39:$B$54),IFERROR($J19/$D19*MID($E19,(FIND(L$15,$E19)+LEN(L$15))+1,SEARCH(")",$E19,FIND(L$15,$E19)+LEN(L$15))-(FIND(L$15,$E19)+LEN(L$15))-1),IF(ISNUMBER(SEARCH(L$15,$E19)),$J19/(LEN($E19)-LEN(SUBSTITUTE($E19,";",""))+1),0)))</f>
        <v>0</v>
      </c>
      <c r="M19" s="8">
        <f>IF($E19="All",$J19/COUNTA($B$39:$B$54),IFERROR($J19/$D19*MID($E19,(FIND(M$15,$E19)+LEN(M$15))+1,SEARCH(")",$E19,FIND(M$15,$E19)+LEN(M$15))-(FIND(M$15,$E19)+LEN(M$15))-1),IF(ISNUMBER(SEARCH(M$15,$E19)),$J19/(LEN($E19)-LEN(SUBSTITUTE($E19,";",""))+1),0)))</f>
        <v>26.893055102706228</v>
      </c>
      <c r="N19" s="8">
        <f>IF($E19="All",$J19/COUNTA($B$39:$B$54),IFERROR($J19/$D19*MID($E19,(FIND(N$15,$E19)+LEN(N$15))+1,SEARCH(")",$E19,FIND(N$15,$E19)+LEN(N$15))-(FIND(N$15,$E19)+LEN(N$15))-1),IF(ISNUMBER(SEARCH(N$15,$E19)),$J19/(LEN($E19)-LEN(SUBSTITUTE($E19,";",""))+1),0)))</f>
        <v>0</v>
      </c>
      <c r="O19" s="8">
        <f>IF($E19="All",$J19/COUNTA($B$39:$B$54),IFERROR($J19/$D19*MID($E19,(FIND(O$15,$E19)+LEN(O$15))+1,SEARCH(")",$E19,FIND(O$15,$E19)+LEN(O$15))-(FIND(O$15,$E19)+LEN(O$15))-1),IF(ISNUMBER(SEARCH(O$15,$E19)),$J19/(LEN($E19)-LEN(SUBSTITUTE($E19,";",""))+1),0)))</f>
        <v>0</v>
      </c>
      <c r="P19" s="8">
        <f>IF($E19="All",$J19/COUNTA($B$39:$B$54),IFERROR($J19/$D19*MID($E19,(FIND(P$15,$E19)+LEN(P$15))+1,SEARCH(")",$E19,FIND(P$15,$E19)+LEN(P$15))-(FIND(P$15,$E19)+LEN(P$15))-1),IF(ISNUMBER(SEARCH(P$15,$E19)),$J19/(LEN($E19)-LEN(SUBSTITUTE($E19,";",""))+1),0)))</f>
        <v>0</v>
      </c>
      <c r="Q19" s="8">
        <f>IF($E19="All",$J19/COUNTA($B$39:$B$54),IFERROR($J19/$D19*MID($E19,(FIND(Q$15,$E19)+LEN(Q$15))+1,SEARCH(")",$E19,FIND(Q$15,$E19)+LEN(Q$15))-(FIND(Q$15,$E19)+LEN(Q$15))-1),IF(ISNUMBER(SEARCH(Q$15,$E19)),$J19/(LEN($E19)-LEN(SUBSTITUTE($E19,";",""))+1),0)))</f>
        <v>0</v>
      </c>
      <c r="R19" s="8">
        <f>IF($E19="All",$J19/COUNTA($B$39:$B$54),IFERROR($J19/$D19*MID($E19,(FIND(R$15,$E19)+LEN(R$15))+1,SEARCH(")",$E19,FIND(R$15,$E19)+LEN(R$15))-(FIND(R$15,$E19)+LEN(R$15))-1),IF(ISNUMBER(SEARCH(R$15,$E19)),$J19/(LEN($E19)-LEN(SUBSTITUTE($E19,";",""))+1),0)))</f>
        <v>0</v>
      </c>
      <c r="S19" s="8">
        <f>IF($E19="All",$J19/COUNTA($B$39:$B$54),IFERROR($J19/$D19*MID($E19,(FIND(S$15,$E19)+LEN(S$15))+1,SEARCH(")",$E19,FIND(S$15,$E19)+LEN(S$15))-(FIND(S$15,$E19)+LEN(S$15))-1),IF(ISNUMBER(SEARCH(S$15,$E19)),$J19/(LEN($E19)-LEN(SUBSTITUTE($E19,";",""))+1),0)))</f>
        <v>0</v>
      </c>
      <c r="T19" s="8">
        <f>IF($E19="All",$J19/COUNTA($B$39:$B$54),IFERROR($J19/$D19*MID($E19,(FIND(T$15,$E19)+LEN(T$15))+1,SEARCH(")",$E19,FIND(T$15,$E19)+LEN(T$15))-(FIND(T$15,$E19)+LEN(T$15))-1),IF(ISNUMBER(SEARCH(T$15,$E19)),$J19/(LEN($E19)-LEN(SUBSTITUTE($E19,";",""))+1),0)))</f>
        <v>0</v>
      </c>
      <c r="U19" s="8">
        <f>IF($E19="All",$J19/COUNTA($B$39:$B$54),IFERROR($J19/$D19*MID($E19,(FIND(U$15,$E19)+LEN(U$15))+1,SEARCH(")",$E19,FIND(U$15,$E19)+LEN(U$15))-(FIND(U$15,$E19)+LEN(U$15))-1),IF(ISNUMBER(SEARCH(U$15,$E19)),$J19/(LEN($E19)-LEN(SUBSTITUTE($E19,";",""))+1),0)))</f>
        <v>0</v>
      </c>
      <c r="V19" s="8"/>
    </row>
    <row r="20" spans="2:22" x14ac:dyDescent="0.2">
      <c r="B20" s="18" t="s">
        <v>43</v>
      </c>
      <c r="C20" s="19">
        <v>44</v>
      </c>
      <c r="D20" s="18">
        <v>4</v>
      </c>
      <c r="E20" s="28" t="s">
        <v>49</v>
      </c>
      <c r="F20" s="38" t="s">
        <v>54</v>
      </c>
      <c r="G20" s="7">
        <f>C20*VLOOKUP("Tax %",B:C,2,0)</f>
        <v>5.1742201934572343</v>
      </c>
      <c r="H20" s="7">
        <f>C20*VLOOKUP("Tip %",B:C,2,0)</f>
        <v>7.1731333550701013</v>
      </c>
      <c r="I20" s="7">
        <f>C20*VLOOKUP("Fee %",B:C,2,0)</f>
        <v>0</v>
      </c>
      <c r="J20" s="7">
        <f>SUM(C20,G20:I20)</f>
        <v>56.34735354852733</v>
      </c>
      <c r="K20" s="7"/>
      <c r="L20" s="8">
        <f>IF($E20="All",$J20/COUNTA($B$39:$B$54),IFERROR($J20/$D20*MID($E20,(FIND(L$15,$E20)+LEN(L$15))+1,SEARCH(")",$E20,FIND(L$15,$E20)+LEN(L$15))-(FIND(L$15,$E20)+LEN(L$15))-1),IF(ISNUMBER(SEARCH(L$15,$E20)),$J20/(LEN($E20)-LEN(SUBSTITUTE($E20,";",""))+1),0)))</f>
        <v>14.086838387131833</v>
      </c>
      <c r="M20" s="8">
        <f>IF($E20="All",$J20/COUNTA($B$39:$B$54),IFERROR($J20/$D20*MID($E20,(FIND(M$15,$E20)+LEN(M$15))+1,SEARCH(")",$E20,FIND(M$15,$E20)+LEN(M$15))-(FIND(M$15,$E20)+LEN(M$15))-1),IF(ISNUMBER(SEARCH(M$15,$E20)),$J20/(LEN($E20)-LEN(SUBSTITUTE($E20,";",""))+1),0)))</f>
        <v>28.173676774263665</v>
      </c>
      <c r="N20" s="8">
        <f>IF($E20="All",$J20/COUNTA($B$39:$B$54),IFERROR($J20/$D20*MID($E20,(FIND(N$15,$E20)+LEN(N$15))+1,SEARCH(")",$E20,FIND(N$15,$E20)+LEN(N$15))-(FIND(N$15,$E20)+LEN(N$15))-1),IF(ISNUMBER(SEARCH(N$15,$E20)),$J20/(LEN($E20)-LEN(SUBSTITUTE($E20,";",""))+1),0)))</f>
        <v>14.086838387131833</v>
      </c>
      <c r="O20" s="8">
        <f>IF($E20="All",$J20/COUNTA($B$39:$B$54),IFERROR($J20/$D20*MID($E20,(FIND(O$15,$E20)+LEN(O$15))+1,SEARCH(")",$E20,FIND(O$15,$E20)+LEN(O$15))-(FIND(O$15,$E20)+LEN(O$15))-1),IF(ISNUMBER(SEARCH(O$15,$E20)),$J20/(LEN($E20)-LEN(SUBSTITUTE($E20,";",""))+1),0)))</f>
        <v>0</v>
      </c>
      <c r="P20" s="8">
        <f>IF($E20="All",$J20/COUNTA($B$39:$B$54),IFERROR($J20/$D20*MID($E20,(FIND(P$15,$E20)+LEN(P$15))+1,SEARCH(")",$E20,FIND(P$15,$E20)+LEN(P$15))-(FIND(P$15,$E20)+LEN(P$15))-1),IF(ISNUMBER(SEARCH(P$15,$E20)),$J20/(LEN($E20)-LEN(SUBSTITUTE($E20,";",""))+1),0)))</f>
        <v>0</v>
      </c>
      <c r="Q20" s="8">
        <f>IF($E20="All",$J20/COUNTA($B$39:$B$54),IFERROR($J20/$D20*MID($E20,(FIND(Q$15,$E20)+LEN(Q$15))+1,SEARCH(")",$E20,FIND(Q$15,$E20)+LEN(Q$15))-(FIND(Q$15,$E20)+LEN(Q$15))-1),IF(ISNUMBER(SEARCH(Q$15,$E20)),$J20/(LEN($E20)-LEN(SUBSTITUTE($E20,";",""))+1),0)))</f>
        <v>0</v>
      </c>
      <c r="R20" s="8">
        <f>IF($E20="All",$J20/COUNTA($B$39:$B$54),IFERROR($J20/$D20*MID($E20,(FIND(R$15,$E20)+LEN(R$15))+1,SEARCH(")",$E20,FIND(R$15,$E20)+LEN(R$15))-(FIND(R$15,$E20)+LEN(R$15))-1),IF(ISNUMBER(SEARCH(R$15,$E20)),$J20/(LEN($E20)-LEN(SUBSTITUTE($E20,";",""))+1),0)))</f>
        <v>0</v>
      </c>
      <c r="S20" s="8">
        <f>IF($E20="All",$J20/COUNTA($B$39:$B$54),IFERROR($J20/$D20*MID($E20,(FIND(S$15,$E20)+LEN(S$15))+1,SEARCH(")",$E20,FIND(S$15,$E20)+LEN(S$15))-(FIND(S$15,$E20)+LEN(S$15))-1),IF(ISNUMBER(SEARCH(S$15,$E20)),$J20/(LEN($E20)-LEN(SUBSTITUTE($E20,";",""))+1),0)))</f>
        <v>0</v>
      </c>
      <c r="T20" s="8">
        <f>IF($E20="All",$J20/COUNTA($B$39:$B$54),IFERROR($J20/$D20*MID($E20,(FIND(T$15,$E20)+LEN(T$15))+1,SEARCH(")",$E20,FIND(T$15,$E20)+LEN(T$15))-(FIND(T$15,$E20)+LEN(T$15))-1),IF(ISNUMBER(SEARCH(T$15,$E20)),$J20/(LEN($E20)-LEN(SUBSTITUTE($E20,";",""))+1),0)))</f>
        <v>0</v>
      </c>
      <c r="U20" s="8">
        <f>IF($E20="All",$J20/COUNTA($B$39:$B$54),IFERROR($J20/$D20*MID($E20,(FIND(U$15,$E20)+LEN(U$15))+1,SEARCH(")",$E20,FIND(U$15,$E20)+LEN(U$15))-(FIND(U$15,$E20)+LEN(U$15))-1),IF(ISNUMBER(SEARCH(U$15,$E20)),$J20/(LEN($E20)-LEN(SUBSTITUTE($E20,";",""))+1),0)))</f>
        <v>0</v>
      </c>
      <c r="V20" s="8"/>
    </row>
    <row r="21" spans="2:22" x14ac:dyDescent="0.2">
      <c r="B21" s="18" t="s">
        <v>32</v>
      </c>
      <c r="C21" s="19">
        <v>12</v>
      </c>
      <c r="D21" s="18">
        <v>1</v>
      </c>
      <c r="E21" s="28" t="s">
        <v>39</v>
      </c>
      <c r="F21" s="15"/>
      <c r="G21" s="7">
        <f>C21*VLOOKUP("Tax %",B:C,2,0)</f>
        <v>1.4111509618519729</v>
      </c>
      <c r="H21" s="7">
        <f>C21*VLOOKUP("Tip %",B:C,2,0)</f>
        <v>1.9563090968373005</v>
      </c>
      <c r="I21" s="7">
        <f>C21*VLOOKUP("Fee %",B:C,2,0)</f>
        <v>0</v>
      </c>
      <c r="J21" s="7">
        <f>SUM(C21,G21:I21)</f>
        <v>15.367460058689273</v>
      </c>
      <c r="K21" s="7"/>
      <c r="L21" s="8">
        <f>IF($E21="All",$J21/COUNTA($B$39:$B$54),IFERROR($J21/$D21*MID($E21,(FIND(L$15,$E21)+LEN(L$15))+1,SEARCH(")",$E21,FIND(L$15,$E21)+LEN(L$15))-(FIND(L$15,$E21)+LEN(L$15))-1),IF(ISNUMBER(SEARCH(L$15,$E21)),$J21/(LEN($E21)-LEN(SUBSTITUTE($E21,";",""))+1),0)))</f>
        <v>0</v>
      </c>
      <c r="M21" s="8">
        <f>IF($E21="All",$J21/COUNTA($B$39:$B$54),IFERROR($J21/$D21*MID($E21,(FIND(M$15,$E21)+LEN(M$15))+1,SEARCH(")",$E21,FIND(M$15,$E21)+LEN(M$15))-(FIND(M$15,$E21)+LEN(M$15))-1),IF(ISNUMBER(SEARCH(M$15,$E21)),$J21/(LEN($E21)-LEN(SUBSTITUTE($E21,";",""))+1),0)))</f>
        <v>0</v>
      </c>
      <c r="N21" s="8">
        <f>IF($E21="All",$J21/COUNTA($B$39:$B$54),IFERROR($J21/$D21*MID($E21,(FIND(N$15,$E21)+LEN(N$15))+1,SEARCH(")",$E21,FIND(N$15,$E21)+LEN(N$15))-(FIND(N$15,$E21)+LEN(N$15))-1),IF(ISNUMBER(SEARCH(N$15,$E21)),$J21/(LEN($E21)-LEN(SUBSTITUTE($E21,";",""))+1),0)))</f>
        <v>0</v>
      </c>
      <c r="O21" s="8">
        <f>IF($E21="All",$J21/COUNTA($B$39:$B$54),IFERROR($J21/$D21*MID($E21,(FIND(O$15,$E21)+LEN(O$15))+1,SEARCH(")",$E21,FIND(O$15,$E21)+LEN(O$15))-(FIND(O$15,$E21)+LEN(O$15))-1),IF(ISNUMBER(SEARCH(O$15,$E21)),$J21/(LEN($E21)-LEN(SUBSTITUTE($E21,";",""))+1),0)))</f>
        <v>15.367460058689273</v>
      </c>
      <c r="P21" s="8">
        <f>IF($E21="All",$J21/COUNTA($B$39:$B$54),IFERROR($J21/$D21*MID($E21,(FIND(P$15,$E21)+LEN(P$15))+1,SEARCH(")",$E21,FIND(P$15,$E21)+LEN(P$15))-(FIND(P$15,$E21)+LEN(P$15))-1),IF(ISNUMBER(SEARCH(P$15,$E21)),$J21/(LEN($E21)-LEN(SUBSTITUTE($E21,";",""))+1),0)))</f>
        <v>0</v>
      </c>
      <c r="Q21" s="8">
        <f>IF($E21="All",$J21/COUNTA($B$39:$B$54),IFERROR($J21/$D21*MID($E21,(FIND(Q$15,$E21)+LEN(Q$15))+1,SEARCH(")",$E21,FIND(Q$15,$E21)+LEN(Q$15))-(FIND(Q$15,$E21)+LEN(Q$15))-1),IF(ISNUMBER(SEARCH(Q$15,$E21)),$J21/(LEN($E21)-LEN(SUBSTITUTE($E21,";",""))+1),0)))</f>
        <v>0</v>
      </c>
      <c r="R21" s="8">
        <f>IF($E21="All",$J21/COUNTA($B$39:$B$54),IFERROR($J21/$D21*MID($E21,(FIND(R$15,$E21)+LEN(R$15))+1,SEARCH(")",$E21,FIND(R$15,$E21)+LEN(R$15))-(FIND(R$15,$E21)+LEN(R$15))-1),IF(ISNUMBER(SEARCH(R$15,$E21)),$J21/(LEN($E21)-LEN(SUBSTITUTE($E21,";",""))+1),0)))</f>
        <v>0</v>
      </c>
      <c r="S21" s="8">
        <f>IF($E21="All",$J21/COUNTA($B$39:$B$54),IFERROR($J21/$D21*MID($E21,(FIND(S$15,$E21)+LEN(S$15))+1,SEARCH(")",$E21,FIND(S$15,$E21)+LEN(S$15))-(FIND(S$15,$E21)+LEN(S$15))-1),IF(ISNUMBER(SEARCH(S$15,$E21)),$J21/(LEN($E21)-LEN(SUBSTITUTE($E21,";",""))+1),0)))</f>
        <v>0</v>
      </c>
      <c r="T21" s="8">
        <f>IF($E21="All",$J21/COUNTA($B$39:$B$54),IFERROR($J21/$D21*MID($E21,(FIND(T$15,$E21)+LEN(T$15))+1,SEARCH(")",$E21,FIND(T$15,$E21)+LEN(T$15))-(FIND(T$15,$E21)+LEN(T$15))-1),IF(ISNUMBER(SEARCH(T$15,$E21)),$J21/(LEN($E21)-LEN(SUBSTITUTE($E21,";",""))+1),0)))</f>
        <v>0</v>
      </c>
      <c r="U21" s="8">
        <f>IF($E21="All",$J21/COUNTA($B$39:$B$54),IFERROR($J21/$D21*MID($E21,(FIND(U$15,$E21)+LEN(U$15))+1,SEARCH(")",$E21,FIND(U$15,$E21)+LEN(U$15))-(FIND(U$15,$E21)+LEN(U$15))-1),IF(ISNUMBER(SEARCH(U$15,$E21)),$J21/(LEN($E21)-LEN(SUBSTITUTE($E21,";",""))+1),0)))</f>
        <v>0</v>
      </c>
      <c r="V21" s="8"/>
    </row>
    <row r="22" spans="2:22" x14ac:dyDescent="0.2">
      <c r="B22" s="18" t="s">
        <v>33</v>
      </c>
      <c r="C22" s="19">
        <v>14.95</v>
      </c>
      <c r="D22" s="18">
        <v>1</v>
      </c>
      <c r="E22" s="28" t="s">
        <v>46</v>
      </c>
      <c r="F22" s="15"/>
      <c r="G22" s="7">
        <f>C22*VLOOKUP("Tax %",B:C,2,0)</f>
        <v>1.7580589066405827</v>
      </c>
      <c r="H22" s="7">
        <f>C22*VLOOKUP("Tip %",B:C,2,0)</f>
        <v>2.4372350831431366</v>
      </c>
      <c r="I22" s="7">
        <f>C22*VLOOKUP("Fee %",B:C,2,0)</f>
        <v>0</v>
      </c>
      <c r="J22" s="7">
        <f>SUM(C22,G22:I22)</f>
        <v>19.145293989783717</v>
      </c>
      <c r="K22" s="7"/>
      <c r="L22" s="8">
        <f>IF($E22="All",$J22/COUNTA($B$39:$B$54),IFERROR($J22/$D22*MID($E22,(FIND(L$15,$E22)+LEN(L$15))+1,SEARCH(")",$E22,FIND(L$15,$E22)+LEN(L$15))-(FIND(L$15,$E22)+LEN(L$15))-1),IF(ISNUMBER(SEARCH(L$15,$E22)),$J22/(LEN($E22)-LEN(SUBSTITUTE($E22,";",""))+1),0)))</f>
        <v>0</v>
      </c>
      <c r="M22" s="8">
        <f>IF($E22="All",$J22/COUNTA($B$39:$B$54),IFERROR($J22/$D22*MID($E22,(FIND(M$15,$E22)+LEN(M$15))+1,SEARCH(")",$E22,FIND(M$15,$E22)+LEN(M$15))-(FIND(M$15,$E22)+LEN(M$15))-1),IF(ISNUMBER(SEARCH(M$15,$E22)),$J22/(LEN($E22)-LEN(SUBSTITUTE($E22,";",""))+1),0)))</f>
        <v>9.5726469948918584</v>
      </c>
      <c r="N22" s="8">
        <f>IF($E22="All",$J22/COUNTA($B$39:$B$54),IFERROR($J22/$D22*MID($E22,(FIND(N$15,$E22)+LEN(N$15))+1,SEARCH(")",$E22,FIND(N$15,$E22)+LEN(N$15))-(FIND(N$15,$E22)+LEN(N$15))-1),IF(ISNUMBER(SEARCH(N$15,$E22)),$J22/(LEN($E22)-LEN(SUBSTITUTE($E22,";",""))+1),0)))</f>
        <v>9.5726469948918584</v>
      </c>
      <c r="O22" s="8">
        <f>IF($E22="All",$J22/COUNTA($B$39:$B$54),IFERROR($J22/$D22*MID($E22,(FIND(O$15,$E22)+LEN(O$15))+1,SEARCH(")",$E22,FIND(O$15,$E22)+LEN(O$15))-(FIND(O$15,$E22)+LEN(O$15))-1),IF(ISNUMBER(SEARCH(O$15,$E22)),$J22/(LEN($E22)-LEN(SUBSTITUTE($E22,";",""))+1),0)))</f>
        <v>0</v>
      </c>
      <c r="P22" s="8">
        <f>IF($E22="All",$J22/COUNTA($B$39:$B$54),IFERROR($J22/$D22*MID($E22,(FIND(P$15,$E22)+LEN(P$15))+1,SEARCH(")",$E22,FIND(P$15,$E22)+LEN(P$15))-(FIND(P$15,$E22)+LEN(P$15))-1),IF(ISNUMBER(SEARCH(P$15,$E22)),$J22/(LEN($E22)-LEN(SUBSTITUTE($E22,";",""))+1),0)))</f>
        <v>0</v>
      </c>
      <c r="Q22" s="8">
        <f>IF($E22="All",$J22/COUNTA($B$39:$B$54),IFERROR($J22/$D22*MID($E22,(FIND(Q$15,$E22)+LEN(Q$15))+1,SEARCH(")",$E22,FIND(Q$15,$E22)+LEN(Q$15))-(FIND(Q$15,$E22)+LEN(Q$15))-1),IF(ISNUMBER(SEARCH(Q$15,$E22)),$J22/(LEN($E22)-LEN(SUBSTITUTE($E22,";",""))+1),0)))</f>
        <v>0</v>
      </c>
      <c r="R22" s="8">
        <f>IF($E22="All",$J22/COUNTA($B$39:$B$54),IFERROR($J22/$D22*MID($E22,(FIND(R$15,$E22)+LEN(R$15))+1,SEARCH(")",$E22,FIND(R$15,$E22)+LEN(R$15))-(FIND(R$15,$E22)+LEN(R$15))-1),IF(ISNUMBER(SEARCH(R$15,$E22)),$J22/(LEN($E22)-LEN(SUBSTITUTE($E22,";",""))+1),0)))</f>
        <v>0</v>
      </c>
      <c r="S22" s="8">
        <f>IF($E22="All",$J22/COUNTA($B$39:$B$54),IFERROR($J22/$D22*MID($E22,(FIND(S$15,$E22)+LEN(S$15))+1,SEARCH(")",$E22,FIND(S$15,$E22)+LEN(S$15))-(FIND(S$15,$E22)+LEN(S$15))-1),IF(ISNUMBER(SEARCH(S$15,$E22)),$J22/(LEN($E22)-LEN(SUBSTITUTE($E22,";",""))+1),0)))</f>
        <v>0</v>
      </c>
      <c r="T22" s="8">
        <f>IF($E22="All",$J22/COUNTA($B$39:$B$54),IFERROR($J22/$D22*MID($E22,(FIND(T$15,$E22)+LEN(T$15))+1,SEARCH(")",$E22,FIND(T$15,$E22)+LEN(T$15))-(FIND(T$15,$E22)+LEN(T$15))-1),IF(ISNUMBER(SEARCH(T$15,$E22)),$J22/(LEN($E22)-LEN(SUBSTITUTE($E22,";",""))+1),0)))</f>
        <v>0</v>
      </c>
      <c r="U22" s="8">
        <f>IF($E22="All",$J22/COUNTA($B$39:$B$54),IFERROR($J22/$D22*MID($E22,(FIND(U$15,$E22)+LEN(U$15))+1,SEARCH(")",$E22,FIND(U$15,$E22)+LEN(U$15))-(FIND(U$15,$E22)+LEN(U$15))-1),IF(ISNUMBER(SEARCH(U$15,$E22)),$J22/(LEN($E22)-LEN(SUBSTITUTE($E22,";",""))+1),0)))</f>
        <v>0</v>
      </c>
      <c r="V22" s="8"/>
    </row>
    <row r="23" spans="2:22" x14ac:dyDescent="0.2">
      <c r="B23" s="18" t="s">
        <v>34</v>
      </c>
      <c r="C23" s="19">
        <v>16.95</v>
      </c>
      <c r="D23" s="18">
        <v>1</v>
      </c>
      <c r="E23" s="28" t="s">
        <v>42</v>
      </c>
      <c r="F23" s="15"/>
      <c r="G23" s="7">
        <f>C23*VLOOKUP("Tax %",B:C,2,0)</f>
        <v>1.9932507336159115</v>
      </c>
      <c r="H23" s="7">
        <f>C23*VLOOKUP("Tip %",B:C,2,0)</f>
        <v>2.7632865992826869</v>
      </c>
      <c r="I23" s="7">
        <f>C23*VLOOKUP("Fee %",B:C,2,0)</f>
        <v>0</v>
      </c>
      <c r="J23" s="7">
        <f>SUM(C23,G23:I23)</f>
        <v>21.706537332898598</v>
      </c>
      <c r="K23" s="7"/>
      <c r="L23" s="8">
        <f>IF($E23="All",$J23/COUNTA($B$39:$B$54),IFERROR($J23/$D23*MID($E23,(FIND(L$15,$E23)+LEN(L$15))+1,SEARCH(")",$E23,FIND(L$15,$E23)+LEN(L$15))-(FIND(L$15,$E23)+LEN(L$15))-1),IF(ISNUMBER(SEARCH(L$15,$E23)),$J23/(LEN($E23)-LEN(SUBSTITUTE($E23,";",""))+1),0)))</f>
        <v>21.706537332898598</v>
      </c>
      <c r="M23" s="8">
        <f>IF($E23="All",$J23/COUNTA($B$39:$B$54),IFERROR($J23/$D23*MID($E23,(FIND(M$15,$E23)+LEN(M$15))+1,SEARCH(")",$E23,FIND(M$15,$E23)+LEN(M$15))-(FIND(M$15,$E23)+LEN(M$15))-1),IF(ISNUMBER(SEARCH(M$15,$E23)),$J23/(LEN($E23)-LEN(SUBSTITUTE($E23,";",""))+1),0)))</f>
        <v>0</v>
      </c>
      <c r="N23" s="8">
        <f>IF($E23="All",$J23/COUNTA($B$39:$B$54),IFERROR($J23/$D23*MID($E23,(FIND(N$15,$E23)+LEN(N$15))+1,SEARCH(")",$E23,FIND(N$15,$E23)+LEN(N$15))-(FIND(N$15,$E23)+LEN(N$15))-1),IF(ISNUMBER(SEARCH(N$15,$E23)),$J23/(LEN($E23)-LEN(SUBSTITUTE($E23,";",""))+1),0)))</f>
        <v>0</v>
      </c>
      <c r="O23" s="8">
        <f>IF($E23="All",$J23/COUNTA($B$39:$B$54),IFERROR($J23/$D23*MID($E23,(FIND(O$15,$E23)+LEN(O$15))+1,SEARCH(")",$E23,FIND(O$15,$E23)+LEN(O$15))-(FIND(O$15,$E23)+LEN(O$15))-1),IF(ISNUMBER(SEARCH(O$15,$E23)),$J23/(LEN($E23)-LEN(SUBSTITUTE($E23,";",""))+1),0)))</f>
        <v>0</v>
      </c>
      <c r="P23" s="8">
        <f>IF($E23="All",$J23/COUNTA($B$39:$B$54),IFERROR($J23/$D23*MID($E23,(FIND(P$15,$E23)+LEN(P$15))+1,SEARCH(")",$E23,FIND(P$15,$E23)+LEN(P$15))-(FIND(P$15,$E23)+LEN(P$15))-1),IF(ISNUMBER(SEARCH(P$15,$E23)),$J23/(LEN($E23)-LEN(SUBSTITUTE($E23,";",""))+1),0)))</f>
        <v>0</v>
      </c>
      <c r="Q23" s="8">
        <f>IF($E23="All",$J23/COUNTA($B$39:$B$54),IFERROR($J23/$D23*MID($E23,(FIND(Q$15,$E23)+LEN(Q$15))+1,SEARCH(")",$E23,FIND(Q$15,$E23)+LEN(Q$15))-(FIND(Q$15,$E23)+LEN(Q$15))-1),IF(ISNUMBER(SEARCH(Q$15,$E23)),$J23/(LEN($E23)-LEN(SUBSTITUTE($E23,";",""))+1),0)))</f>
        <v>0</v>
      </c>
      <c r="R23" s="8">
        <f>IF($E23="All",$J23/COUNTA($B$39:$B$54),IFERROR($J23/$D23*MID($E23,(FIND(R$15,$E23)+LEN(R$15))+1,SEARCH(")",$E23,FIND(R$15,$E23)+LEN(R$15))-(FIND(R$15,$E23)+LEN(R$15))-1),IF(ISNUMBER(SEARCH(R$15,$E23)),$J23/(LEN($E23)-LEN(SUBSTITUTE($E23,";",""))+1),0)))</f>
        <v>0</v>
      </c>
      <c r="S23" s="8">
        <f>IF($E23="All",$J23/COUNTA($B$39:$B$54),IFERROR($J23/$D23*MID($E23,(FIND(S$15,$E23)+LEN(S$15))+1,SEARCH(")",$E23,FIND(S$15,$E23)+LEN(S$15))-(FIND(S$15,$E23)+LEN(S$15))-1),IF(ISNUMBER(SEARCH(S$15,$E23)),$J23/(LEN($E23)-LEN(SUBSTITUTE($E23,";",""))+1),0)))</f>
        <v>0</v>
      </c>
      <c r="T23" s="8">
        <f>IF($E23="All",$J23/COUNTA($B$39:$B$54),IFERROR($J23/$D23*MID($E23,(FIND(T$15,$E23)+LEN(T$15))+1,SEARCH(")",$E23,FIND(T$15,$E23)+LEN(T$15))-(FIND(T$15,$E23)+LEN(T$15))-1),IF(ISNUMBER(SEARCH(T$15,$E23)),$J23/(LEN($E23)-LEN(SUBSTITUTE($E23,";",""))+1),0)))</f>
        <v>0</v>
      </c>
      <c r="U23" s="8">
        <f>IF($E23="All",$J23/COUNTA($B$39:$B$54),IFERROR($J23/$D23*MID($E23,(FIND(U$15,$E23)+LEN(U$15))+1,SEARCH(")",$E23,FIND(U$15,$E23)+LEN(U$15))-(FIND(U$15,$E23)+LEN(U$15))-1),IF(ISNUMBER(SEARCH(U$15,$E23)),$J23/(LEN($E23)-LEN(SUBSTITUTE($E23,";",""))+1),0)))</f>
        <v>0</v>
      </c>
      <c r="V23" s="8"/>
    </row>
    <row r="24" spans="2:22" x14ac:dyDescent="0.2">
      <c r="B24" s="18" t="s">
        <v>35</v>
      </c>
      <c r="C24" s="19">
        <v>15.95</v>
      </c>
      <c r="D24" s="18">
        <v>1</v>
      </c>
      <c r="E24" s="28" t="s">
        <v>39</v>
      </c>
      <c r="F24" s="15"/>
      <c r="G24" s="7">
        <f>C24*VLOOKUP("Tax %",B:C,2,0)</f>
        <v>1.8756548201282472</v>
      </c>
      <c r="H24" s="7">
        <f>C24*VLOOKUP("Tip %",B:C,2,0)</f>
        <v>2.6002608412129118</v>
      </c>
      <c r="I24" s="7">
        <f>C24*VLOOKUP("Fee %",B:C,2,0)</f>
        <v>0</v>
      </c>
      <c r="J24" s="7">
        <f>SUM(C24,G24:I24)</f>
        <v>20.425915661341158</v>
      </c>
      <c r="K24" s="7"/>
      <c r="L24" s="8">
        <f>IF($E24="All",$J24/COUNTA($B$39:$B$54),IFERROR($J24/$D24*MID($E24,(FIND(L$15,$E24)+LEN(L$15))+1,SEARCH(")",$E24,FIND(L$15,$E24)+LEN(L$15))-(FIND(L$15,$E24)+LEN(L$15))-1),IF(ISNUMBER(SEARCH(L$15,$E24)),$J24/(LEN($E24)-LEN(SUBSTITUTE($E24,";",""))+1),0)))</f>
        <v>0</v>
      </c>
      <c r="M24" s="8">
        <f>IF($E24="All",$J24/COUNTA($B$39:$B$54),IFERROR($J24/$D24*MID($E24,(FIND(M$15,$E24)+LEN(M$15))+1,SEARCH(")",$E24,FIND(M$15,$E24)+LEN(M$15))-(FIND(M$15,$E24)+LEN(M$15))-1),IF(ISNUMBER(SEARCH(M$15,$E24)),$J24/(LEN($E24)-LEN(SUBSTITUTE($E24,";",""))+1),0)))</f>
        <v>0</v>
      </c>
      <c r="N24" s="8">
        <f>IF($E24="All",$J24/COUNTA($B$39:$B$54),IFERROR($J24/$D24*MID($E24,(FIND(N$15,$E24)+LEN(N$15))+1,SEARCH(")",$E24,FIND(N$15,$E24)+LEN(N$15))-(FIND(N$15,$E24)+LEN(N$15))-1),IF(ISNUMBER(SEARCH(N$15,$E24)),$J24/(LEN($E24)-LEN(SUBSTITUTE($E24,";",""))+1),0)))</f>
        <v>0</v>
      </c>
      <c r="O24" s="8">
        <f>IF($E24="All",$J24/COUNTA($B$39:$B$54),IFERROR($J24/$D24*MID($E24,(FIND(O$15,$E24)+LEN(O$15))+1,SEARCH(")",$E24,FIND(O$15,$E24)+LEN(O$15))-(FIND(O$15,$E24)+LEN(O$15))-1),IF(ISNUMBER(SEARCH(O$15,$E24)),$J24/(LEN($E24)-LEN(SUBSTITUTE($E24,";",""))+1),0)))</f>
        <v>20.425915661341158</v>
      </c>
      <c r="P24" s="8">
        <f>IF($E24="All",$J24/COUNTA($B$39:$B$54),IFERROR($J24/$D24*MID($E24,(FIND(P$15,$E24)+LEN(P$15))+1,SEARCH(")",$E24,FIND(P$15,$E24)+LEN(P$15))-(FIND(P$15,$E24)+LEN(P$15))-1),IF(ISNUMBER(SEARCH(P$15,$E24)),$J24/(LEN($E24)-LEN(SUBSTITUTE($E24,";",""))+1),0)))</f>
        <v>0</v>
      </c>
      <c r="Q24" s="8">
        <f>IF($E24="All",$J24/COUNTA($B$39:$B$54),IFERROR($J24/$D24*MID($E24,(FIND(Q$15,$E24)+LEN(Q$15))+1,SEARCH(")",$E24,FIND(Q$15,$E24)+LEN(Q$15))-(FIND(Q$15,$E24)+LEN(Q$15))-1),IF(ISNUMBER(SEARCH(Q$15,$E24)),$J24/(LEN($E24)-LEN(SUBSTITUTE($E24,";",""))+1),0)))</f>
        <v>0</v>
      </c>
      <c r="R24" s="8">
        <f>IF($E24="All",$J24/COUNTA($B$39:$B$54),IFERROR($J24/$D24*MID($E24,(FIND(R$15,$E24)+LEN(R$15))+1,SEARCH(")",$E24,FIND(R$15,$E24)+LEN(R$15))-(FIND(R$15,$E24)+LEN(R$15))-1),IF(ISNUMBER(SEARCH(R$15,$E24)),$J24/(LEN($E24)-LEN(SUBSTITUTE($E24,";",""))+1),0)))</f>
        <v>0</v>
      </c>
      <c r="S24" s="8">
        <f>IF($E24="All",$J24/COUNTA($B$39:$B$54),IFERROR($J24/$D24*MID($E24,(FIND(S$15,$E24)+LEN(S$15))+1,SEARCH(")",$E24,FIND(S$15,$E24)+LEN(S$15))-(FIND(S$15,$E24)+LEN(S$15))-1),IF(ISNUMBER(SEARCH(S$15,$E24)),$J24/(LEN($E24)-LEN(SUBSTITUTE($E24,";",""))+1),0)))</f>
        <v>0</v>
      </c>
      <c r="T24" s="8">
        <f>IF($E24="All",$J24/COUNTA($B$39:$B$54),IFERROR($J24/$D24*MID($E24,(FIND(T$15,$E24)+LEN(T$15))+1,SEARCH(")",$E24,FIND(T$15,$E24)+LEN(T$15))-(FIND(T$15,$E24)+LEN(T$15))-1),IF(ISNUMBER(SEARCH(T$15,$E24)),$J24/(LEN($E24)-LEN(SUBSTITUTE($E24,";",""))+1),0)))</f>
        <v>0</v>
      </c>
      <c r="U24" s="8">
        <f>IF($E24="All",$J24/COUNTA($B$39:$B$54),IFERROR($J24/$D24*MID($E24,(FIND(U$15,$E24)+LEN(U$15))+1,SEARCH(")",$E24,FIND(U$15,$E24)+LEN(U$15))-(FIND(U$15,$E24)+LEN(U$15))-1),IF(ISNUMBER(SEARCH(U$15,$E24)),$J24/(LEN($E24)-LEN(SUBSTITUTE($E24,";",""))+1),0)))</f>
        <v>0</v>
      </c>
      <c r="V24" s="8"/>
    </row>
    <row r="25" spans="2:22" x14ac:dyDescent="0.2">
      <c r="B25" s="18" t="s">
        <v>36</v>
      </c>
      <c r="C25" s="19">
        <v>8.9499999999999993</v>
      </c>
      <c r="D25" s="18">
        <v>1</v>
      </c>
      <c r="E25" s="28" t="s">
        <v>39</v>
      </c>
      <c r="F25" s="15"/>
      <c r="G25" s="7">
        <f>C25*VLOOKUP("Tax %",B:C,2,0)</f>
        <v>1.0524834257145963</v>
      </c>
      <c r="H25" s="7">
        <f>C25*VLOOKUP("Tip %",B:C,2,0)</f>
        <v>1.4590805347244864</v>
      </c>
      <c r="I25" s="7">
        <f>C25*VLOOKUP("Fee %",B:C,2,0)</f>
        <v>0</v>
      </c>
      <c r="J25" s="7">
        <f>SUM(C25,G25:I25)</f>
        <v>11.461563960439083</v>
      </c>
      <c r="K25" s="7"/>
      <c r="L25" s="8">
        <f>IF($E25="All",$J25/COUNTA($B$39:$B$54),IFERROR($J25/$D25*MID($E25,(FIND(L$15,$E25)+LEN(L$15))+1,SEARCH(")",$E25,FIND(L$15,$E25)+LEN(L$15))-(FIND(L$15,$E25)+LEN(L$15))-1),IF(ISNUMBER(SEARCH(L$15,$E25)),$J25/(LEN($E25)-LEN(SUBSTITUTE($E25,";",""))+1),0)))</f>
        <v>0</v>
      </c>
      <c r="M25" s="8">
        <f>IF($E25="All",$J25/COUNTA($B$39:$B$54),IFERROR($J25/$D25*MID($E25,(FIND(M$15,$E25)+LEN(M$15))+1,SEARCH(")",$E25,FIND(M$15,$E25)+LEN(M$15))-(FIND(M$15,$E25)+LEN(M$15))-1),IF(ISNUMBER(SEARCH(M$15,$E25)),$J25/(LEN($E25)-LEN(SUBSTITUTE($E25,";",""))+1),0)))</f>
        <v>0</v>
      </c>
      <c r="N25" s="8">
        <f>IF($E25="All",$J25/COUNTA($B$39:$B$54),IFERROR($J25/$D25*MID($E25,(FIND(N$15,$E25)+LEN(N$15))+1,SEARCH(")",$E25,FIND(N$15,$E25)+LEN(N$15))-(FIND(N$15,$E25)+LEN(N$15))-1),IF(ISNUMBER(SEARCH(N$15,$E25)),$J25/(LEN($E25)-LEN(SUBSTITUTE($E25,";",""))+1),0)))</f>
        <v>0</v>
      </c>
      <c r="O25" s="8">
        <f>IF($E25="All",$J25/COUNTA($B$39:$B$54),IFERROR($J25/$D25*MID($E25,(FIND(O$15,$E25)+LEN(O$15))+1,SEARCH(")",$E25,FIND(O$15,$E25)+LEN(O$15))-(FIND(O$15,$E25)+LEN(O$15))-1),IF(ISNUMBER(SEARCH(O$15,$E25)),$J25/(LEN($E25)-LEN(SUBSTITUTE($E25,";",""))+1),0)))</f>
        <v>11.461563960439083</v>
      </c>
      <c r="P25" s="8">
        <f>IF($E25="All",$J25/COUNTA($B$39:$B$54),IFERROR($J25/$D25*MID($E25,(FIND(P$15,$E25)+LEN(P$15))+1,SEARCH(")",$E25,FIND(P$15,$E25)+LEN(P$15))-(FIND(P$15,$E25)+LEN(P$15))-1),IF(ISNUMBER(SEARCH(P$15,$E25)),$J25/(LEN($E25)-LEN(SUBSTITUTE($E25,";",""))+1),0)))</f>
        <v>0</v>
      </c>
      <c r="Q25" s="8">
        <f>IF($E25="All",$J25/COUNTA($B$39:$B$54),IFERROR($J25/$D25*MID($E25,(FIND(Q$15,$E25)+LEN(Q$15))+1,SEARCH(")",$E25,FIND(Q$15,$E25)+LEN(Q$15))-(FIND(Q$15,$E25)+LEN(Q$15))-1),IF(ISNUMBER(SEARCH(Q$15,$E25)),$J25/(LEN($E25)-LEN(SUBSTITUTE($E25,";",""))+1),0)))</f>
        <v>0</v>
      </c>
      <c r="R25" s="8">
        <f>IF($E25="All",$J25/COUNTA($B$39:$B$54),IFERROR($J25/$D25*MID($E25,(FIND(R$15,$E25)+LEN(R$15))+1,SEARCH(")",$E25,FIND(R$15,$E25)+LEN(R$15))-(FIND(R$15,$E25)+LEN(R$15))-1),IF(ISNUMBER(SEARCH(R$15,$E25)),$J25/(LEN($E25)-LEN(SUBSTITUTE($E25,";",""))+1),0)))</f>
        <v>0</v>
      </c>
      <c r="S25" s="8">
        <f>IF($E25="All",$J25/COUNTA($B$39:$B$54),IFERROR($J25/$D25*MID($E25,(FIND(S$15,$E25)+LEN(S$15))+1,SEARCH(")",$E25,FIND(S$15,$E25)+LEN(S$15))-(FIND(S$15,$E25)+LEN(S$15))-1),IF(ISNUMBER(SEARCH(S$15,$E25)),$J25/(LEN($E25)-LEN(SUBSTITUTE($E25,";",""))+1),0)))</f>
        <v>0</v>
      </c>
      <c r="T25" s="8">
        <f>IF($E25="All",$J25/COUNTA($B$39:$B$54),IFERROR($J25/$D25*MID($E25,(FIND(T$15,$E25)+LEN(T$15))+1,SEARCH(")",$E25,FIND(T$15,$E25)+LEN(T$15))-(FIND(T$15,$E25)+LEN(T$15))-1),IF(ISNUMBER(SEARCH(T$15,$E25)),$J25/(LEN($E25)-LEN(SUBSTITUTE($E25,";",""))+1),0)))</f>
        <v>0</v>
      </c>
      <c r="U25" s="8">
        <f>IF($E25="All",$J25/COUNTA($B$39:$B$54),IFERROR($J25/$D25*MID($E25,(FIND(U$15,$E25)+LEN(U$15))+1,SEARCH(")",$E25,FIND(U$15,$E25)+LEN(U$15))-(FIND(U$15,$E25)+LEN(U$15))-1),IF(ISNUMBER(SEARCH(U$15,$E25)),$J25/(LEN($E25)-LEN(SUBSTITUTE($E25,";",""))+1),0)))</f>
        <v>0</v>
      </c>
      <c r="V25" s="8"/>
    </row>
    <row r="26" spans="2:22" x14ac:dyDescent="0.2">
      <c r="B26" s="18" t="s">
        <v>37</v>
      </c>
      <c r="C26" s="19">
        <v>10</v>
      </c>
      <c r="D26" s="18">
        <v>1</v>
      </c>
      <c r="E26" s="28" t="s">
        <v>40</v>
      </c>
      <c r="F26" s="15"/>
      <c r="G26" s="7">
        <f>C26*VLOOKUP("Tax %",B:C,2,0)</f>
        <v>1.1759591348766441</v>
      </c>
      <c r="H26" s="7">
        <f>C26*VLOOKUP("Tip %",B:C,2,0)</f>
        <v>1.6302575806977504</v>
      </c>
      <c r="I26" s="7">
        <f>C26*VLOOKUP("Fee %",B:C,2,0)</f>
        <v>0</v>
      </c>
      <c r="J26" s="7">
        <f>SUM(C26,G26:I26)</f>
        <v>12.806216715574394</v>
      </c>
      <c r="K26" s="7"/>
      <c r="L26" s="8">
        <f>IF($E26="All",$J26/COUNTA($B$39:$B$54),IFERROR($J26/$D26*MID($E26,(FIND(L$15,$E26)+LEN(L$15))+1,SEARCH(")",$E26,FIND(L$15,$E26)+LEN(L$15))-(FIND(L$15,$E26)+LEN(L$15))-1),IF(ISNUMBER(SEARCH(L$15,$E26)),$J26/(LEN($E26)-LEN(SUBSTITUTE($E26,";",""))+1),0)))</f>
        <v>0</v>
      </c>
      <c r="M26" s="8">
        <f>IF($E26="All",$J26/COUNTA($B$39:$B$54),IFERROR($J26/$D26*MID($E26,(FIND(M$15,$E26)+LEN(M$15))+1,SEARCH(")",$E26,FIND(M$15,$E26)+LEN(M$15))-(FIND(M$15,$E26)+LEN(M$15))-1),IF(ISNUMBER(SEARCH(M$15,$E26)),$J26/(LEN($E26)-LEN(SUBSTITUTE($E26,";",""))+1),0)))</f>
        <v>0</v>
      </c>
      <c r="N26" s="8">
        <f>IF($E26="All",$J26/COUNTA($B$39:$B$54),IFERROR($J26/$D26*MID($E26,(FIND(N$15,$E26)+LEN(N$15))+1,SEARCH(")",$E26,FIND(N$15,$E26)+LEN(N$15))-(FIND(N$15,$E26)+LEN(N$15))-1),IF(ISNUMBER(SEARCH(N$15,$E26)),$J26/(LEN($E26)-LEN(SUBSTITUTE($E26,";",""))+1),0)))</f>
        <v>0</v>
      </c>
      <c r="O26" s="8">
        <f>IF($E26="All",$J26/COUNTA($B$39:$B$54),IFERROR($J26/$D26*MID($E26,(FIND(O$15,$E26)+LEN(O$15))+1,SEARCH(")",$E26,FIND(O$15,$E26)+LEN(O$15))-(FIND(O$15,$E26)+LEN(O$15))-1),IF(ISNUMBER(SEARCH(O$15,$E26)),$J26/(LEN($E26)-LEN(SUBSTITUTE($E26,";",""))+1),0)))</f>
        <v>0</v>
      </c>
      <c r="P26" s="8">
        <f>IF($E26="All",$J26/COUNTA($B$39:$B$54),IFERROR($J26/$D26*MID($E26,(FIND(P$15,$E26)+LEN(P$15))+1,SEARCH(")",$E26,FIND(P$15,$E26)+LEN(P$15))-(FIND(P$15,$E26)+LEN(P$15))-1),IF(ISNUMBER(SEARCH(P$15,$E26)),$J26/(LEN($E26)-LEN(SUBSTITUTE($E26,";",""))+1),0)))</f>
        <v>12.806216715574394</v>
      </c>
      <c r="Q26" s="8">
        <f>IF($E26="All",$J26/COUNTA($B$39:$B$54),IFERROR($J26/$D26*MID($E26,(FIND(Q$15,$E26)+LEN(Q$15))+1,SEARCH(")",$E26,FIND(Q$15,$E26)+LEN(Q$15))-(FIND(Q$15,$E26)+LEN(Q$15))-1),IF(ISNUMBER(SEARCH(Q$15,$E26)),$J26/(LEN($E26)-LEN(SUBSTITUTE($E26,";",""))+1),0)))</f>
        <v>0</v>
      </c>
      <c r="R26" s="8">
        <f>IF($E26="All",$J26/COUNTA($B$39:$B$54),IFERROR($J26/$D26*MID($E26,(FIND(R$15,$E26)+LEN(R$15))+1,SEARCH(")",$E26,FIND(R$15,$E26)+LEN(R$15))-(FIND(R$15,$E26)+LEN(R$15))-1),IF(ISNUMBER(SEARCH(R$15,$E26)),$J26/(LEN($E26)-LEN(SUBSTITUTE($E26,";",""))+1),0)))</f>
        <v>0</v>
      </c>
      <c r="S26" s="8">
        <f>IF($E26="All",$J26/COUNTA($B$39:$B$54),IFERROR($J26/$D26*MID($E26,(FIND(S$15,$E26)+LEN(S$15))+1,SEARCH(")",$E26,FIND(S$15,$E26)+LEN(S$15))-(FIND(S$15,$E26)+LEN(S$15))-1),IF(ISNUMBER(SEARCH(S$15,$E26)),$J26/(LEN($E26)-LEN(SUBSTITUTE($E26,";",""))+1),0)))</f>
        <v>0</v>
      </c>
      <c r="T26" s="8">
        <f>IF($E26="All",$J26/COUNTA($B$39:$B$54),IFERROR($J26/$D26*MID($E26,(FIND(T$15,$E26)+LEN(T$15))+1,SEARCH(")",$E26,FIND(T$15,$E26)+LEN(T$15))-(FIND(T$15,$E26)+LEN(T$15))-1),IF(ISNUMBER(SEARCH(T$15,$E26)),$J26/(LEN($E26)-LEN(SUBSTITUTE($E26,";",""))+1),0)))</f>
        <v>0</v>
      </c>
      <c r="U26" s="8">
        <f>IF($E26="All",$J26/COUNTA($B$39:$B$54),IFERROR($J26/$D26*MID($E26,(FIND(U$15,$E26)+LEN(U$15))+1,SEARCH(")",$E26,FIND(U$15,$E26)+LEN(U$15))-(FIND(U$15,$E26)+LEN(U$15))-1),IF(ISNUMBER(SEARCH(U$15,$E26)),$J26/(LEN($E26)-LEN(SUBSTITUTE($E26,";",""))+1),0)))</f>
        <v>0</v>
      </c>
      <c r="V26" s="8"/>
    </row>
    <row r="27" spans="2:22" x14ac:dyDescent="0.2">
      <c r="B27" s="18" t="s">
        <v>38</v>
      </c>
      <c r="C27" s="19">
        <v>6.22</v>
      </c>
      <c r="D27" s="18">
        <v>1</v>
      </c>
      <c r="E27" s="28" t="s">
        <v>51</v>
      </c>
      <c r="F27" s="15"/>
      <c r="G27" s="7">
        <f>C27*VLOOKUP("Tax %",B:C,2,0)</f>
        <v>0.73144658189327261</v>
      </c>
      <c r="H27" s="7">
        <f>C27*VLOOKUP("Tip %",B:C,2,0)</f>
        <v>1.0140202151940008</v>
      </c>
      <c r="I27" s="7">
        <f>C27*VLOOKUP("Fee %",B:C,2,0)</f>
        <v>0</v>
      </c>
      <c r="J27" s="7">
        <f>SUM(C27,G27:I27)</f>
        <v>7.9654667970872728</v>
      </c>
      <c r="K27" s="7"/>
      <c r="L27" s="8">
        <f>IF($E27="All",$J27/COUNTA($B$39:$B$54),IFERROR($J27/$D27*MID($E27,(FIND(L$15,$E27)+LEN(L$15))+1,SEARCH(")",$E27,FIND(L$15,$E27)+LEN(L$15))-(FIND(L$15,$E27)+LEN(L$15))-1),IF(ISNUMBER(SEARCH(L$15,$E27)),$J27/(LEN($E27)-LEN(SUBSTITUTE($E27,";",""))+1),0)))</f>
        <v>1.5930933594174546</v>
      </c>
      <c r="M27" s="8">
        <f>IF($E27="All",$J27/COUNTA($B$39:$B$54),IFERROR($J27/$D27*MID($E27,(FIND(M$15,$E27)+LEN(M$15))+1,SEARCH(")",$E27,FIND(M$15,$E27)+LEN(M$15))-(FIND(M$15,$E27)+LEN(M$15))-1),IF(ISNUMBER(SEARCH(M$15,$E27)),$J27/(LEN($E27)-LEN(SUBSTITUTE($E27,";",""))+1),0)))</f>
        <v>1.5930933594174546</v>
      </c>
      <c r="N27" s="8">
        <f>IF($E27="All",$J27/COUNTA($B$39:$B$54),IFERROR($J27/$D27*MID($E27,(FIND(N$15,$E27)+LEN(N$15))+1,SEARCH(")",$E27,FIND(N$15,$E27)+LEN(N$15))-(FIND(N$15,$E27)+LEN(N$15))-1),IF(ISNUMBER(SEARCH(N$15,$E27)),$J27/(LEN($E27)-LEN(SUBSTITUTE($E27,";",""))+1),0)))</f>
        <v>1.5930933594174546</v>
      </c>
      <c r="O27" s="8">
        <f>IF($E27="All",$J27/COUNTA($B$39:$B$54),IFERROR($J27/$D27*MID($E27,(FIND(O$15,$E27)+LEN(O$15))+1,SEARCH(")",$E27,FIND(O$15,$E27)+LEN(O$15))-(FIND(O$15,$E27)+LEN(O$15))-1),IF(ISNUMBER(SEARCH(O$15,$E27)),$J27/(LEN($E27)-LEN(SUBSTITUTE($E27,";",""))+1),0)))</f>
        <v>1.5930933594174546</v>
      </c>
      <c r="P27" s="8">
        <f>IF($E27="All",$J27/COUNTA($B$39:$B$54),IFERROR($J27/$D27*MID($E27,(FIND(P$15,$E27)+LEN(P$15))+1,SEARCH(")",$E27,FIND(P$15,$E27)+LEN(P$15))-(FIND(P$15,$E27)+LEN(P$15))-1),IF(ISNUMBER(SEARCH(P$15,$E27)),$J27/(LEN($E27)-LEN(SUBSTITUTE($E27,";",""))+1),0)))</f>
        <v>1.5930933594174546</v>
      </c>
      <c r="Q27" s="8">
        <f>IF($E27="All",$J27/COUNTA($B$39:$B$54),IFERROR($J27/$D27*MID($E27,(FIND(Q$15,$E27)+LEN(Q$15))+1,SEARCH(")",$E27,FIND(Q$15,$E27)+LEN(Q$15))-(FIND(Q$15,$E27)+LEN(Q$15))-1),IF(ISNUMBER(SEARCH(Q$15,$E27)),$J27/(LEN($E27)-LEN(SUBSTITUTE($E27,";",""))+1),0)))</f>
        <v>0</v>
      </c>
      <c r="R27" s="8">
        <f>IF($E27="All",$J27/COUNTA($B$39:$B$54),IFERROR($J27/$D27*MID($E27,(FIND(R$15,$E27)+LEN(R$15))+1,SEARCH(")",$E27,FIND(R$15,$E27)+LEN(R$15))-(FIND(R$15,$E27)+LEN(R$15))-1),IF(ISNUMBER(SEARCH(R$15,$E27)),$J27/(LEN($E27)-LEN(SUBSTITUTE($E27,";",""))+1),0)))</f>
        <v>0</v>
      </c>
      <c r="S27" s="8">
        <f>IF($E27="All",$J27/COUNTA($B$39:$B$54),IFERROR($J27/$D27*MID($E27,(FIND(S$15,$E27)+LEN(S$15))+1,SEARCH(")",$E27,FIND(S$15,$E27)+LEN(S$15))-(FIND(S$15,$E27)+LEN(S$15))-1),IF(ISNUMBER(SEARCH(S$15,$E27)),$J27/(LEN($E27)-LEN(SUBSTITUTE($E27,";",""))+1),0)))</f>
        <v>0</v>
      </c>
      <c r="T27" s="8">
        <f>IF($E27="All",$J27/COUNTA($B$39:$B$54),IFERROR($J27/$D27*MID($E27,(FIND(T$15,$E27)+LEN(T$15))+1,SEARCH(")",$E27,FIND(T$15,$E27)+LEN(T$15))-(FIND(T$15,$E27)+LEN(T$15))-1),IF(ISNUMBER(SEARCH(T$15,$E27)),$J27/(LEN($E27)-LEN(SUBSTITUTE($E27,";",""))+1),0)))</f>
        <v>0</v>
      </c>
      <c r="U27" s="8">
        <f>IF($E27="All",$J27/COUNTA($B$39:$B$54),IFERROR($J27/$D27*MID($E27,(FIND(U$15,$E27)+LEN(U$15))+1,SEARCH(")",$E27,FIND(U$15,$E27)+LEN(U$15))-(FIND(U$15,$E27)+LEN(U$15))-1),IF(ISNUMBER(SEARCH(U$15,$E27)),$J27/(LEN($E27)-LEN(SUBSTITUTE($E27,";",""))+1),0)))</f>
        <v>0</v>
      </c>
      <c r="V27" s="8"/>
    </row>
    <row r="28" spans="2:22" ht="6" customHeight="1" x14ac:dyDescent="0.2">
      <c r="B28" s="18"/>
      <c r="C28" s="19"/>
      <c r="D28" s="18"/>
      <c r="E28" s="28"/>
      <c r="F28" s="15"/>
      <c r="G28" s="7"/>
      <c r="H28" s="7"/>
      <c r="I28" s="7"/>
      <c r="J28" s="7"/>
      <c r="K28" s="7"/>
      <c r="L28" s="8"/>
      <c r="M28" s="8"/>
      <c r="N28" s="8"/>
      <c r="O28" s="8"/>
      <c r="P28" s="8"/>
      <c r="Q28" s="8"/>
      <c r="R28" s="8"/>
    </row>
    <row r="29" spans="2:22" x14ac:dyDescent="0.2">
      <c r="B29" s="1" t="s">
        <v>2</v>
      </c>
      <c r="C29" s="2">
        <f>SUM(C15:C28)</f>
        <v>184.01999999999998</v>
      </c>
      <c r="D29" s="1"/>
      <c r="E29" s="29"/>
      <c r="F29" s="38" t="s">
        <v>57</v>
      </c>
      <c r="G29" s="38" t="s">
        <v>58</v>
      </c>
    </row>
    <row r="30" spans="2:22" x14ac:dyDescent="0.2">
      <c r="B30" s="1" t="s">
        <v>6</v>
      </c>
      <c r="C30" s="37">
        <v>21.64</v>
      </c>
      <c r="D30" s="1"/>
      <c r="E30" s="29"/>
      <c r="F30" s="38" t="s">
        <v>60</v>
      </c>
    </row>
    <row r="31" spans="2:22" x14ac:dyDescent="0.2">
      <c r="B31" s="1" t="s">
        <v>7</v>
      </c>
      <c r="C31" s="37">
        <v>30</v>
      </c>
      <c r="D31" s="1"/>
      <c r="E31" s="29"/>
    </row>
    <row r="32" spans="2:22" x14ac:dyDescent="0.2">
      <c r="B32" s="1" t="s">
        <v>16</v>
      </c>
      <c r="C32" s="37">
        <v>0</v>
      </c>
      <c r="D32" s="1"/>
      <c r="E32" s="29"/>
    </row>
    <row r="33" spans="2:9" x14ac:dyDescent="0.2">
      <c r="B33" s="6" t="s">
        <v>3</v>
      </c>
      <c r="C33" s="41">
        <f>SUM(C29:C32)</f>
        <v>235.65999999999997</v>
      </c>
      <c r="D33" s="1"/>
      <c r="E33" s="29"/>
      <c r="G33" s="16"/>
    </row>
    <row r="34" spans="2:9" x14ac:dyDescent="0.2">
      <c r="B34" s="33" t="s">
        <v>19</v>
      </c>
      <c r="C34" s="34"/>
      <c r="D34" s="35"/>
      <c r="E34" s="36"/>
    </row>
    <row r="35" spans="2:9" x14ac:dyDescent="0.2">
      <c r="B35" s="44" t="s">
        <v>47</v>
      </c>
      <c r="C35" s="23"/>
      <c r="D35" s="1"/>
      <c r="E35" s="30" t="s">
        <v>12</v>
      </c>
      <c r="F35" s="38" t="s">
        <v>61</v>
      </c>
    </row>
    <row r="36" spans="2:9" x14ac:dyDescent="0.2">
      <c r="B36" s="44" t="s">
        <v>48</v>
      </c>
      <c r="C36" s="23"/>
      <c r="D36" s="1"/>
      <c r="E36" s="30"/>
      <c r="F36" s="38"/>
    </row>
    <row r="37" spans="2:9" ht="6" customHeight="1" x14ac:dyDescent="0.2">
      <c r="B37" s="20"/>
      <c r="C37" s="23"/>
      <c r="D37" s="20"/>
      <c r="E37" s="30"/>
    </row>
    <row r="38" spans="2:9" ht="15" x14ac:dyDescent="0.35">
      <c r="B38" s="3" t="s">
        <v>1</v>
      </c>
      <c r="C38" s="5" t="s">
        <v>15</v>
      </c>
      <c r="D38" s="1"/>
      <c r="E38" s="29"/>
    </row>
    <row r="39" spans="2:9" x14ac:dyDescent="0.2">
      <c r="B39" s="39" t="str" cm="1">
        <f t="array" ref="B39:B43">_xlfn.UNIQUE(_xlfn.TEXTSPLIT(
SUBSTITUTE(
SUBSTITUTE(
SUBSTITUTE(
SUBSTITUTE(
SUBSTITUTE(
SUBSTITUTE(
SUBSTITUTE(
SUBSTITUTE(
SUBSTITUTE(
SUBSTITUTE(
SUBSTITUTE(
SUBSTITUTE(_xlfn.TEXTJOIN(";",TRUE,E16:E28)," ",""),
"(",""),
")",""),
"1",""),
"2",""),
"3",""),
"4",""),
"5",""),
"6",""),
"7",""),
"8",""),
"9",""),
,";",TRUE))</f>
        <v>joe</v>
      </c>
      <c r="C39" s="40">
        <f>SUM(INDEX($L$15:$AE$123,,MATCH($B39,$L$15:$AE$15,0)))</f>
        <v>52.753929138137153</v>
      </c>
      <c r="D39" s="1"/>
      <c r="E39" s="29"/>
      <c r="G39" s="7"/>
      <c r="H39" s="16"/>
      <c r="I39" s="16"/>
    </row>
    <row r="40" spans="2:9" x14ac:dyDescent="0.2">
      <c r="B40" s="39" t="str">
        <v>cole</v>
      </c>
      <c r="C40" s="40">
        <f>SUM(INDEX($L$15:$AE$123,,MATCH($B40,$L$15:$AE$15,0)))</f>
        <v>81.599932289968478</v>
      </c>
      <c r="D40" s="1"/>
      <c r="E40" s="29"/>
      <c r="G40" s="7"/>
      <c r="H40" s="16"/>
      <c r="I40" s="16"/>
    </row>
    <row r="41" spans="2:9" x14ac:dyDescent="0.2">
      <c r="B41" s="39" t="str">
        <v>sophia</v>
      </c>
      <c r="C41" s="40">
        <f>SUM(INDEX($L$15:$AE$123,,MATCH($B41,$L$15:$AE$15,0)))</f>
        <v>38.058795457015535</v>
      </c>
      <c r="D41" s="1"/>
      <c r="E41" s="29"/>
      <c r="G41" s="7"/>
      <c r="H41" s="16"/>
      <c r="I41" s="16"/>
    </row>
    <row r="42" spans="2:9" x14ac:dyDescent="0.2">
      <c r="B42" s="39" t="str">
        <v>emma</v>
      </c>
      <c r="C42" s="40">
        <f>SUM(INDEX($L$15:$AE$123,,MATCH($B42,$L$15:$AE$15,0)))</f>
        <v>48.848033039886971</v>
      </c>
      <c r="D42" s="1"/>
      <c r="E42" s="29"/>
      <c r="G42" s="7"/>
      <c r="H42" s="16"/>
      <c r="I42" s="16"/>
    </row>
    <row r="43" spans="2:9" x14ac:dyDescent="0.2">
      <c r="B43" s="39" t="str">
        <v>maggie</v>
      </c>
      <c r="C43" s="40">
        <f>SUM(INDEX($L$15:$AE$123,,MATCH($B43,$L$15:$AE$15,0)))</f>
        <v>14.399310074991849</v>
      </c>
      <c r="D43" s="1"/>
      <c r="E43" s="29"/>
      <c r="G43" s="7"/>
      <c r="H43" s="16"/>
      <c r="I43" s="16"/>
    </row>
    <row r="44" spans="2:9" x14ac:dyDescent="0.2">
      <c r="B44" s="39"/>
      <c r="C44" s="40">
        <f>SUM(INDEX($L$15:$AE$123,,MATCH($B44,$L$15:$AE$15,0)))</f>
        <v>0</v>
      </c>
      <c r="D44" s="1"/>
      <c r="E44" s="29"/>
      <c r="G44" s="7"/>
      <c r="H44" s="16"/>
      <c r="I44" s="16"/>
    </row>
    <row r="45" spans="2:9" x14ac:dyDescent="0.2">
      <c r="B45" s="39"/>
      <c r="C45" s="40">
        <f>SUM(INDEX($L$15:$AE$123,,MATCH($B45,$L$15:$AE$15,0)))</f>
        <v>0</v>
      </c>
      <c r="D45" s="1"/>
      <c r="E45" s="29"/>
      <c r="G45" s="7"/>
      <c r="H45" s="16"/>
      <c r="I45" s="16"/>
    </row>
    <row r="46" spans="2:9" x14ac:dyDescent="0.2">
      <c r="B46" s="39"/>
      <c r="C46" s="40">
        <f>SUM(INDEX($L$15:$AE$123,,MATCH($B46,$L$15:$AE$15,0)))</f>
        <v>0</v>
      </c>
      <c r="D46" s="1"/>
      <c r="E46" s="29"/>
      <c r="G46" s="7"/>
      <c r="H46" s="16"/>
      <c r="I46" s="16"/>
    </row>
    <row r="47" spans="2:9" x14ac:dyDescent="0.2">
      <c r="B47" s="39"/>
      <c r="C47" s="40">
        <f>SUM(INDEX($L$15:$AE$123,,MATCH($B47,$L$15:$AE$15,0)))</f>
        <v>0</v>
      </c>
      <c r="D47" s="1"/>
      <c r="E47" s="29"/>
      <c r="G47" s="7"/>
      <c r="H47" s="16"/>
      <c r="I47" s="16"/>
    </row>
    <row r="48" spans="2:9" x14ac:dyDescent="0.2">
      <c r="B48" s="39"/>
      <c r="C48" s="40">
        <f>SUM(INDEX($L$15:$AE$123,,MATCH($B48,$L$15:$AE$15,0)))</f>
        <v>0</v>
      </c>
      <c r="D48" s="1"/>
      <c r="E48" s="29"/>
      <c r="G48" s="7"/>
      <c r="H48" s="16"/>
      <c r="I48" s="16"/>
    </row>
    <row r="49" spans="2:10" x14ac:dyDescent="0.2">
      <c r="B49" s="39"/>
      <c r="C49" s="40">
        <f>SUM(INDEX($L$15:$AE$123,,MATCH($B49,$L$15:$AE$15,0)))</f>
        <v>0</v>
      </c>
      <c r="D49" s="1"/>
      <c r="E49" s="29"/>
      <c r="G49" s="7"/>
      <c r="H49" s="16"/>
      <c r="I49" s="16"/>
    </row>
    <row r="50" spans="2:10" x14ac:dyDescent="0.2">
      <c r="B50" s="39"/>
      <c r="C50" s="40">
        <f>SUM(INDEX($L$15:$AE$123,,MATCH($B50,$L$15:$AE$15,0)))</f>
        <v>0</v>
      </c>
      <c r="D50" s="1"/>
      <c r="E50" s="29"/>
      <c r="G50" s="7"/>
      <c r="H50" s="16"/>
      <c r="I50" s="16"/>
    </row>
    <row r="51" spans="2:10" x14ac:dyDescent="0.2">
      <c r="B51" s="39"/>
      <c r="C51" s="40">
        <f>SUM(INDEX($L$15:$AE$123,,MATCH($B51,$L$15:$AE$15,0)))</f>
        <v>0</v>
      </c>
      <c r="D51" s="1"/>
      <c r="E51" s="29"/>
      <c r="G51" s="7"/>
      <c r="H51" s="16"/>
      <c r="I51" s="16"/>
    </row>
    <row r="52" spans="2:10" x14ac:dyDescent="0.2">
      <c r="B52" s="39"/>
      <c r="C52" s="40">
        <f>SUM(INDEX($L$15:$AE$123,,MATCH($B52,$L$15:$AE$15,0)))</f>
        <v>0</v>
      </c>
      <c r="D52" s="1"/>
      <c r="E52" s="29"/>
      <c r="G52" s="7"/>
      <c r="H52" s="16"/>
      <c r="I52" s="16"/>
    </row>
    <row r="53" spans="2:10" x14ac:dyDescent="0.2">
      <c r="B53" s="39"/>
      <c r="C53" s="40">
        <f>SUM(INDEX($L$15:$AE$123,,MATCH($B53,$L$15:$AE$15,0)))</f>
        <v>0</v>
      </c>
      <c r="D53" s="1"/>
      <c r="E53" s="29"/>
      <c r="G53" s="7"/>
      <c r="H53" s="16"/>
      <c r="I53" s="16"/>
    </row>
    <row r="54" spans="2:10" x14ac:dyDescent="0.2">
      <c r="B54" s="39"/>
      <c r="C54" s="40">
        <f>SUM(INDEX($L$15:$AE$123,,MATCH($B54,$L$15:$AE$15,0)))</f>
        <v>0</v>
      </c>
      <c r="D54" s="1"/>
      <c r="E54" s="29"/>
      <c r="G54" s="7"/>
      <c r="H54" s="16"/>
      <c r="I54" s="16"/>
    </row>
    <row r="55" spans="2:10" ht="5.0999999999999996" customHeight="1" x14ac:dyDescent="0.2">
      <c r="B55" s="4"/>
      <c r="C55" s="2"/>
      <c r="D55" s="1"/>
      <c r="E55" s="29"/>
      <c r="G55" s="7"/>
      <c r="H55" s="16"/>
      <c r="I55" s="16"/>
    </row>
    <row r="57" spans="2:10" x14ac:dyDescent="0.2">
      <c r="D57" s="21"/>
      <c r="E57" s="32"/>
      <c r="G57" s="22"/>
      <c r="H57" s="22"/>
      <c r="I57" s="22"/>
      <c r="J57" s="17" t="s">
        <v>12</v>
      </c>
    </row>
    <row r="65" spans="2:3" x14ac:dyDescent="0.2">
      <c r="B65" s="9"/>
      <c r="C65" s="13"/>
    </row>
    <row r="67" spans="2:3" x14ac:dyDescent="0.2">
      <c r="B67" s="10"/>
      <c r="C67" s="14"/>
    </row>
    <row r="68" spans="2:3" x14ac:dyDescent="0.2">
      <c r="B68" s="10"/>
      <c r="C6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Renner</dc:creator>
  <cp:lastModifiedBy>Joe Renner</cp:lastModifiedBy>
  <cp:lastPrinted>2022-03-06T20:50:55Z</cp:lastPrinted>
  <dcterms:created xsi:type="dcterms:W3CDTF">2022-02-07T02:58:12Z</dcterms:created>
  <dcterms:modified xsi:type="dcterms:W3CDTF">2025-02-01T16:41:25Z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{454E932A-6047-4D44-B6B2-E2F2244B0B3D}</vt:lpwstr>
  </property>
  <property fmtid="{D5CDD505-2E9C-101B-9397-08002B2CF9AE}" pid="3" name="MSIP_Label_cea8ce42-0a38-4038-af78-0463c9adb574_Enabled">
    <vt:lpwstr>true</vt:lpwstr>
  </property>
  <property fmtid="{D5CDD505-2E9C-101B-9397-08002B2CF9AE}" pid="4" name="MSIP_Label_cea8ce42-0a38-4038-af78-0463c9adb574_SetDate">
    <vt:lpwstr>2022-03-29T12:21:48Z</vt:lpwstr>
  </property>
  <property fmtid="{D5CDD505-2E9C-101B-9397-08002B2CF9AE}" pid="5" name="MSIP_Label_cea8ce42-0a38-4038-af78-0463c9adb574_Method">
    <vt:lpwstr>Standard</vt:lpwstr>
  </property>
  <property fmtid="{D5CDD505-2E9C-101B-9397-08002B2CF9AE}" pid="6" name="MSIP_Label_cea8ce42-0a38-4038-af78-0463c9adb574_Name">
    <vt:lpwstr>cea8ce42-0a38-4038-af78-0463c9adb574</vt:lpwstr>
  </property>
  <property fmtid="{D5CDD505-2E9C-101B-9397-08002B2CF9AE}" pid="7" name="MSIP_Label_cea8ce42-0a38-4038-af78-0463c9adb574_SiteId">
    <vt:lpwstr>5d25c963-07db-4627-9db3-720b2ff89865</vt:lpwstr>
  </property>
  <property fmtid="{D5CDD505-2E9C-101B-9397-08002B2CF9AE}" pid="8" name="MSIP_Label_cea8ce42-0a38-4038-af78-0463c9adb574_ActionId">
    <vt:lpwstr>87fcb7dd-437e-4955-864e-18afa1894954</vt:lpwstr>
  </property>
  <property fmtid="{D5CDD505-2E9C-101B-9397-08002B2CF9AE}" pid="9" name="MSIP_Label_cea8ce42-0a38-4038-af78-0463c9adb574_ContentBits">
    <vt:lpwstr>0</vt:lpwstr>
  </property>
</Properties>
</file>