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nc-my.sharepoint.com/personal/joseph_renner_pnc_com/Documents/2)Personal/Receipts/"/>
    </mc:Choice>
  </mc:AlternateContent>
  <xr:revisionPtr revIDLastSave="1" documentId="8_{CA90C786-6DD8-4C00-A734-969D2C4B458E}" xr6:coauthVersionLast="47" xr6:coauthVersionMax="47" xr10:uidLastSave="{D6744F81-763B-478A-AB06-E453469B57CE}"/>
  <bookViews>
    <workbookView xWindow="-120" yWindow="-120" windowWidth="29040" windowHeight="15720" activeTab="1" xr2:uid="{612115ED-04A2-4592-8706-3196440F10EE}"/>
  </bookViews>
  <sheets>
    <sheet name="Guidance" sheetId="3" r:id="rId1"/>
    <sheet name="expenses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2" l="1"/>
  <c r="B36" i="2" a="1"/>
  <c r="B36" i="2" s="1"/>
  <c r="L12" i="2" s="1" a="1"/>
  <c r="L12" i="2" s="1"/>
  <c r="G54" i="2" l="1"/>
  <c r="C30" i="2" l="1"/>
  <c r="C4" i="2" s="1"/>
  <c r="C9" i="2"/>
  <c r="C7" i="2"/>
  <c r="C8" i="2"/>
  <c r="G20" i="2" l="1"/>
  <c r="G22" i="2"/>
  <c r="G19" i="2"/>
  <c r="G18" i="2"/>
  <c r="G17" i="2"/>
  <c r="G16" i="2"/>
  <c r="G24" i="2"/>
  <c r="G15" i="2"/>
  <c r="G23" i="2"/>
  <c r="G21" i="2"/>
  <c r="G14" i="2"/>
  <c r="H14" i="2"/>
  <c r="H21" i="2"/>
  <c r="H20" i="2"/>
  <c r="H22" i="2"/>
  <c r="H19" i="2"/>
  <c r="H18" i="2"/>
  <c r="H17" i="2"/>
  <c r="H16" i="2"/>
  <c r="H24" i="2"/>
  <c r="H15" i="2"/>
  <c r="H23" i="2"/>
  <c r="I21" i="2"/>
  <c r="I14" i="2"/>
  <c r="I20" i="2"/>
  <c r="I18" i="2"/>
  <c r="I19" i="2"/>
  <c r="I22" i="2"/>
  <c r="I17" i="2"/>
  <c r="I24" i="2"/>
  <c r="I16" i="2"/>
  <c r="I15" i="2"/>
  <c r="I23" i="2"/>
  <c r="I13" i="2"/>
  <c r="H13" i="2"/>
  <c r="G13" i="2"/>
  <c r="J23" i="2" l="1"/>
  <c r="N23" i="2" s="1"/>
  <c r="J21" i="2"/>
  <c r="M21" i="2" s="1"/>
  <c r="J16" i="2"/>
  <c r="U16" i="2" s="1"/>
  <c r="J17" i="2"/>
  <c r="J19" i="2"/>
  <c r="J15" i="2"/>
  <c r="J18" i="2"/>
  <c r="J22" i="2"/>
  <c r="J14" i="2"/>
  <c r="J24" i="2"/>
  <c r="J20" i="2"/>
  <c r="J13" i="2"/>
  <c r="P13" i="2" s="1"/>
  <c r="T16" i="2" l="1"/>
  <c r="L21" i="2"/>
  <c r="M23" i="2"/>
  <c r="S16" i="2"/>
  <c r="L23" i="2"/>
  <c r="R16" i="2"/>
  <c r="R23" i="2"/>
  <c r="Q16" i="2"/>
  <c r="Q23" i="2"/>
  <c r="P16" i="2"/>
  <c r="L16" i="2"/>
  <c r="T23" i="2"/>
  <c r="O16" i="2"/>
  <c r="S23" i="2"/>
  <c r="M16" i="2"/>
  <c r="P23" i="2"/>
  <c r="U21" i="2"/>
  <c r="U23" i="2"/>
  <c r="S21" i="2"/>
  <c r="O23" i="2"/>
  <c r="T21" i="2"/>
  <c r="R21" i="2"/>
  <c r="Q21" i="2"/>
  <c r="P21" i="2"/>
  <c r="N16" i="2"/>
  <c r="N21" i="2"/>
  <c r="O21" i="2"/>
  <c r="M20" i="2"/>
  <c r="N20" i="2"/>
  <c r="O20" i="2"/>
  <c r="U20" i="2"/>
  <c r="L20" i="2"/>
  <c r="P20" i="2"/>
  <c r="R20" i="2"/>
  <c r="Q20" i="2"/>
  <c r="T20" i="2"/>
  <c r="S20" i="2"/>
  <c r="Q17" i="2"/>
  <c r="R17" i="2"/>
  <c r="S17" i="2"/>
  <c r="T17" i="2"/>
  <c r="U17" i="2"/>
  <c r="O17" i="2"/>
  <c r="L17" i="2"/>
  <c r="N17" i="2"/>
  <c r="P17" i="2"/>
  <c r="M17" i="2"/>
  <c r="L14" i="2"/>
  <c r="M14" i="2"/>
  <c r="N14" i="2"/>
  <c r="O14" i="2"/>
  <c r="R14" i="2"/>
  <c r="P14" i="2"/>
  <c r="Q14" i="2"/>
  <c r="S14" i="2"/>
  <c r="T14" i="2"/>
  <c r="U14" i="2"/>
  <c r="L22" i="2"/>
  <c r="M22" i="2"/>
  <c r="N22" i="2"/>
  <c r="R22" i="2"/>
  <c r="O22" i="2"/>
  <c r="Q22" i="2"/>
  <c r="S22" i="2"/>
  <c r="P22" i="2"/>
  <c r="T22" i="2"/>
  <c r="U22" i="2"/>
  <c r="U19" i="2"/>
  <c r="L19" i="2"/>
  <c r="M19" i="2"/>
  <c r="N19" i="2"/>
  <c r="R19" i="2"/>
  <c r="T19" i="2"/>
  <c r="O19" i="2"/>
  <c r="P19" i="2"/>
  <c r="S19" i="2"/>
  <c r="Q19" i="2"/>
  <c r="P24" i="2"/>
  <c r="Q24" i="2"/>
  <c r="R24" i="2"/>
  <c r="S24" i="2"/>
  <c r="U24" i="2"/>
  <c r="N24" i="2"/>
  <c r="T24" i="2"/>
  <c r="M24" i="2"/>
  <c r="L24" i="2"/>
  <c r="O24" i="2"/>
  <c r="S18" i="2"/>
  <c r="T18" i="2"/>
  <c r="U18" i="2"/>
  <c r="Q18" i="2"/>
  <c r="R18" i="2"/>
  <c r="L18" i="2"/>
  <c r="N18" i="2"/>
  <c r="M18" i="2"/>
  <c r="O18" i="2"/>
  <c r="P18" i="2"/>
  <c r="M15" i="2"/>
  <c r="N15" i="2"/>
  <c r="O15" i="2"/>
  <c r="P15" i="2"/>
  <c r="T15" i="2"/>
  <c r="Q15" i="2"/>
  <c r="L15" i="2"/>
  <c r="R15" i="2"/>
  <c r="S15" i="2"/>
  <c r="U15" i="2"/>
  <c r="Q13" i="2"/>
  <c r="O13" i="2"/>
  <c r="T13" i="2"/>
  <c r="M13" i="2"/>
  <c r="N13" i="2"/>
  <c r="L13" i="2"/>
  <c r="U13" i="2"/>
  <c r="R13" i="2"/>
  <c r="S13" i="2"/>
  <c r="C37" i="2" l="1"/>
  <c r="H37" i="2" s="1"/>
  <c r="C40" i="2"/>
  <c r="H40" i="2" s="1"/>
  <c r="C38" i="2"/>
  <c r="H38" i="2" s="1"/>
  <c r="C44" i="2"/>
  <c r="H44" i="2" s="1"/>
  <c r="C41" i="2"/>
  <c r="H41" i="2" s="1"/>
  <c r="C39" i="2"/>
  <c r="H39" i="2" s="1"/>
  <c r="C51" i="2"/>
  <c r="H51" i="2" s="1"/>
  <c r="C43" i="2"/>
  <c r="H43" i="2" s="1"/>
  <c r="C42" i="2"/>
  <c r="H42" i="2" s="1"/>
  <c r="C36" i="2"/>
  <c r="H36" i="2" s="1"/>
  <c r="C46" i="2"/>
  <c r="H46" i="2" s="1"/>
  <c r="C45" i="2"/>
  <c r="H45" i="2" s="1"/>
  <c r="C49" i="2"/>
  <c r="H49" i="2" s="1"/>
  <c r="C48" i="2"/>
  <c r="H48" i="2" s="1"/>
  <c r="C47" i="2"/>
  <c r="H47" i="2" s="1"/>
  <c r="C50" i="2"/>
  <c r="H50" i="2" s="1"/>
  <c r="H54" i="2" l="1"/>
  <c r="C2" i="2"/>
  <c r="C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<sst xmlns="http://schemas.openxmlformats.org/spreadsheetml/2006/main" count="64" uniqueCount="57">
  <si>
    <t>Item</t>
  </si>
  <si>
    <t>Name</t>
  </si>
  <si>
    <t>Subtotal</t>
  </si>
  <si>
    <t>Total</t>
  </si>
  <si>
    <t>Tax %</t>
  </si>
  <si>
    <t>Tip %</t>
  </si>
  <si>
    <t>Tax $</t>
  </si>
  <si>
    <t>Tip $</t>
  </si>
  <si>
    <t>Tax Allcoation</t>
  </si>
  <si>
    <t>Tip Allocation</t>
  </si>
  <si>
    <t>Allocated Cost</t>
  </si>
  <si>
    <t>Recipt Total</t>
  </si>
  <si>
    <t>Match?</t>
  </si>
  <si>
    <t>Person</t>
  </si>
  <si>
    <t>x</t>
  </si>
  <si>
    <t>Paid</t>
  </si>
  <si>
    <t>Remaining</t>
  </si>
  <si>
    <t>#</t>
  </si>
  <si>
    <t>Cost</t>
  </si>
  <si>
    <t>Due</t>
  </si>
  <si>
    <t>Fee $</t>
  </si>
  <si>
    <t>Fee %</t>
  </si>
  <si>
    <t>Fee Allocation</t>
  </si>
  <si>
    <t>– – – – – – – – – – – – – – – – – – – – – – – – – – – – – –</t>
  </si>
  <si>
    <t>↑ to add items, highlight this row and insert a row</t>
  </si>
  <si>
    <t>Input Item, Cost, # (count of items) and people</t>
  </si>
  <si>
    <t>Each person should be delimited by a ";"</t>
  </si>
  <si>
    <t>–</t>
  </si>
  <si>
    <t>If it is not an even split, associate a number of items to a person with "(#)" no space between the name and the first parenthesis</t>
  </si>
  <si>
    <t>Supports up to 16 people</t>
  </si>
  <si>
    <r>
      <rPr>
        <sz val="10"/>
        <color rgb="FF0000FF"/>
        <rFont val="Arial"/>
        <family val="2"/>
      </rPr>
      <t xml:space="preserve">Blue </t>
    </r>
    <r>
      <rPr>
        <sz val="10"/>
        <color theme="1"/>
        <rFont val="Arial"/>
        <family val="2"/>
      </rPr>
      <t>indicates an input</t>
    </r>
  </si>
  <si>
    <r>
      <rPr>
        <sz val="10"/>
        <color rgb="FFC00000"/>
        <rFont val="Arial"/>
        <family val="2"/>
      </rPr>
      <t xml:space="preserve">Red </t>
    </r>
    <r>
      <rPr>
        <sz val="10"/>
        <color theme="1"/>
        <rFont val="Arial"/>
        <family val="2"/>
      </rPr>
      <t>indicates direction</t>
    </r>
  </si>
  <si>
    <t>Don't edit the DATA tabs</t>
  </si>
  <si>
    <t>kona</t>
  </si>
  <si>
    <t>modelo</t>
  </si>
  <si>
    <t>nutrl</t>
  </si>
  <si>
    <t>miller lite</t>
  </si>
  <si>
    <t>martini</t>
  </si>
  <si>
    <t>general joes bites</t>
  </si>
  <si>
    <t>wings</t>
  </si>
  <si>
    <t>chicken tender</t>
  </si>
  <si>
    <t>cornbread skillet</t>
  </si>
  <si>
    <t>high noon</t>
  </si>
  <si>
    <t>surcharge</t>
  </si>
  <si>
    <t>emma</t>
  </si>
  <si>
    <t>maggie</t>
  </si>
  <si>
    <t>Bub City</t>
  </si>
  <si>
    <t>joe</t>
  </si>
  <si>
    <t>espresso martini</t>
  </si>
  <si>
    <r>
      <t xml:space="preserve">cole; sophia; joe; </t>
    </r>
    <r>
      <rPr>
        <sz val="10"/>
        <color rgb="FFFF0000"/>
        <rFont val="Arial"/>
        <family val="2"/>
      </rPr>
      <t>TBD</t>
    </r>
  </si>
  <si>
    <t>cole</t>
  </si>
  <si>
    <t>sophia</t>
  </si>
  <si>
    <t>sophia;cole</t>
  </si>
  <si>
    <t>Venmo: @jrenn3</t>
  </si>
  <si>
    <t>← change Venmo</t>
  </si>
  <si>
    <t>Cell # last 4: 9965</t>
  </si>
  <si>
    <t>← change Cell last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</si>
</sst>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#,##0.00_)%;\(#,##0.00\)%"/>
    <numFmt numFmtId="165" formatCode="_(#,##0.00_);\(#,##0.00\)"/>
    <numFmt numFmtId="166" formatCode="&quot;$&quot;\ #,##0.00_);&quot;$&quot;\ \(#,##0.00\)"/>
  </numFmts>
  <fonts count="1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u val="singleAccounting"/>
      <sz val="10"/>
      <color theme="1"/>
      <name val="Arial"/>
      <family val="2"/>
    </font>
    <font>
      <sz val="10"/>
      <color rgb="FF0000FF"/>
      <name val="Arial"/>
      <family val="2"/>
    </font>
    <font>
      <u val="singleAccounting"/>
      <sz val="10"/>
      <color theme="1"/>
      <name val="Arial"/>
      <family val="2"/>
    </font>
    <font>
      <sz val="10"/>
      <color theme="0" tint="-0.1499984740745262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i/>
      <sz val="10"/>
      <color rgb="FFC00000"/>
      <name val="Arial"/>
      <family val="2"/>
    </font>
    <font>
      <sz val="10"/>
      <color rgb="FFC000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 applyBorder="1"/>
    <xf numFmtId="165" fontId="0" fillId="2" borderId="0" xfId="0" applyNumberForma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/>
    <xf numFmtId="165" fontId="0" fillId="0" borderId="0" xfId="0" applyNumberForma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165" fontId="2" fillId="0" borderId="0" xfId="0" applyNumberFormat="1" applyFont="1" applyFill="1" applyBorder="1"/>
    <xf numFmtId="0" fontId="2" fillId="0" borderId="0" xfId="0" applyFont="1" applyFill="1" applyBorder="1" applyAlignment="1">
      <alignment horizontal="right"/>
    </xf>
    <xf numFmtId="166" fontId="1" fillId="0" borderId="0" xfId="0" applyNumberFormat="1" applyFont="1" applyFill="1" applyBorder="1"/>
    <xf numFmtId="164" fontId="2" fillId="0" borderId="0" xfId="0" applyNumberFormat="1" applyFont="1" applyFill="1" applyBorder="1"/>
    <xf numFmtId="0" fontId="4" fillId="0" borderId="0" xfId="0" applyFont="1" applyFill="1" applyBorder="1" applyAlignment="1">
      <alignment vertical="center"/>
    </xf>
    <xf numFmtId="39" fontId="0" fillId="0" borderId="0" xfId="0" applyNumberFormat="1" applyFill="1" applyBorder="1"/>
    <xf numFmtId="0" fontId="6" fillId="0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vertical="top"/>
    </xf>
    <xf numFmtId="165" fontId="4" fillId="2" borderId="0" xfId="0" applyNumberFormat="1" applyFont="1" applyFill="1" applyBorder="1" applyAlignment="1">
      <alignment vertical="top"/>
    </xf>
    <xf numFmtId="0" fontId="7" fillId="2" borderId="0" xfId="0" applyFont="1" applyFill="1" applyBorder="1"/>
    <xf numFmtId="0" fontId="7" fillId="0" borderId="0" xfId="0" applyFont="1" applyFill="1" applyBorder="1"/>
    <xf numFmtId="165" fontId="1" fillId="0" borderId="0" xfId="0" applyNumberFormat="1" applyFont="1" applyFill="1" applyBorder="1"/>
    <xf numFmtId="165" fontId="7" fillId="2" borderId="0" xfId="0" applyNumberFormat="1" applyFont="1" applyFill="1" applyBorder="1"/>
    <xf numFmtId="0" fontId="3" fillId="2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vertical="top" wrapText="1"/>
    </xf>
    <xf numFmtId="0" fontId="0" fillId="2" borderId="0" xfId="0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7" fillId="0" borderId="0" xfId="0" applyFont="1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0" fontId="8" fillId="2" borderId="0" xfId="0" applyFont="1" applyFill="1" applyBorder="1" applyAlignment="1">
      <alignment horizontal="centerContinuous"/>
    </xf>
    <xf numFmtId="165" fontId="7" fillId="2" borderId="0" xfId="0" applyNumberFormat="1" applyFont="1" applyFill="1" applyBorder="1" applyAlignment="1">
      <alignment horizontal="centerContinuous"/>
    </xf>
    <xf numFmtId="0" fontId="7" fillId="2" borderId="0" xfId="0" applyFont="1" applyFill="1" applyBorder="1" applyAlignment="1">
      <alignment horizontal="centerContinuous"/>
    </xf>
    <xf numFmtId="0" fontId="7" fillId="2" borderId="0" xfId="0" applyFont="1" applyFill="1" applyBorder="1" applyAlignment="1">
      <alignment horizontal="centerContinuous" wrapText="1"/>
    </xf>
    <xf numFmtId="0" fontId="4" fillId="2" borderId="0" xfId="0" applyFont="1" applyFill="1" applyAlignment="1">
      <alignment vertical="top"/>
    </xf>
    <xf numFmtId="165" fontId="4" fillId="2" borderId="0" xfId="0" applyNumberFormat="1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165" fontId="4" fillId="2" borderId="0" xfId="0" applyNumberFormat="1" applyFont="1" applyFill="1"/>
    <xf numFmtId="0" fontId="9" fillId="0" borderId="0" xfId="0" applyFont="1"/>
    <xf numFmtId="0" fontId="8" fillId="2" borderId="0" xfId="0" applyFont="1" applyFill="1" applyBorder="1" applyAlignment="1"/>
    <xf numFmtId="165" fontId="8" fillId="2" borderId="0" xfId="0" applyNumberFormat="1" applyFont="1" applyFill="1" applyBorder="1"/>
    <xf numFmtId="0" fontId="8" fillId="2" borderId="0" xfId="0" applyFont="1" applyFill="1" applyBorder="1"/>
    <xf numFmtId="165" fontId="1" fillId="2" borderId="0" xfId="0" applyNumberFormat="1" applyFont="1" applyFill="1"/>
    <xf numFmtId="165" fontId="0" fillId="2" borderId="0" xfId="0" applyNumberFormat="1" applyFill="1"/>
    <xf numFmtId="0" fontId="11" fillId="3" borderId="0" xfId="0" applyFont="1" applyFill="1" applyBorder="1"/>
    <xf numFmtId="0" fontId="11" fillId="3" borderId="0" xfId="0" applyFont="1" applyFill="1" applyBorder="1" applyAlignment="1">
      <alignment wrapText="1"/>
    </xf>
    <xf numFmtId="0" fontId="2" fillId="2" borderId="0" xfId="0" applyFont="1" applyFill="1"/>
    <xf numFmtId="165" fontId="7" fillId="2" borderId="0" xfId="0" applyNumberFormat="1" applyFont="1" applyFill="1"/>
    <xf numFmtId="0" fontId="0" fillId="2" borderId="0" xfId="0" applyFill="1"/>
    <xf numFmtId="0" fontId="7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3962175" cy="2545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FC1D05-9EE2-4013-A2D8-8BA696E316D3}"/>
            </a:ext>
          </a:extLst>
        </xdr:cNvPr>
        <xdr:cNvSpPr txBox="1"/>
      </xdr:nvSpPr>
      <xdr:spPr>
        <a:xfrm>
          <a:off x="2486025" y="161925"/>
          <a:ext cx="3962175" cy="254557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SAVE AS AND RENAME.</a:t>
          </a:r>
          <a:r>
            <a:rPr lang="en-US" sz="1100" b="1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 THEN DELETE THIS TEXT BOX</a:t>
          </a:r>
          <a:endParaRPr lang="en-US" sz="1100" b="1">
            <a:solidFill>
              <a:srgbClr val="FF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9B950-FFC0-477D-ADF9-483E35435A2E}">
  <dimension ref="B2:C8"/>
  <sheetViews>
    <sheetView workbookViewId="0">
      <selection activeCell="E9" sqref="E9"/>
    </sheetView>
  </sheetViews>
  <sheetFormatPr defaultRowHeight="12.75" x14ac:dyDescent="0.2"/>
  <cols>
    <col min="1" max="1" width="2.28515625" customWidth="1"/>
    <col min="2" max="2" width="2" bestFit="1" customWidth="1"/>
  </cols>
  <sheetData>
    <row r="2" spans="2:3" x14ac:dyDescent="0.2">
      <c r="B2" t="s">
        <v>25</v>
      </c>
    </row>
    <row r="3" spans="2:3" x14ac:dyDescent="0.2">
      <c r="B3" t="s">
        <v>26</v>
      </c>
    </row>
    <row r="4" spans="2:3" x14ac:dyDescent="0.2">
      <c r="B4" t="s">
        <v>27</v>
      </c>
      <c r="C4" t="s">
        <v>28</v>
      </c>
    </row>
    <row r="5" spans="2:3" x14ac:dyDescent="0.2">
      <c r="B5" t="s">
        <v>27</v>
      </c>
      <c r="C5" t="s">
        <v>29</v>
      </c>
    </row>
    <row r="6" spans="2:3" x14ac:dyDescent="0.2">
      <c r="B6" t="s">
        <v>30</v>
      </c>
    </row>
    <row r="7" spans="2:3" x14ac:dyDescent="0.2">
      <c r="B7" t="s">
        <v>31</v>
      </c>
    </row>
    <row r="8" spans="2:3" x14ac:dyDescent="0.2">
      <c r="B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9F5F-FFAE-4545-9A94-F434F54B2D39}">
  <sheetPr codeName="Sheet2"/>
  <dimension ref="B2:AA65"/>
  <sheetViews>
    <sheetView tabSelected="1" zoomScaleNormal="100" workbookViewId="0">
      <pane xSplit="2" ySplit="12" topLeftCell="C13" activePane="bottomRight" state="frozen"/>
      <selection pane="topRight" activeCell="D1" sqref="D1"/>
      <selection pane="bottomLeft" activeCell="A4" sqref="A4"/>
      <selection pane="bottomRight" activeCell="E17" sqref="E17"/>
    </sheetView>
  </sheetViews>
  <sheetFormatPr defaultColWidth="9.140625" defaultRowHeight="12.75" x14ac:dyDescent="0.2"/>
  <cols>
    <col min="1" max="1" width="3.28515625" style="9" customWidth="1"/>
    <col min="2" max="2" width="21.85546875" style="9" bestFit="1" customWidth="1"/>
    <col min="3" max="3" width="9.85546875" style="9" bestFit="1" customWidth="1"/>
    <col min="4" max="4" width="2.28515625" style="9" customWidth="1"/>
    <col min="5" max="5" width="30" style="34" customWidth="1"/>
    <col min="6" max="6" width="7.85546875" style="9" customWidth="1"/>
    <col min="7" max="7" width="12.7109375" style="9" bestFit="1" customWidth="1"/>
    <col min="8" max="8" width="12.140625" style="9" bestFit="1" customWidth="1"/>
    <col min="9" max="9" width="12.140625" style="9" customWidth="1"/>
    <col min="10" max="10" width="13.28515625" style="9" bestFit="1" customWidth="1"/>
    <col min="11" max="11" width="8.42578125" style="9" bestFit="1" customWidth="1"/>
    <col min="12" max="20" width="7.5703125" style="9" customWidth="1"/>
    <col min="21" max="21" width="5.5703125" style="9" bestFit="1" customWidth="1"/>
    <col min="22" max="16384" width="9.140625" style="9"/>
  </cols>
  <sheetData>
    <row r="2" spans="2:27" x14ac:dyDescent="0.2">
      <c r="B2" s="11" t="s">
        <v>3</v>
      </c>
      <c r="C2" s="12">
        <f>SUM(C35:C51)</f>
        <v>227.69453320291274</v>
      </c>
    </row>
    <row r="3" spans="2:27" ht="5.0999999999999996" customHeight="1" x14ac:dyDescent="0.2"/>
    <row r="4" spans="2:27" x14ac:dyDescent="0.2">
      <c r="B4" s="11" t="s">
        <v>11</v>
      </c>
      <c r="C4" s="12">
        <f>VLOOKUP("Total",B12:C118,2,0)</f>
        <v>235.65999999999997</v>
      </c>
    </row>
    <row r="5" spans="2:27" x14ac:dyDescent="0.2">
      <c r="B5" s="11" t="s">
        <v>12</v>
      </c>
      <c r="C5" s="13" t="b">
        <f>C4=C2</f>
        <v>0</v>
      </c>
    </row>
    <row r="6" spans="2:27" ht="5.0999999999999996" customHeight="1" x14ac:dyDescent="0.2"/>
    <row r="7" spans="2:27" x14ac:dyDescent="0.2">
      <c r="B7" s="11" t="s">
        <v>4</v>
      </c>
      <c r="C7" s="15">
        <f>VLOOKUP("Tax $",B:C,2,0)/VLOOKUP("Subtotal",B:C,2,0)</f>
        <v>0.11759591348766441</v>
      </c>
    </row>
    <row r="8" spans="2:27" x14ac:dyDescent="0.2">
      <c r="B8" s="11" t="s">
        <v>5</v>
      </c>
      <c r="C8" s="15">
        <f>VLOOKUP("Tip $",B:C,2,0)/VLOOKUP("Subtotal",B:C,2,0)</f>
        <v>0.16302575806977504</v>
      </c>
    </row>
    <row r="9" spans="2:27" x14ac:dyDescent="0.2">
      <c r="B9" s="11" t="s">
        <v>21</v>
      </c>
      <c r="C9" s="15">
        <f>VLOOKUP("Fee $",B:C,2,0)/VLOOKUP("Subtotal",B:C,2,0)</f>
        <v>0</v>
      </c>
    </row>
    <row r="11" spans="2:27" x14ac:dyDescent="0.2">
      <c r="B11" s="49" t="s">
        <v>46</v>
      </c>
      <c r="C11" s="49"/>
      <c r="D11" s="49"/>
      <c r="E11" s="50"/>
    </row>
    <row r="12" spans="2:27" s="27" customFormat="1" ht="15" x14ac:dyDescent="0.35">
      <c r="B12" s="25" t="s">
        <v>0</v>
      </c>
      <c r="C12" s="5" t="s">
        <v>18</v>
      </c>
      <c r="D12" s="25" t="s">
        <v>17</v>
      </c>
      <c r="E12" s="28" t="s">
        <v>13</v>
      </c>
      <c r="F12" s="26"/>
      <c r="G12" s="27" t="s">
        <v>8</v>
      </c>
      <c r="H12" s="27" t="s">
        <v>9</v>
      </c>
      <c r="I12" s="27" t="s">
        <v>22</v>
      </c>
      <c r="J12" s="27" t="s">
        <v>10</v>
      </c>
      <c r="L12" s="27" t="str" cm="1">
        <f t="array" ref="L12:AA12">TRANSPOSE(B36:B51)</f>
        <v>maggie</v>
      </c>
      <c r="M12" s="27" t="str">
        <v>joe</v>
      </c>
      <c r="N12" s="27" t="str">
        <v>sophia</v>
      </c>
      <c r="O12" s="27" t="str">
        <v>cole</v>
      </c>
      <c r="P12" s="27" t="str">
        <v>TBD</v>
      </c>
      <c r="Q12" s="27" t="str">
        <v>emma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</row>
    <row r="13" spans="2:27" x14ac:dyDescent="0.2">
      <c r="B13" s="39" t="s">
        <v>33</v>
      </c>
      <c r="C13" s="40">
        <v>8</v>
      </c>
      <c r="D13" s="39">
        <v>1</v>
      </c>
      <c r="E13" s="41" t="s">
        <v>45</v>
      </c>
      <c r="F13" s="16"/>
      <c r="G13" s="7">
        <f>C13*VLOOKUP("Tax %",B:C,2,0)</f>
        <v>0.94076730790131524</v>
      </c>
      <c r="H13" s="7">
        <f>C13*VLOOKUP("Tip %",B:C,2,0)</f>
        <v>1.3042060645582003</v>
      </c>
      <c r="I13" s="7">
        <f>C13*VLOOKUP("Fee %",B:C,2,0)</f>
        <v>0</v>
      </c>
      <c r="J13" s="7">
        <f t="shared" ref="J13" si="0">SUM(C13,G13:I13)</f>
        <v>10.244973372459516</v>
      </c>
      <c r="K13" s="7"/>
      <c r="L13" s="8">
        <f t="shared" ref="L13:U24" si="1">IF($E13="All",$J13/COUNTA($B$36:$B$51),IFERROR($J13/$D13*MID($E13,(FIND(L$12,$E13)+LEN(L$12))+1,SEARCH(")",$E13,FIND(L$12,$E13)+LEN(L$12))-(FIND(L$12,$E13)+LEN(L$12))-1),IF(ISNUMBER(SEARCH(L$12,$E13)),$J13/(LEN($E13)-LEN(SUBSTITUTE($E13,";",""))+1),0)))</f>
        <v>10.244973372459516</v>
      </c>
      <c r="M13" s="8">
        <f t="shared" si="1"/>
        <v>0</v>
      </c>
      <c r="N13" s="8">
        <f t="shared" si="1"/>
        <v>0</v>
      </c>
      <c r="O13" s="8">
        <f t="shared" si="1"/>
        <v>0</v>
      </c>
      <c r="P13" s="8">
        <f t="shared" si="1"/>
        <v>0</v>
      </c>
      <c r="Q13" s="8">
        <f t="shared" si="1"/>
        <v>0</v>
      </c>
      <c r="R13" s="8">
        <f t="shared" si="1"/>
        <v>0</v>
      </c>
      <c r="S13" s="8">
        <f t="shared" si="1"/>
        <v>0</v>
      </c>
      <c r="T13" s="8">
        <f t="shared" si="1"/>
        <v>0</v>
      </c>
      <c r="U13" s="8">
        <f t="shared" si="1"/>
        <v>0</v>
      </c>
      <c r="V13" s="8"/>
    </row>
    <row r="14" spans="2:27" x14ac:dyDescent="0.2">
      <c r="B14" s="39" t="s">
        <v>34</v>
      </c>
      <c r="C14" s="40">
        <v>16</v>
      </c>
      <c r="D14" s="39">
        <v>2</v>
      </c>
      <c r="E14" s="41" t="s">
        <v>47</v>
      </c>
      <c r="F14" s="16"/>
      <c r="G14" s="7">
        <f>C14*VLOOKUP("Tax %",B:C,2,0)</f>
        <v>1.8815346158026305</v>
      </c>
      <c r="H14" s="7">
        <f>C14*VLOOKUP("Tip %",B:C,2,0)</f>
        <v>2.6084121291164006</v>
      </c>
      <c r="I14" s="7">
        <f>C14*VLOOKUP("Fee %",B:C,2,0)</f>
        <v>0</v>
      </c>
      <c r="J14" s="7">
        <f t="shared" ref="J14:J24" si="2">SUM(C14,G14:I14)</f>
        <v>20.489946744919031</v>
      </c>
      <c r="K14" s="7"/>
      <c r="L14" s="8">
        <f t="shared" si="1"/>
        <v>0</v>
      </c>
      <c r="M14" s="8">
        <f t="shared" si="1"/>
        <v>20.489946744919031</v>
      </c>
      <c r="N14" s="8">
        <f t="shared" si="1"/>
        <v>0</v>
      </c>
      <c r="O14" s="8">
        <f t="shared" si="1"/>
        <v>0</v>
      </c>
      <c r="P14" s="8">
        <f t="shared" si="1"/>
        <v>0</v>
      </c>
      <c r="Q14" s="8">
        <f t="shared" si="1"/>
        <v>0</v>
      </c>
      <c r="R14" s="8">
        <f t="shared" si="1"/>
        <v>0</v>
      </c>
      <c r="S14" s="8">
        <f t="shared" si="1"/>
        <v>0</v>
      </c>
      <c r="T14" s="8">
        <f t="shared" si="1"/>
        <v>0</v>
      </c>
      <c r="U14" s="8">
        <f t="shared" si="1"/>
        <v>0</v>
      </c>
      <c r="V14" s="8"/>
    </row>
    <row r="15" spans="2:27" x14ac:dyDescent="0.2">
      <c r="B15" s="39" t="s">
        <v>35</v>
      </c>
      <c r="C15" s="40">
        <v>10</v>
      </c>
      <c r="D15" s="39">
        <v>1</v>
      </c>
      <c r="E15" s="41" t="s">
        <v>51</v>
      </c>
      <c r="F15" s="16"/>
      <c r="G15" s="7">
        <f>C15*VLOOKUP("Tax %",B:C,2,0)</f>
        <v>1.1759591348766441</v>
      </c>
      <c r="H15" s="7">
        <f>C15*VLOOKUP("Tip %",B:C,2,0)</f>
        <v>1.6302575806977504</v>
      </c>
      <c r="I15" s="7">
        <f>C15*VLOOKUP("Fee %",B:C,2,0)</f>
        <v>0</v>
      </c>
      <c r="J15" s="7">
        <f t="shared" si="2"/>
        <v>12.806216715574394</v>
      </c>
      <c r="K15" s="7"/>
      <c r="L15" s="8">
        <f t="shared" si="1"/>
        <v>0</v>
      </c>
      <c r="M15" s="8">
        <f t="shared" si="1"/>
        <v>0</v>
      </c>
      <c r="N15" s="8">
        <f t="shared" si="1"/>
        <v>12.806216715574394</v>
      </c>
      <c r="O15" s="8">
        <f t="shared" si="1"/>
        <v>0</v>
      </c>
      <c r="P15" s="8">
        <f t="shared" si="1"/>
        <v>0</v>
      </c>
      <c r="Q15" s="8">
        <f t="shared" si="1"/>
        <v>0</v>
      </c>
      <c r="R15" s="8">
        <f t="shared" si="1"/>
        <v>0</v>
      </c>
      <c r="S15" s="8">
        <f t="shared" si="1"/>
        <v>0</v>
      </c>
      <c r="T15" s="8">
        <f t="shared" si="1"/>
        <v>0</v>
      </c>
      <c r="U15" s="8">
        <f t="shared" si="1"/>
        <v>0</v>
      </c>
      <c r="V15" s="8"/>
    </row>
    <row r="16" spans="2:27" x14ac:dyDescent="0.2">
      <c r="B16" s="39" t="s">
        <v>36</v>
      </c>
      <c r="C16" s="40">
        <v>21</v>
      </c>
      <c r="D16" s="39">
        <v>3</v>
      </c>
      <c r="E16" s="41" t="s">
        <v>50</v>
      </c>
      <c r="F16" s="16"/>
      <c r="G16" s="7">
        <f>C16*VLOOKUP("Tax %",B:C,2,0)</f>
        <v>2.4695141832409524</v>
      </c>
      <c r="H16" s="7">
        <f>C16*VLOOKUP("Tip %",B:C,2,0)</f>
        <v>3.4235409194652759</v>
      </c>
      <c r="I16" s="7">
        <f>C16*VLOOKUP("Fee %",B:C,2,0)</f>
        <v>0</v>
      </c>
      <c r="J16" s="7">
        <f t="shared" si="2"/>
        <v>26.893055102706228</v>
      </c>
      <c r="K16" s="7"/>
      <c r="L16" s="8">
        <f t="shared" si="1"/>
        <v>0</v>
      </c>
      <c r="M16" s="8">
        <f t="shared" si="1"/>
        <v>0</v>
      </c>
      <c r="N16" s="8">
        <f t="shared" si="1"/>
        <v>0</v>
      </c>
      <c r="O16" s="8">
        <f t="shared" si="1"/>
        <v>26.893055102706228</v>
      </c>
      <c r="P16" s="8">
        <f t="shared" si="1"/>
        <v>0</v>
      </c>
      <c r="Q16" s="8">
        <f t="shared" si="1"/>
        <v>0</v>
      </c>
      <c r="R16" s="8">
        <f t="shared" si="1"/>
        <v>0</v>
      </c>
      <c r="S16" s="8">
        <f t="shared" si="1"/>
        <v>0</v>
      </c>
      <c r="T16" s="8">
        <f t="shared" si="1"/>
        <v>0</v>
      </c>
      <c r="U16" s="8">
        <f t="shared" si="1"/>
        <v>0</v>
      </c>
      <c r="V16" s="8"/>
    </row>
    <row r="17" spans="2:22" x14ac:dyDescent="0.2">
      <c r="B17" s="39" t="s">
        <v>48</v>
      </c>
      <c r="C17" s="40">
        <v>44</v>
      </c>
      <c r="D17" s="39">
        <v>4</v>
      </c>
      <c r="E17" s="41" t="s">
        <v>49</v>
      </c>
      <c r="F17" s="16"/>
      <c r="G17" s="7">
        <f>C17*VLOOKUP("Tax %",B:C,2,0)</f>
        <v>5.1742201934572343</v>
      </c>
      <c r="H17" s="7">
        <f>C17*VLOOKUP("Tip %",B:C,2,0)</f>
        <v>7.1731333550701013</v>
      </c>
      <c r="I17" s="7">
        <f>C17*VLOOKUP("Fee %",B:C,2,0)</f>
        <v>0</v>
      </c>
      <c r="J17" s="7">
        <f t="shared" si="2"/>
        <v>56.34735354852733</v>
      </c>
      <c r="K17" s="7"/>
      <c r="L17" s="8">
        <f t="shared" si="1"/>
        <v>0</v>
      </c>
      <c r="M17" s="8">
        <f t="shared" si="1"/>
        <v>14.086838387131833</v>
      </c>
      <c r="N17" s="8">
        <f t="shared" si="1"/>
        <v>14.086838387131833</v>
      </c>
      <c r="O17" s="8">
        <f t="shared" si="1"/>
        <v>14.086838387131833</v>
      </c>
      <c r="P17" s="8">
        <f t="shared" si="1"/>
        <v>14.086838387131833</v>
      </c>
      <c r="Q17" s="8">
        <f t="shared" si="1"/>
        <v>0</v>
      </c>
      <c r="R17" s="8">
        <f t="shared" si="1"/>
        <v>0</v>
      </c>
      <c r="S17" s="8">
        <f t="shared" si="1"/>
        <v>0</v>
      </c>
      <c r="T17" s="8">
        <f t="shared" si="1"/>
        <v>0</v>
      </c>
      <c r="U17" s="8">
        <f t="shared" si="1"/>
        <v>0</v>
      </c>
      <c r="V17" s="8"/>
    </row>
    <row r="18" spans="2:22" x14ac:dyDescent="0.2">
      <c r="B18" s="39" t="s">
        <v>37</v>
      </c>
      <c r="C18" s="40">
        <v>12</v>
      </c>
      <c r="D18" s="39">
        <v>1</v>
      </c>
      <c r="E18" s="41" t="s">
        <v>44</v>
      </c>
      <c r="F18" s="16"/>
      <c r="G18" s="7">
        <f>C18*VLOOKUP("Tax %",B:C,2,0)</f>
        <v>1.4111509618519729</v>
      </c>
      <c r="H18" s="7">
        <f>C18*VLOOKUP("Tip %",B:C,2,0)</f>
        <v>1.9563090968373005</v>
      </c>
      <c r="I18" s="7">
        <f>C18*VLOOKUP("Fee %",B:C,2,0)</f>
        <v>0</v>
      </c>
      <c r="J18" s="7">
        <f t="shared" si="2"/>
        <v>15.367460058689273</v>
      </c>
      <c r="K18" s="7"/>
      <c r="L18" s="8">
        <f t="shared" si="1"/>
        <v>0</v>
      </c>
      <c r="M18" s="8">
        <f t="shared" si="1"/>
        <v>0</v>
      </c>
      <c r="N18" s="8">
        <f t="shared" si="1"/>
        <v>0</v>
      </c>
      <c r="O18" s="8">
        <f t="shared" si="1"/>
        <v>0</v>
      </c>
      <c r="P18" s="8">
        <f t="shared" si="1"/>
        <v>0</v>
      </c>
      <c r="Q18" s="8">
        <f t="shared" si="1"/>
        <v>15.367460058689273</v>
      </c>
      <c r="R18" s="8">
        <f t="shared" si="1"/>
        <v>0</v>
      </c>
      <c r="S18" s="8">
        <f t="shared" si="1"/>
        <v>0</v>
      </c>
      <c r="T18" s="8">
        <f t="shared" si="1"/>
        <v>0</v>
      </c>
      <c r="U18" s="8">
        <f t="shared" si="1"/>
        <v>0</v>
      </c>
      <c r="V18" s="8"/>
    </row>
    <row r="19" spans="2:22" x14ac:dyDescent="0.2">
      <c r="B19" s="39" t="s">
        <v>38</v>
      </c>
      <c r="C19" s="40">
        <v>14.95</v>
      </c>
      <c r="D19" s="39">
        <v>1</v>
      </c>
      <c r="E19" s="41" t="s">
        <v>52</v>
      </c>
      <c r="F19" s="16"/>
      <c r="G19" s="7">
        <f>C19*VLOOKUP("Tax %",B:C,2,0)</f>
        <v>1.7580589066405827</v>
      </c>
      <c r="H19" s="7">
        <f>C19*VLOOKUP("Tip %",B:C,2,0)</f>
        <v>2.4372350831431366</v>
      </c>
      <c r="I19" s="7">
        <f>C19*VLOOKUP("Fee %",B:C,2,0)</f>
        <v>0</v>
      </c>
      <c r="J19" s="7">
        <f t="shared" si="2"/>
        <v>19.145293989783717</v>
      </c>
      <c r="K19" s="7"/>
      <c r="L19" s="8">
        <f t="shared" si="1"/>
        <v>0</v>
      </c>
      <c r="M19" s="8">
        <f t="shared" si="1"/>
        <v>0</v>
      </c>
      <c r="N19" s="8">
        <f t="shared" si="1"/>
        <v>9.5726469948918584</v>
      </c>
      <c r="O19" s="8">
        <f t="shared" si="1"/>
        <v>9.5726469948918584</v>
      </c>
      <c r="P19" s="8">
        <f t="shared" si="1"/>
        <v>0</v>
      </c>
      <c r="Q19" s="8">
        <f t="shared" si="1"/>
        <v>0</v>
      </c>
      <c r="R19" s="8">
        <f t="shared" si="1"/>
        <v>0</v>
      </c>
      <c r="S19" s="8">
        <f t="shared" si="1"/>
        <v>0</v>
      </c>
      <c r="T19" s="8">
        <f t="shared" si="1"/>
        <v>0</v>
      </c>
      <c r="U19" s="8">
        <f t="shared" si="1"/>
        <v>0</v>
      </c>
      <c r="V19" s="8"/>
    </row>
    <row r="20" spans="2:22" x14ac:dyDescent="0.2">
      <c r="B20" s="39" t="s">
        <v>39</v>
      </c>
      <c r="C20" s="40">
        <v>16.95</v>
      </c>
      <c r="D20" s="39">
        <v>1</v>
      </c>
      <c r="E20" s="41" t="s">
        <v>47</v>
      </c>
      <c r="F20" s="16"/>
      <c r="G20" s="7">
        <f>C20*VLOOKUP("Tax %",B:C,2,0)</f>
        <v>1.9932507336159115</v>
      </c>
      <c r="H20" s="7">
        <f>C20*VLOOKUP("Tip %",B:C,2,0)</f>
        <v>2.7632865992826869</v>
      </c>
      <c r="I20" s="7">
        <f>C20*VLOOKUP("Fee %",B:C,2,0)</f>
        <v>0</v>
      </c>
      <c r="J20" s="7">
        <f t="shared" si="2"/>
        <v>21.706537332898598</v>
      </c>
      <c r="K20" s="7"/>
      <c r="L20" s="8">
        <f t="shared" si="1"/>
        <v>0</v>
      </c>
      <c r="M20" s="8">
        <f t="shared" si="1"/>
        <v>21.706537332898598</v>
      </c>
      <c r="N20" s="8">
        <f t="shared" si="1"/>
        <v>0</v>
      </c>
      <c r="O20" s="8">
        <f t="shared" si="1"/>
        <v>0</v>
      </c>
      <c r="P20" s="8">
        <f t="shared" si="1"/>
        <v>0</v>
      </c>
      <c r="Q20" s="8">
        <f t="shared" si="1"/>
        <v>0</v>
      </c>
      <c r="R20" s="8">
        <f t="shared" si="1"/>
        <v>0</v>
      </c>
      <c r="S20" s="8">
        <f t="shared" si="1"/>
        <v>0</v>
      </c>
      <c r="T20" s="8">
        <f t="shared" si="1"/>
        <v>0</v>
      </c>
      <c r="U20" s="8">
        <f t="shared" si="1"/>
        <v>0</v>
      </c>
      <c r="V20" s="8"/>
    </row>
    <row r="21" spans="2:22" x14ac:dyDescent="0.2">
      <c r="B21" s="39" t="s">
        <v>40</v>
      </c>
      <c r="C21" s="40">
        <v>15.95</v>
      </c>
      <c r="D21" s="39">
        <v>1</v>
      </c>
      <c r="E21" s="41" t="s">
        <v>44</v>
      </c>
      <c r="F21" s="16"/>
      <c r="G21" s="7">
        <f>C21*VLOOKUP("Tax %",B:C,2,0)</f>
        <v>1.8756548201282472</v>
      </c>
      <c r="H21" s="7">
        <f>C21*VLOOKUP("Tip %",B:C,2,0)</f>
        <v>2.6002608412129118</v>
      </c>
      <c r="I21" s="7">
        <f>C21*VLOOKUP("Fee %",B:C,2,0)</f>
        <v>0</v>
      </c>
      <c r="J21" s="7">
        <f t="shared" si="2"/>
        <v>20.425915661341158</v>
      </c>
      <c r="K21" s="7"/>
      <c r="L21" s="8">
        <f t="shared" si="1"/>
        <v>0</v>
      </c>
      <c r="M21" s="8">
        <f t="shared" si="1"/>
        <v>0</v>
      </c>
      <c r="N21" s="8">
        <f t="shared" si="1"/>
        <v>0</v>
      </c>
      <c r="O21" s="8">
        <f t="shared" si="1"/>
        <v>0</v>
      </c>
      <c r="P21" s="8">
        <f t="shared" si="1"/>
        <v>0</v>
      </c>
      <c r="Q21" s="8">
        <f t="shared" si="1"/>
        <v>20.425915661341158</v>
      </c>
      <c r="R21" s="8">
        <f t="shared" si="1"/>
        <v>0</v>
      </c>
      <c r="S21" s="8">
        <f t="shared" si="1"/>
        <v>0</v>
      </c>
      <c r="T21" s="8">
        <f t="shared" si="1"/>
        <v>0</v>
      </c>
      <c r="U21" s="8">
        <f t="shared" si="1"/>
        <v>0</v>
      </c>
      <c r="V21" s="8"/>
    </row>
    <row r="22" spans="2:22" x14ac:dyDescent="0.2">
      <c r="B22" s="39" t="s">
        <v>41</v>
      </c>
      <c r="C22" s="40">
        <v>8.9499999999999993</v>
      </c>
      <c r="D22" s="39">
        <v>1</v>
      </c>
      <c r="E22" s="41" t="s">
        <v>44</v>
      </c>
      <c r="F22" s="16"/>
      <c r="G22" s="7">
        <f>C22*VLOOKUP("Tax %",B:C,2,0)</f>
        <v>1.0524834257145963</v>
      </c>
      <c r="H22" s="7">
        <f>C22*VLOOKUP("Tip %",B:C,2,0)</f>
        <v>1.4590805347244864</v>
      </c>
      <c r="I22" s="7">
        <f>C22*VLOOKUP("Fee %",B:C,2,0)</f>
        <v>0</v>
      </c>
      <c r="J22" s="7">
        <f t="shared" si="2"/>
        <v>11.461563960439083</v>
      </c>
      <c r="K22" s="7"/>
      <c r="L22" s="8">
        <f t="shared" si="1"/>
        <v>0</v>
      </c>
      <c r="M22" s="8">
        <f t="shared" si="1"/>
        <v>0</v>
      </c>
      <c r="N22" s="8">
        <f t="shared" si="1"/>
        <v>0</v>
      </c>
      <c r="O22" s="8">
        <f t="shared" si="1"/>
        <v>0</v>
      </c>
      <c r="P22" s="8">
        <f t="shared" si="1"/>
        <v>0</v>
      </c>
      <c r="Q22" s="8">
        <f t="shared" si="1"/>
        <v>11.461563960439083</v>
      </c>
      <c r="R22" s="8">
        <f t="shared" si="1"/>
        <v>0</v>
      </c>
      <c r="S22" s="8">
        <f t="shared" si="1"/>
        <v>0</v>
      </c>
      <c r="T22" s="8">
        <f t="shared" si="1"/>
        <v>0</v>
      </c>
      <c r="U22" s="8">
        <f t="shared" si="1"/>
        <v>0</v>
      </c>
      <c r="V22" s="8"/>
    </row>
    <row r="23" spans="2:22" x14ac:dyDescent="0.2">
      <c r="B23" s="39" t="s">
        <v>42</v>
      </c>
      <c r="C23" s="40">
        <v>10</v>
      </c>
      <c r="D23" s="39">
        <v>1</v>
      </c>
      <c r="E23" s="41" t="s">
        <v>45</v>
      </c>
      <c r="F23" s="16"/>
      <c r="G23" s="7">
        <f>C23*VLOOKUP("Tax %",B:C,2,0)</f>
        <v>1.1759591348766441</v>
      </c>
      <c r="H23" s="7">
        <f>C23*VLOOKUP("Tip %",B:C,2,0)</f>
        <v>1.6302575806977504</v>
      </c>
      <c r="I23" s="7">
        <f>C23*VLOOKUP("Fee %",B:C,2,0)</f>
        <v>0</v>
      </c>
      <c r="J23" s="7">
        <f t="shared" si="2"/>
        <v>12.806216715574394</v>
      </c>
      <c r="K23" s="7"/>
      <c r="L23" s="8">
        <f t="shared" si="1"/>
        <v>12.806216715574394</v>
      </c>
      <c r="M23" s="8">
        <f t="shared" si="1"/>
        <v>0</v>
      </c>
      <c r="N23" s="8">
        <f t="shared" si="1"/>
        <v>0</v>
      </c>
      <c r="O23" s="8">
        <f t="shared" si="1"/>
        <v>0</v>
      </c>
      <c r="P23" s="8">
        <f t="shared" si="1"/>
        <v>0</v>
      </c>
      <c r="Q23" s="8">
        <f t="shared" si="1"/>
        <v>0</v>
      </c>
      <c r="R23" s="8">
        <f t="shared" si="1"/>
        <v>0</v>
      </c>
      <c r="S23" s="8">
        <f t="shared" si="1"/>
        <v>0</v>
      </c>
      <c r="T23" s="8">
        <f t="shared" si="1"/>
        <v>0</v>
      </c>
      <c r="U23" s="8">
        <f t="shared" si="1"/>
        <v>0</v>
      </c>
      <c r="V23" s="8"/>
    </row>
    <row r="24" spans="2:22" x14ac:dyDescent="0.2">
      <c r="B24" s="39" t="s">
        <v>43</v>
      </c>
      <c r="C24" s="40">
        <v>6.22</v>
      </c>
      <c r="D24" s="39">
        <v>1</v>
      </c>
      <c r="E24" s="41"/>
      <c r="F24" s="16"/>
      <c r="G24" s="7">
        <f>C24*VLOOKUP("Tax %",B:C,2,0)</f>
        <v>0.73144658189327261</v>
      </c>
      <c r="H24" s="7">
        <f>C24*VLOOKUP("Tip %",B:C,2,0)</f>
        <v>1.0140202151940008</v>
      </c>
      <c r="I24" s="7">
        <f>C24*VLOOKUP("Fee %",B:C,2,0)</f>
        <v>0</v>
      </c>
      <c r="J24" s="7">
        <f t="shared" si="2"/>
        <v>7.9654667970872728</v>
      </c>
      <c r="K24" s="7"/>
      <c r="L24" s="8">
        <f t="shared" si="1"/>
        <v>0</v>
      </c>
      <c r="M24" s="8">
        <f t="shared" si="1"/>
        <v>0</v>
      </c>
      <c r="N24" s="8">
        <f t="shared" si="1"/>
        <v>0</v>
      </c>
      <c r="O24" s="8">
        <f t="shared" si="1"/>
        <v>0</v>
      </c>
      <c r="P24" s="8">
        <f t="shared" si="1"/>
        <v>0</v>
      </c>
      <c r="Q24" s="8">
        <f t="shared" si="1"/>
        <v>0</v>
      </c>
      <c r="R24" s="8">
        <f t="shared" si="1"/>
        <v>0</v>
      </c>
      <c r="S24" s="8">
        <f t="shared" si="1"/>
        <v>0</v>
      </c>
      <c r="T24" s="8">
        <f t="shared" si="1"/>
        <v>0</v>
      </c>
      <c r="U24" s="8">
        <f t="shared" si="1"/>
        <v>0</v>
      </c>
      <c r="V24" s="8"/>
    </row>
    <row r="25" spans="2:22" ht="6" customHeight="1" x14ac:dyDescent="0.2">
      <c r="B25" s="19"/>
      <c r="C25" s="20"/>
      <c r="D25" s="19"/>
      <c r="E25" s="29"/>
      <c r="F25" s="16"/>
      <c r="G25" s="7"/>
      <c r="H25" s="7"/>
      <c r="I25" s="7"/>
      <c r="J25" s="7"/>
      <c r="K25" s="7"/>
      <c r="L25" s="8"/>
      <c r="M25" s="8"/>
      <c r="N25" s="8"/>
      <c r="O25" s="8"/>
      <c r="P25" s="8"/>
      <c r="Q25" s="8"/>
      <c r="R25" s="8"/>
    </row>
    <row r="26" spans="2:22" x14ac:dyDescent="0.2">
      <c r="B26" s="1" t="s">
        <v>2</v>
      </c>
      <c r="C26" s="48">
        <f>SUM(C12:C25)</f>
        <v>184.01999999999998</v>
      </c>
      <c r="D26" s="1"/>
      <c r="E26" s="30"/>
      <c r="F26" s="43" t="s">
        <v>24</v>
      </c>
    </row>
    <row r="27" spans="2:22" x14ac:dyDescent="0.2">
      <c r="B27" s="1" t="s">
        <v>6</v>
      </c>
      <c r="C27" s="42">
        <v>21.64</v>
      </c>
      <c r="D27" s="1"/>
      <c r="E27" s="30"/>
      <c r="J27"/>
    </row>
    <row r="28" spans="2:22" x14ac:dyDescent="0.2">
      <c r="B28" s="1" t="s">
        <v>7</v>
      </c>
      <c r="C28" s="42">
        <v>30</v>
      </c>
      <c r="D28" s="1"/>
      <c r="E28" s="30"/>
    </row>
    <row r="29" spans="2:22" x14ac:dyDescent="0.2">
      <c r="B29" s="1" t="s">
        <v>20</v>
      </c>
      <c r="C29" s="42"/>
      <c r="D29" s="1"/>
      <c r="E29" s="30"/>
    </row>
    <row r="30" spans="2:22" x14ac:dyDescent="0.2">
      <c r="B30" s="6" t="s">
        <v>3</v>
      </c>
      <c r="C30" s="47">
        <f>SUM(C26:C29)</f>
        <v>235.65999999999997</v>
      </c>
      <c r="D30" s="1"/>
      <c r="E30" s="30"/>
      <c r="G30" s="17"/>
    </row>
    <row r="31" spans="2:22" x14ac:dyDescent="0.2">
      <c r="B31" s="35" t="s">
        <v>23</v>
      </c>
      <c r="C31" s="36"/>
      <c r="D31" s="37"/>
      <c r="E31" s="38"/>
    </row>
    <row r="32" spans="2:22" customFormat="1" x14ac:dyDescent="0.2">
      <c r="B32" s="51" t="s">
        <v>53</v>
      </c>
      <c r="C32" s="52"/>
      <c r="D32" s="53"/>
      <c r="E32" s="54" t="s">
        <v>14</v>
      </c>
      <c r="F32" s="43" t="s">
        <v>54</v>
      </c>
    </row>
    <row r="33" spans="2:10" customFormat="1" x14ac:dyDescent="0.2">
      <c r="B33" s="51" t="s">
        <v>55</v>
      </c>
      <c r="C33" s="52"/>
      <c r="D33" s="53"/>
      <c r="E33" s="54"/>
      <c r="F33" s="43" t="s">
        <v>56</v>
      </c>
    </row>
    <row r="34" spans="2:10" ht="6" customHeight="1" x14ac:dyDescent="0.2">
      <c r="B34" s="21"/>
      <c r="C34" s="24"/>
      <c r="D34" s="21"/>
      <c r="E34" s="31"/>
    </row>
    <row r="35" spans="2:10" ht="15" x14ac:dyDescent="0.35">
      <c r="B35" s="3" t="s">
        <v>1</v>
      </c>
      <c r="C35" s="5" t="s">
        <v>19</v>
      </c>
      <c r="D35" s="1"/>
      <c r="E35" s="30"/>
      <c r="G35" s="9" t="s">
        <v>15</v>
      </c>
      <c r="H35" s="9" t="s">
        <v>16</v>
      </c>
      <c r="J35"/>
    </row>
    <row r="36" spans="2:10" x14ac:dyDescent="0.2">
      <c r="B36" s="44" t="str" cm="1">
        <f t="array" ref="B36:B41">_xlfn.UNIQUE(_xlfn.TEXTSPLIT(
SUBSTITUTE(
SUBSTITUTE(
SUBSTITUTE(
SUBSTITUTE(
SUBSTITUTE(
SUBSTITUTE(
SUBSTITUTE(
SUBSTITUTE(
SUBSTITUTE(
SUBSTITUTE(
SUBSTITUTE(
SUBSTITUTE(_xlfn.TEXTJOIN(";",TRUE,E13:E25)," ",""),
"(",""),
")",""),
"1",""),
"2",""),
"3",""),
"4",""),
"5",""),
"6",""),
"7",""),
"8",""),
"9",""),
,";",TRUE))</f>
        <v>maggie</v>
      </c>
      <c r="C36" s="45">
        <f t="shared" ref="C36:C51" si="3">SUM(INDEX($L$12:$AE$120,,MATCH($B36,$L$12:$AE$12,0)))</f>
        <v>23.051190088033909</v>
      </c>
      <c r="D36" s="1"/>
      <c r="E36" s="30"/>
      <c r="G36" s="7"/>
      <c r="H36" s="17">
        <f>C36-G36</f>
        <v>23.051190088033909</v>
      </c>
      <c r="I36" s="17"/>
    </row>
    <row r="37" spans="2:10" x14ac:dyDescent="0.2">
      <c r="B37" s="46" t="str">
        <v>joe</v>
      </c>
      <c r="C37" s="45">
        <f t="shared" si="3"/>
        <v>56.283322464949464</v>
      </c>
      <c r="D37" s="1"/>
      <c r="E37" s="30"/>
      <c r="G37" s="7"/>
      <c r="H37" s="17">
        <f>C37-G37</f>
        <v>56.283322464949464</v>
      </c>
      <c r="I37" s="17"/>
    </row>
    <row r="38" spans="2:10" x14ac:dyDescent="0.2">
      <c r="B38" s="46" t="str">
        <v>sophia</v>
      </c>
      <c r="C38" s="45">
        <f t="shared" si="3"/>
        <v>36.465702097598083</v>
      </c>
      <c r="D38" s="1"/>
      <c r="E38" s="30"/>
      <c r="G38" s="7"/>
      <c r="H38" s="17">
        <f>C38-G38</f>
        <v>36.465702097598083</v>
      </c>
      <c r="I38" s="17"/>
    </row>
    <row r="39" spans="2:10" x14ac:dyDescent="0.2">
      <c r="B39" s="46" t="str">
        <v>cole</v>
      </c>
      <c r="C39" s="45">
        <f t="shared" si="3"/>
        <v>50.552540484729917</v>
      </c>
      <c r="D39" s="1"/>
      <c r="E39" s="30"/>
      <c r="G39" s="7"/>
      <c r="H39" s="17">
        <f>C39-G39</f>
        <v>50.552540484729917</v>
      </c>
      <c r="I39" s="17"/>
    </row>
    <row r="40" spans="2:10" x14ac:dyDescent="0.2">
      <c r="B40" s="46" t="str">
        <v>TBD</v>
      </c>
      <c r="C40" s="45">
        <f t="shared" si="3"/>
        <v>14.086838387131833</v>
      </c>
      <c r="D40" s="1"/>
      <c r="E40" s="30"/>
      <c r="G40" s="7"/>
      <c r="H40" s="17">
        <f>C40-G40</f>
        <v>14.086838387131833</v>
      </c>
      <c r="I40" s="17"/>
    </row>
    <row r="41" spans="2:10" x14ac:dyDescent="0.2">
      <c r="B41" s="46" t="str">
        <v>emma</v>
      </c>
      <c r="C41" s="45">
        <f t="shared" si="3"/>
        <v>47.254939680469519</v>
      </c>
      <c r="D41" s="1"/>
      <c r="E41" s="30"/>
      <c r="G41" s="7"/>
      <c r="H41" s="17">
        <f t="shared" ref="H41:H51" si="4">C41-G41</f>
        <v>47.254939680469519</v>
      </c>
      <c r="I41" s="17"/>
    </row>
    <row r="42" spans="2:10" x14ac:dyDescent="0.2">
      <c r="B42" s="46"/>
      <c r="C42" s="45">
        <f t="shared" si="3"/>
        <v>0</v>
      </c>
      <c r="D42" s="1"/>
      <c r="E42" s="30"/>
      <c r="G42" s="7"/>
      <c r="H42" s="17">
        <f t="shared" si="4"/>
        <v>0</v>
      </c>
      <c r="I42" s="17"/>
    </row>
    <row r="43" spans="2:10" x14ac:dyDescent="0.2">
      <c r="B43" s="46"/>
      <c r="C43" s="45">
        <f t="shared" si="3"/>
        <v>0</v>
      </c>
      <c r="D43" s="1"/>
      <c r="E43" s="30"/>
      <c r="G43" s="7"/>
      <c r="H43" s="17">
        <f t="shared" ref="H43" si="5">C43-G43</f>
        <v>0</v>
      </c>
      <c r="I43" s="17"/>
    </row>
    <row r="44" spans="2:10" x14ac:dyDescent="0.2">
      <c r="B44" s="46"/>
      <c r="C44" s="45">
        <f t="shared" si="3"/>
        <v>0</v>
      </c>
      <c r="D44" s="1"/>
      <c r="E44" s="30"/>
      <c r="G44" s="7"/>
      <c r="H44" s="17">
        <f t="shared" si="4"/>
        <v>0</v>
      </c>
      <c r="I44" s="17"/>
    </row>
    <row r="45" spans="2:10" x14ac:dyDescent="0.2">
      <c r="B45" s="46"/>
      <c r="C45" s="45">
        <f t="shared" si="3"/>
        <v>0</v>
      </c>
      <c r="D45" s="1"/>
      <c r="E45" s="30"/>
      <c r="G45" s="7"/>
      <c r="H45" s="17">
        <f t="shared" si="4"/>
        <v>0</v>
      </c>
      <c r="I45" s="17"/>
    </row>
    <row r="46" spans="2:10" x14ac:dyDescent="0.2">
      <c r="B46" s="46"/>
      <c r="C46" s="45">
        <f t="shared" si="3"/>
        <v>0</v>
      </c>
      <c r="D46" s="1"/>
      <c r="E46" s="30"/>
      <c r="G46" s="7"/>
      <c r="H46" s="17">
        <f t="shared" si="4"/>
        <v>0</v>
      </c>
      <c r="I46" s="17"/>
    </row>
    <row r="47" spans="2:10" x14ac:dyDescent="0.2">
      <c r="B47" s="46"/>
      <c r="C47" s="45">
        <f t="shared" si="3"/>
        <v>0</v>
      </c>
      <c r="D47" s="1"/>
      <c r="E47" s="30"/>
      <c r="G47" s="7"/>
      <c r="H47" s="17">
        <f t="shared" si="4"/>
        <v>0</v>
      </c>
      <c r="I47" s="17"/>
    </row>
    <row r="48" spans="2:10" x14ac:dyDescent="0.2">
      <c r="B48" s="46"/>
      <c r="C48" s="45">
        <f t="shared" si="3"/>
        <v>0</v>
      </c>
      <c r="D48" s="1"/>
      <c r="E48" s="30"/>
      <c r="G48" s="7"/>
      <c r="H48" s="17">
        <f t="shared" si="4"/>
        <v>0</v>
      </c>
      <c r="I48" s="17"/>
    </row>
    <row r="49" spans="2:10" x14ac:dyDescent="0.2">
      <c r="B49" s="46"/>
      <c r="C49" s="45">
        <f t="shared" si="3"/>
        <v>0</v>
      </c>
      <c r="D49" s="1"/>
      <c r="E49" s="30"/>
      <c r="G49" s="7"/>
      <c r="H49" s="17">
        <f t="shared" si="4"/>
        <v>0</v>
      </c>
      <c r="I49" s="17"/>
    </row>
    <row r="50" spans="2:10" x14ac:dyDescent="0.2">
      <c r="B50" s="46"/>
      <c r="C50" s="45">
        <f t="shared" si="3"/>
        <v>0</v>
      </c>
      <c r="D50" s="1"/>
      <c r="E50" s="30"/>
      <c r="G50" s="7"/>
      <c r="H50" s="17">
        <f t="shared" si="4"/>
        <v>0</v>
      </c>
      <c r="I50" s="17"/>
    </row>
    <row r="51" spans="2:10" x14ac:dyDescent="0.2">
      <c r="B51" s="46"/>
      <c r="C51" s="45">
        <f t="shared" si="3"/>
        <v>0</v>
      </c>
      <c r="D51" s="1"/>
      <c r="E51" s="30"/>
      <c r="G51" s="7"/>
      <c r="H51" s="17">
        <f t="shared" si="4"/>
        <v>0</v>
      </c>
      <c r="I51" s="17"/>
    </row>
    <row r="52" spans="2:10" ht="5.0999999999999996" customHeight="1" x14ac:dyDescent="0.2">
      <c r="B52" s="4"/>
      <c r="C52" s="2"/>
      <c r="D52" s="1"/>
      <c r="E52" s="30"/>
      <c r="G52" s="7"/>
      <c r="H52" s="17"/>
      <c r="I52" s="17"/>
    </row>
    <row r="53" spans="2:10" customFormat="1" x14ac:dyDescent="0.2">
      <c r="E53" s="32"/>
    </row>
    <row r="54" spans="2:10" x14ac:dyDescent="0.2">
      <c r="D54" s="22"/>
      <c r="E54" s="33"/>
      <c r="G54" s="23">
        <f>SUM(G35:G51)</f>
        <v>0</v>
      </c>
      <c r="H54" s="23">
        <f>SUM(H35:H51)</f>
        <v>227.69453320291274</v>
      </c>
      <c r="I54" s="23"/>
      <c r="J54" s="18" t="s">
        <v>14</v>
      </c>
    </row>
    <row r="62" spans="2:10" x14ac:dyDescent="0.2">
      <c r="B62" s="10"/>
      <c r="C62" s="14"/>
    </row>
    <row r="64" spans="2:10" x14ac:dyDescent="0.2">
      <c r="B64" s="11"/>
      <c r="C64" s="15"/>
    </row>
    <row r="65" spans="2:3" x14ac:dyDescent="0.2">
      <c r="B65" s="11"/>
      <c r="C65" s="1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Guidance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Renner</dc:creator>
  <cp:lastModifiedBy>Renner, Joseph</cp:lastModifiedBy>
  <cp:lastPrinted>2022-03-06T20:50:55Z</cp:lastPrinted>
  <dcterms:created xsi:type="dcterms:W3CDTF">2022-02-07T02:58:12Z</dcterms:created>
  <dcterms:modified xsi:type="dcterms:W3CDTF">2025-01-28T22:52:18Z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{454E932A-6047-4D44-B6B2-E2F2244B0B3D}</vt:lpwstr>
  </property>
  <property fmtid="{D5CDD505-2E9C-101B-9397-08002B2CF9AE}" pid="3" name="MSIP_Label_cea8ce42-0a38-4038-af78-0463c9adb574_Enabled">
    <vt:lpwstr>true</vt:lpwstr>
  </property>
  <property fmtid="{D5CDD505-2E9C-101B-9397-08002B2CF9AE}" pid="4" name="MSIP_Label_cea8ce42-0a38-4038-af78-0463c9adb574_SetDate">
    <vt:lpwstr>2022-03-29T12:21:48Z</vt:lpwstr>
  </property>
  <property fmtid="{D5CDD505-2E9C-101B-9397-08002B2CF9AE}" pid="5" name="MSIP_Label_cea8ce42-0a38-4038-af78-0463c9adb574_Method">
    <vt:lpwstr>Standard</vt:lpwstr>
  </property>
  <property fmtid="{D5CDD505-2E9C-101B-9397-08002B2CF9AE}" pid="6" name="MSIP_Label_cea8ce42-0a38-4038-af78-0463c9adb574_Name">
    <vt:lpwstr>cea8ce42-0a38-4038-af78-0463c9adb574</vt:lpwstr>
  </property>
  <property fmtid="{D5CDD505-2E9C-101B-9397-08002B2CF9AE}" pid="7" name="MSIP_Label_cea8ce42-0a38-4038-af78-0463c9adb574_SiteId">
    <vt:lpwstr>5d25c963-07db-4627-9db3-720b2ff89865</vt:lpwstr>
  </property>
  <property fmtid="{D5CDD505-2E9C-101B-9397-08002B2CF9AE}" pid="8" name="MSIP_Label_cea8ce42-0a38-4038-af78-0463c9adb574_ActionId">
    <vt:lpwstr>87fcb7dd-437e-4955-864e-18afa1894954</vt:lpwstr>
  </property>
  <property fmtid="{D5CDD505-2E9C-101B-9397-08002B2CF9AE}" pid="9" name="MSIP_Label_cea8ce42-0a38-4038-af78-0463c9adb574_ContentBits">
    <vt:lpwstr>0</vt:lpwstr>
  </property>
</Properties>
</file>