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Prueba" sheetId="1" state="visible" r:id="rId1"/>
  </sheets>
  <definedNames>
    <definedName name="_xlnm._FilterDatabase" localSheetId="0" hidden="1">Prueba!$A$4:$F$481</definedName>
  </definedNames>
  <calcPr/>
</workbook>
</file>

<file path=xl/sharedStrings.xml><?xml version="1.0" encoding="utf-8"?>
<sst xmlns="http://schemas.openxmlformats.org/spreadsheetml/2006/main" count="657" uniqueCount="657">
  <si>
    <t>PERIODO</t>
  </si>
  <si>
    <t>D</t>
  </si>
  <si>
    <t>NC</t>
  </si>
  <si>
    <t>C</t>
  </si>
  <si>
    <t>HEX</t>
  </si>
  <si>
    <t>RGB</t>
  </si>
  <si>
    <t>HLS</t>
  </si>
  <si>
    <t>Diseño</t>
  </si>
  <si>
    <t xml:space="preserve">Nombre Color</t>
  </si>
  <si>
    <t>Color</t>
  </si>
  <si>
    <t xml:space="preserve">Codigo HEX</t>
  </si>
  <si>
    <t xml:space="preserve">Codigo RGB</t>
  </si>
  <si>
    <t xml:space="preserve">Codigo HLS</t>
  </si>
  <si>
    <t>Plano</t>
  </si>
  <si>
    <t>Pomegranate</t>
  </si>
  <si>
    <t>#F9EBEA</t>
  </si>
  <si>
    <t>#F2D7D5</t>
  </si>
  <si>
    <t>#E6B0AA</t>
  </si>
  <si>
    <t>#D98880</t>
  </si>
  <si>
    <t>#CD6155</t>
  </si>
  <si>
    <t>#C0392B</t>
  </si>
  <si>
    <t>#A93226</t>
  </si>
  <si>
    <t>#922B21</t>
  </si>
  <si>
    <t>#7B241C</t>
  </si>
  <si>
    <t>#641E16</t>
  </si>
  <si>
    <t>Alizarin</t>
  </si>
  <si>
    <t>#FDEDEC</t>
  </si>
  <si>
    <t>#FADBD8</t>
  </si>
  <si>
    <t>#F5B7B1</t>
  </si>
  <si>
    <t>#F1948A</t>
  </si>
  <si>
    <t>#EC7063</t>
  </si>
  <si>
    <t>#E74C3C</t>
  </si>
  <si>
    <t>#CB4335</t>
  </si>
  <si>
    <t>#B03A2E</t>
  </si>
  <si>
    <t>#943126</t>
  </si>
  <si>
    <t>#78281F</t>
  </si>
  <si>
    <t>Amethyst</t>
  </si>
  <si>
    <t>#F5EEF8</t>
  </si>
  <si>
    <t>#EBDEF0</t>
  </si>
  <si>
    <t>#D7BDE2</t>
  </si>
  <si>
    <t>#C39BD3</t>
  </si>
  <si>
    <t>#AF7AC5</t>
  </si>
  <si>
    <t>#9B59B6</t>
  </si>
  <si>
    <t>#884EA0</t>
  </si>
  <si>
    <t>#76448A</t>
  </si>
  <si>
    <t>#633974</t>
  </si>
  <si>
    <t>#512E5F</t>
  </si>
  <si>
    <t>Wisteria</t>
  </si>
  <si>
    <t>#F4ECF7</t>
  </si>
  <si>
    <t>#E8DAEF</t>
  </si>
  <si>
    <t>#D2B4DE</t>
  </si>
  <si>
    <t>#BB8FCE</t>
  </si>
  <si>
    <t>#A569BD</t>
  </si>
  <si>
    <t>#8E44AD</t>
  </si>
  <si>
    <t>#7D3C98</t>
  </si>
  <si>
    <t>#6C3483</t>
  </si>
  <si>
    <t>#5B2C6F</t>
  </si>
  <si>
    <t>#4A235A</t>
  </si>
  <si>
    <t xml:space="preserve">Belize Hole</t>
  </si>
  <si>
    <t>#EAF2F8</t>
  </si>
  <si>
    <t>#D4E6F1</t>
  </si>
  <si>
    <t>#A9CCE3</t>
  </si>
  <si>
    <t>#7FB3D5</t>
  </si>
  <si>
    <t>#5499C7</t>
  </si>
  <si>
    <t>#2980B9</t>
  </si>
  <si>
    <t>#2471A3</t>
  </si>
  <si>
    <t>#1F618D</t>
  </si>
  <si>
    <t>#1A5276</t>
  </si>
  <si>
    <t>#154360</t>
  </si>
  <si>
    <t xml:space="preserve">Peter River</t>
  </si>
  <si>
    <t>#EBF5FB</t>
  </si>
  <si>
    <t>#D6EAF8</t>
  </si>
  <si>
    <t>#AED6F1</t>
  </si>
  <si>
    <t>#85C1E9</t>
  </si>
  <si>
    <t>#5DADE2</t>
  </si>
  <si>
    <t>#3498DB</t>
  </si>
  <si>
    <t>#2E86C1</t>
  </si>
  <si>
    <t>#2874A6</t>
  </si>
  <si>
    <t>#21618C</t>
  </si>
  <si>
    <t>#1B4F72</t>
  </si>
  <si>
    <t>Turquoise</t>
  </si>
  <si>
    <t>#E8F8F5</t>
  </si>
  <si>
    <t>#D1F2EB</t>
  </si>
  <si>
    <t>#A3E4D7</t>
  </si>
  <si>
    <t>#76D7C4</t>
  </si>
  <si>
    <t>#48C9B0</t>
  </si>
  <si>
    <t>#1ABC9C</t>
  </si>
  <si>
    <t>#17A589</t>
  </si>
  <si>
    <t>#148F77</t>
  </si>
  <si>
    <t>#117864</t>
  </si>
  <si>
    <t>#0E6251</t>
  </si>
  <si>
    <t xml:space="preserve">Green Sea</t>
  </si>
  <si>
    <t>#E8F6F3</t>
  </si>
  <si>
    <t>#D0ECE7</t>
  </si>
  <si>
    <t>#A2D9CE</t>
  </si>
  <si>
    <t>#73C6B6</t>
  </si>
  <si>
    <t>#45B39D</t>
  </si>
  <si>
    <t>#16A085</t>
  </si>
  <si>
    <t>#138D75</t>
  </si>
  <si>
    <t>#117A65</t>
  </si>
  <si>
    <t>#0E6655</t>
  </si>
  <si>
    <t>#0B5345</t>
  </si>
  <si>
    <t>Nephritis</t>
  </si>
  <si>
    <t>#E9F7EF</t>
  </si>
  <si>
    <t>#D4EFDF</t>
  </si>
  <si>
    <t>#A9DFBF</t>
  </si>
  <si>
    <t>#7DCEA0</t>
  </si>
  <si>
    <t>#52BE80</t>
  </si>
  <si>
    <t>#27AE60</t>
  </si>
  <si>
    <t>#229954</t>
  </si>
  <si>
    <t>#1E8449</t>
  </si>
  <si>
    <t>#196F3D</t>
  </si>
  <si>
    <t>#145A32</t>
  </si>
  <si>
    <t>Emerald</t>
  </si>
  <si>
    <t>#EAFAF1</t>
  </si>
  <si>
    <t>#D5F5E3</t>
  </si>
  <si>
    <t>#ABEBC6</t>
  </si>
  <si>
    <t>#82E0AA</t>
  </si>
  <si>
    <t>#58D68D</t>
  </si>
  <si>
    <t>#2ECC71</t>
  </si>
  <si>
    <t>#28B463</t>
  </si>
  <si>
    <t>#239B56</t>
  </si>
  <si>
    <t>#1D8348</t>
  </si>
  <si>
    <t>#186A3B</t>
  </si>
  <si>
    <t>Sunflower</t>
  </si>
  <si>
    <t>#FEF9E7</t>
  </si>
  <si>
    <t>#FCF3CF</t>
  </si>
  <si>
    <t>#F9E79F</t>
  </si>
  <si>
    <t>#F7DC6F</t>
  </si>
  <si>
    <t>#F4D03F</t>
  </si>
  <si>
    <t>#F1C40F</t>
  </si>
  <si>
    <t>#D4AC0D</t>
  </si>
  <si>
    <t>#B7950B</t>
  </si>
  <si>
    <t>#9A7D0A</t>
  </si>
  <si>
    <t>#7D6608</t>
  </si>
  <si>
    <t>Orange</t>
  </si>
  <si>
    <t>#FEF5E7</t>
  </si>
  <si>
    <t>#FDEBD0</t>
  </si>
  <si>
    <t>#FAD7A0</t>
  </si>
  <si>
    <t>#F8C471</t>
  </si>
  <si>
    <t>#F5B041</t>
  </si>
  <si>
    <t>#F39C12</t>
  </si>
  <si>
    <t>#D68910</t>
  </si>
  <si>
    <t>#B9770E</t>
  </si>
  <si>
    <t>#9C640C</t>
  </si>
  <si>
    <t>#7E5109</t>
  </si>
  <si>
    <t>Carrot</t>
  </si>
  <si>
    <t>#FDF2E9</t>
  </si>
  <si>
    <t>#FAE5D3</t>
  </si>
  <si>
    <t>#F5CBA7</t>
  </si>
  <si>
    <t>#F0B27A</t>
  </si>
  <si>
    <t>#EB984E</t>
  </si>
  <si>
    <t>#E67E22</t>
  </si>
  <si>
    <t>#CA6F1E</t>
  </si>
  <si>
    <t>#AF601A</t>
  </si>
  <si>
    <t>#935116</t>
  </si>
  <si>
    <t>#784212</t>
  </si>
  <si>
    <t>Pumpkin</t>
  </si>
  <si>
    <t>#FBEEE6</t>
  </si>
  <si>
    <t>#F6DDCC</t>
  </si>
  <si>
    <t>#EDBB99</t>
  </si>
  <si>
    <t>#E59866</t>
  </si>
  <si>
    <t>#DC7633</t>
  </si>
  <si>
    <t>#D35400</t>
  </si>
  <si>
    <t>#BA4A00</t>
  </si>
  <si>
    <t>#A04000</t>
  </si>
  <si>
    <t>#873600</t>
  </si>
  <si>
    <t>#6E2C00</t>
  </si>
  <si>
    <t>Clouds</t>
  </si>
  <si>
    <t>#FDFEFE</t>
  </si>
  <si>
    <t>#FBFCFC</t>
  </si>
  <si>
    <t>#F7F9F9</t>
  </si>
  <si>
    <t>#F4F6F7</t>
  </si>
  <si>
    <t>#F0F3F4</t>
  </si>
  <si>
    <t>#ECF0F1</t>
  </si>
  <si>
    <t>#D0D3D4</t>
  </si>
  <si>
    <t>#B3B6B7</t>
  </si>
  <si>
    <t>#979A9A</t>
  </si>
  <si>
    <t>#7B7D7D</t>
  </si>
  <si>
    <t>Silver</t>
  </si>
  <si>
    <t>#F8F9F9</t>
  </si>
  <si>
    <t>#F2F3F4</t>
  </si>
  <si>
    <t>#E5E7E9</t>
  </si>
  <si>
    <t>#D7DBDD</t>
  </si>
  <si>
    <t>#CACFD2</t>
  </si>
  <si>
    <t>#BDC3C7</t>
  </si>
  <si>
    <t>#A6ACAF</t>
  </si>
  <si>
    <t>#909497</t>
  </si>
  <si>
    <t>#797D7F</t>
  </si>
  <si>
    <t>#626567</t>
  </si>
  <si>
    <t>Concrete</t>
  </si>
  <si>
    <t>#F4F6F6</t>
  </si>
  <si>
    <t>#EAEDED</t>
  </si>
  <si>
    <t>#D5DBDB</t>
  </si>
  <si>
    <t>#BFC9CA</t>
  </si>
  <si>
    <t>#AAB7B8</t>
  </si>
  <si>
    <t>#95A5A6</t>
  </si>
  <si>
    <t>#839192</t>
  </si>
  <si>
    <t>#717D7E</t>
  </si>
  <si>
    <t>#5F6A6A</t>
  </si>
  <si>
    <t>#4D5656</t>
  </si>
  <si>
    <t>Asbestos</t>
  </si>
  <si>
    <t>#F2F4F4</t>
  </si>
  <si>
    <t>#E5E8E8</t>
  </si>
  <si>
    <t>#CCD1D1</t>
  </si>
  <si>
    <t>#B2BABB</t>
  </si>
  <si>
    <t>#99A3A4</t>
  </si>
  <si>
    <t>#7F8C8D</t>
  </si>
  <si>
    <t>#707B7C</t>
  </si>
  <si>
    <t>#616A6B</t>
  </si>
  <si>
    <t>#515A5A</t>
  </si>
  <si>
    <t>#424949</t>
  </si>
  <si>
    <t xml:space="preserve">Wet Asphalt</t>
  </si>
  <si>
    <t>#EBEDEF</t>
  </si>
  <si>
    <t>#D6DBDF</t>
  </si>
  <si>
    <t>#AEB6BF</t>
  </si>
  <si>
    <t>#85929E</t>
  </si>
  <si>
    <t>#5D6D7E</t>
  </si>
  <si>
    <t>#34495E</t>
  </si>
  <si>
    <t>#2E4053</t>
  </si>
  <si>
    <t>#283747</t>
  </si>
  <si>
    <t>#212F3C</t>
  </si>
  <si>
    <t>#1B2631</t>
  </si>
  <si>
    <t xml:space="preserve">Midnight Blue</t>
  </si>
  <si>
    <t>#EAECEE</t>
  </si>
  <si>
    <t>#D5D8DC</t>
  </si>
  <si>
    <t>#ABB2B9</t>
  </si>
  <si>
    <t>#808B96</t>
  </si>
  <si>
    <t>#566573</t>
  </si>
  <si>
    <t>#2C3E50</t>
  </si>
  <si>
    <t>#273746</t>
  </si>
  <si>
    <t>#212F3D</t>
  </si>
  <si>
    <t>#1C2833</t>
  </si>
  <si>
    <t>#17202A</t>
  </si>
  <si>
    <t>Materiales</t>
  </si>
  <si>
    <t>Red</t>
  </si>
  <si>
    <t>#FFEBEE</t>
  </si>
  <si>
    <t>#FFCDD2</t>
  </si>
  <si>
    <t>#EF9A9A</t>
  </si>
  <si>
    <t>#E57373</t>
  </si>
  <si>
    <t>#EF5350</t>
  </si>
  <si>
    <t>#F44336</t>
  </si>
  <si>
    <t>#E53935</t>
  </si>
  <si>
    <t>#D32F2F</t>
  </si>
  <si>
    <t>#C62828</t>
  </si>
  <si>
    <t>#B71C1C</t>
  </si>
  <si>
    <t>#FF8A80</t>
  </si>
  <si>
    <t>#FF5252</t>
  </si>
  <si>
    <t>#FF1744</t>
  </si>
  <si>
    <t>#D50000</t>
  </si>
  <si>
    <t>Pink</t>
  </si>
  <si>
    <t>#FCE4EC</t>
  </si>
  <si>
    <t>#F8BBD0</t>
  </si>
  <si>
    <t>#F48FB1</t>
  </si>
  <si>
    <t>#F06292</t>
  </si>
  <si>
    <t>#EC407A</t>
  </si>
  <si>
    <t>#E91E63</t>
  </si>
  <si>
    <t>#D81B60</t>
  </si>
  <si>
    <t>#C2185B</t>
  </si>
  <si>
    <t>#AD1457</t>
  </si>
  <si>
    <t>#880E4F</t>
  </si>
  <si>
    <t>#FF80AB</t>
  </si>
  <si>
    <t>#FF4081</t>
  </si>
  <si>
    <t>#F50057</t>
  </si>
  <si>
    <t>#C51162</t>
  </si>
  <si>
    <t>Purple</t>
  </si>
  <si>
    <t>#F3E5F5</t>
  </si>
  <si>
    <t>#E1BEE7</t>
  </si>
  <si>
    <t>#CE93D8</t>
  </si>
  <si>
    <t>#BA68C8</t>
  </si>
  <si>
    <t>#AB47BC</t>
  </si>
  <si>
    <t>#9C27B0</t>
  </si>
  <si>
    <t>#8E24AA</t>
  </si>
  <si>
    <t>#7B1FA2</t>
  </si>
  <si>
    <t>#6A1B9A</t>
  </si>
  <si>
    <t>#4A148C</t>
  </si>
  <si>
    <t>#EA80FC</t>
  </si>
  <si>
    <t>#E040FB</t>
  </si>
  <si>
    <t>#D500F9</t>
  </si>
  <si>
    <t>#AA00FF</t>
  </si>
  <si>
    <t xml:space="preserve">Deep Purple</t>
  </si>
  <si>
    <t>#EDE7F6</t>
  </si>
  <si>
    <t>#D1C4E9</t>
  </si>
  <si>
    <t>#B39DDB</t>
  </si>
  <si>
    <t>#9575CD</t>
  </si>
  <si>
    <t>#7E57C2</t>
  </si>
  <si>
    <t>#673AB7</t>
  </si>
  <si>
    <t>#5E35B1</t>
  </si>
  <si>
    <t>#512DA8</t>
  </si>
  <si>
    <t>#4527A0</t>
  </si>
  <si>
    <t>#311B92</t>
  </si>
  <si>
    <t>#B388FF</t>
  </si>
  <si>
    <t>#7C4DFF</t>
  </si>
  <si>
    <t>#651FFF</t>
  </si>
  <si>
    <t>#6200EA</t>
  </si>
  <si>
    <t>Indigo</t>
  </si>
  <si>
    <t>#E8EAF6</t>
  </si>
  <si>
    <t>#C5CAE9</t>
  </si>
  <si>
    <t>#9FA8DA</t>
  </si>
  <si>
    <t>#7986CB</t>
  </si>
  <si>
    <t>#5C6BC0</t>
  </si>
  <si>
    <t>#3F51B5</t>
  </si>
  <si>
    <t>#3949AB</t>
  </si>
  <si>
    <t>#303F9F</t>
  </si>
  <si>
    <t>#283593</t>
  </si>
  <si>
    <t>#1A237E</t>
  </si>
  <si>
    <t>#8C9EFF</t>
  </si>
  <si>
    <t>#536DFE</t>
  </si>
  <si>
    <t>#3D5AFE</t>
  </si>
  <si>
    <t>#304FFE</t>
  </si>
  <si>
    <t>Blue</t>
  </si>
  <si>
    <t>#E3F2FD</t>
  </si>
  <si>
    <t>#BBDEFB</t>
  </si>
  <si>
    <t>#90CAF9</t>
  </si>
  <si>
    <t>#64B5F6</t>
  </si>
  <si>
    <t>#42A5F5</t>
  </si>
  <si>
    <t>#2196F3</t>
  </si>
  <si>
    <t>#1E88E5</t>
  </si>
  <si>
    <t>#1976D2</t>
  </si>
  <si>
    <t>#1565C0</t>
  </si>
  <si>
    <t>#0D47A1</t>
  </si>
  <si>
    <t>#82B1FF</t>
  </si>
  <si>
    <t>#448AFF</t>
  </si>
  <si>
    <t>#2979FF</t>
  </si>
  <si>
    <t>#2962FF</t>
  </si>
  <si>
    <t xml:space="preserve">Light Blue</t>
  </si>
  <si>
    <t>#E1F5FE</t>
  </si>
  <si>
    <t>#B3E5FC</t>
  </si>
  <si>
    <t>#81D4FA</t>
  </si>
  <si>
    <t>#4FC3F7</t>
  </si>
  <si>
    <t>#29B6F6</t>
  </si>
  <si>
    <t>#03A9F4</t>
  </si>
  <si>
    <t>#039BE5</t>
  </si>
  <si>
    <t>#0288D1</t>
  </si>
  <si>
    <t>#0277BD</t>
  </si>
  <si>
    <t>#01579B</t>
  </si>
  <si>
    <t>#80D8FF</t>
  </si>
  <si>
    <t>#40C4FF</t>
  </si>
  <si>
    <t>#00B0FF</t>
  </si>
  <si>
    <t>#0091EA</t>
  </si>
  <si>
    <t>Cyan</t>
  </si>
  <si>
    <t>#E0F7FA</t>
  </si>
  <si>
    <t>#B2EBF2</t>
  </si>
  <si>
    <t>#80DEEA</t>
  </si>
  <si>
    <t>#4DD0E1</t>
  </si>
  <si>
    <t>#26C6DA</t>
  </si>
  <si>
    <t>#00BCD4</t>
  </si>
  <si>
    <t>#00ACC1</t>
  </si>
  <si>
    <t>#0097A7</t>
  </si>
  <si>
    <t>#00838F</t>
  </si>
  <si>
    <t>#006064</t>
  </si>
  <si>
    <t>#84FFFF</t>
  </si>
  <si>
    <t>#18FFFF</t>
  </si>
  <si>
    <t>#00E5FF</t>
  </si>
  <si>
    <t>#00B8D4</t>
  </si>
  <si>
    <t>Teal</t>
  </si>
  <si>
    <t>#E0F2F1</t>
  </si>
  <si>
    <t>#B2DFDB</t>
  </si>
  <si>
    <t>#80CBC4</t>
  </si>
  <si>
    <t>#4DB6AC</t>
  </si>
  <si>
    <t>#26A69A</t>
  </si>
  <si>
    <t>#009688</t>
  </si>
  <si>
    <t>#00897B</t>
  </si>
  <si>
    <t>#00796B</t>
  </si>
  <si>
    <t>#00695C</t>
  </si>
  <si>
    <t>#004D40</t>
  </si>
  <si>
    <t>#A7FFEB</t>
  </si>
  <si>
    <t>#64FFDA</t>
  </si>
  <si>
    <t>#1DE9B6</t>
  </si>
  <si>
    <t>#00BFA5</t>
  </si>
  <si>
    <t>Green</t>
  </si>
  <si>
    <t>#E8F5E9</t>
  </si>
  <si>
    <t>#C8E6C9</t>
  </si>
  <si>
    <t>#A5D6A7</t>
  </si>
  <si>
    <t>#81C784</t>
  </si>
  <si>
    <t>#66BB6A</t>
  </si>
  <si>
    <t>#4CAF50</t>
  </si>
  <si>
    <t>#43A047</t>
  </si>
  <si>
    <t>#388E3C</t>
  </si>
  <si>
    <t>#2E7D32</t>
  </si>
  <si>
    <t>#1B5E20</t>
  </si>
  <si>
    <t>#B9F6CA</t>
  </si>
  <si>
    <t>#69F0AE</t>
  </si>
  <si>
    <t>#00E676</t>
  </si>
  <si>
    <t>#00C853</t>
  </si>
  <si>
    <t xml:space="preserve">Light Green</t>
  </si>
  <si>
    <t>#F1F8E9</t>
  </si>
  <si>
    <t>#DCEDC8</t>
  </si>
  <si>
    <t>#C5E1A5</t>
  </si>
  <si>
    <t>#AED581</t>
  </si>
  <si>
    <t>#9CCC65</t>
  </si>
  <si>
    <t>#8BC34A</t>
  </si>
  <si>
    <t>#7CB342</t>
  </si>
  <si>
    <t>#689F38</t>
  </si>
  <si>
    <t>#558B2F</t>
  </si>
  <si>
    <t>#33691E</t>
  </si>
  <si>
    <t>#CCFF90</t>
  </si>
  <si>
    <t>#B2FF59</t>
  </si>
  <si>
    <t>#76FF03</t>
  </si>
  <si>
    <t>#64DD17</t>
  </si>
  <si>
    <t>Lime</t>
  </si>
  <si>
    <t>#F9FBE7</t>
  </si>
  <si>
    <t>#F0F4C3</t>
  </si>
  <si>
    <t>#E6EE9C</t>
  </si>
  <si>
    <t>#DCE775</t>
  </si>
  <si>
    <t>#D4E157</t>
  </si>
  <si>
    <t>#CDDC39</t>
  </si>
  <si>
    <t>#C0CA33</t>
  </si>
  <si>
    <t>#AFB42B</t>
  </si>
  <si>
    <t>#9E9D24</t>
  </si>
  <si>
    <t>#827717</t>
  </si>
  <si>
    <t>#F4FF81</t>
  </si>
  <si>
    <t>#EEFF41</t>
  </si>
  <si>
    <t>#C6FF00</t>
  </si>
  <si>
    <t>#AEEA00</t>
  </si>
  <si>
    <t>Yellow</t>
  </si>
  <si>
    <t>#FFFDE7</t>
  </si>
  <si>
    <t>#FFF9C4</t>
  </si>
  <si>
    <t>#FFF59D</t>
  </si>
  <si>
    <t>#FFF176</t>
  </si>
  <si>
    <t>#FFEE58</t>
  </si>
  <si>
    <t>#FFEB3B</t>
  </si>
  <si>
    <t>#FDD835</t>
  </si>
  <si>
    <t>#FBC02D</t>
  </si>
  <si>
    <t>#F9A825</t>
  </si>
  <si>
    <t>#F57F17</t>
  </si>
  <si>
    <t>#FFFF8D</t>
  </si>
  <si>
    <t xml:space="preserve">Moderna - Amarilla</t>
  </si>
  <si>
    <t>#FFFF00</t>
  </si>
  <si>
    <t>#FFEA00</t>
  </si>
  <si>
    <t>#FFD600</t>
  </si>
  <si>
    <t>Amber</t>
  </si>
  <si>
    <t>#FFF8E1</t>
  </si>
  <si>
    <t>#FFECB3</t>
  </si>
  <si>
    <t>#FFE082</t>
  </si>
  <si>
    <t>#FFD54F</t>
  </si>
  <si>
    <t>#FFCA28</t>
  </si>
  <si>
    <t>#FFC107</t>
  </si>
  <si>
    <t>#FFB300</t>
  </si>
  <si>
    <t>#FFA000</t>
  </si>
  <si>
    <t>#FF8F00</t>
  </si>
  <si>
    <t>#FF6F00</t>
  </si>
  <si>
    <t>#FFE57F</t>
  </si>
  <si>
    <t>#FFD740</t>
  </si>
  <si>
    <t>#FFC400</t>
  </si>
  <si>
    <t>#FFAB00</t>
  </si>
  <si>
    <t>#FFF3E0</t>
  </si>
  <si>
    <t>#FFE0B2</t>
  </si>
  <si>
    <t>#FFCC80</t>
  </si>
  <si>
    <t>#FFB74D</t>
  </si>
  <si>
    <t>#FFA726</t>
  </si>
  <si>
    <t>#FF9800</t>
  </si>
  <si>
    <t>#FB8C00</t>
  </si>
  <si>
    <t>#F57C00</t>
  </si>
  <si>
    <t>#EF6C00</t>
  </si>
  <si>
    <t>#E65100</t>
  </si>
  <si>
    <t>#FFD180</t>
  </si>
  <si>
    <t>#FFAB40</t>
  </si>
  <si>
    <t>#FF9100</t>
  </si>
  <si>
    <t>#FF6D00</t>
  </si>
  <si>
    <t xml:space="preserve">Deep Orange</t>
  </si>
  <si>
    <t>#FBE9E7</t>
  </si>
  <si>
    <t>#FFCCBC</t>
  </si>
  <si>
    <t>#FFAB91</t>
  </si>
  <si>
    <t>#FF8A65</t>
  </si>
  <si>
    <t>#FF7043</t>
  </si>
  <si>
    <t>#FF5722</t>
  </si>
  <si>
    <t>#F4511E</t>
  </si>
  <si>
    <t>#E64A19</t>
  </si>
  <si>
    <t>#D84315</t>
  </si>
  <si>
    <t>#BF360C</t>
  </si>
  <si>
    <t>#FF9E80</t>
  </si>
  <si>
    <t>#FF6E40</t>
  </si>
  <si>
    <t>#FF3D00</t>
  </si>
  <si>
    <t>#DD2C00</t>
  </si>
  <si>
    <t>Brown</t>
  </si>
  <si>
    <t>#EFEBE9</t>
  </si>
  <si>
    <t>#D7CCC8</t>
  </si>
  <si>
    <t>#BCAAA4</t>
  </si>
  <si>
    <t>#A1887F</t>
  </si>
  <si>
    <t>#8D6E63</t>
  </si>
  <si>
    <t>#795548</t>
  </si>
  <si>
    <t>#6D4C41</t>
  </si>
  <si>
    <t>#5D4037</t>
  </si>
  <si>
    <t>#4E342E</t>
  </si>
  <si>
    <t>#3E2723</t>
  </si>
  <si>
    <t>Grey</t>
  </si>
  <si>
    <t>#FAFAFA</t>
  </si>
  <si>
    <t>#F5F5F5</t>
  </si>
  <si>
    <t>#EEEEEE</t>
  </si>
  <si>
    <t>#E0E0E0</t>
  </si>
  <si>
    <t>#BDBDBD</t>
  </si>
  <si>
    <t>#9E9E9E</t>
  </si>
  <si>
    <t>#757575</t>
  </si>
  <si>
    <t>#616161</t>
  </si>
  <si>
    <t>#424242</t>
  </si>
  <si>
    <t>#212121</t>
  </si>
  <si>
    <t xml:space="preserve">Blue Grey</t>
  </si>
  <si>
    <t>#ECEFF1</t>
  </si>
  <si>
    <t>#CFD8DC</t>
  </si>
  <si>
    <t>#B0BEC5</t>
  </si>
  <si>
    <t>#90A4AE</t>
  </si>
  <si>
    <t>#78909C</t>
  </si>
  <si>
    <t>#607D8B</t>
  </si>
  <si>
    <t>#546E7A</t>
  </si>
  <si>
    <t>#455A64</t>
  </si>
  <si>
    <t>#37474F</t>
  </si>
  <si>
    <t>#263238</t>
  </si>
  <si>
    <t>White</t>
  </si>
  <si>
    <t>#FFFFFF</t>
  </si>
  <si>
    <t>Black</t>
  </si>
  <si>
    <t>#000000</t>
  </si>
  <si>
    <t xml:space="preserve">Moderna - Roja</t>
  </si>
  <si>
    <t>IndianRed</t>
  </si>
  <si>
    <t>#CD5C5C</t>
  </si>
  <si>
    <t xml:space="preserve">rgb( 205, 92, 92 )</t>
  </si>
  <si>
    <t xml:space="preserve">hsl( 0, 53%, 58% )</t>
  </si>
  <si>
    <t>LightCoral</t>
  </si>
  <si>
    <t>#F08080</t>
  </si>
  <si>
    <t xml:space="preserve">rgb( 240, 128, 128 )</t>
  </si>
  <si>
    <t xml:space="preserve">hsl( 0, 79%, 72% )</t>
  </si>
  <si>
    <t>Salmon</t>
  </si>
  <si>
    <t>#FA8072</t>
  </si>
  <si>
    <t xml:space="preserve">rgb( 250, 128, 114 )</t>
  </si>
  <si>
    <t xml:space="preserve">hsl( 6, 93%, 71% )</t>
  </si>
  <si>
    <t>DarkSalmon</t>
  </si>
  <si>
    <t>#E9967A</t>
  </si>
  <si>
    <t xml:space="preserve">rgb( 233, 150, 122 )</t>
  </si>
  <si>
    <t xml:space="preserve">hsl( 15, 72%, 70% )</t>
  </si>
  <si>
    <t>Crimson</t>
  </si>
  <si>
    <t>#DC143C</t>
  </si>
  <si>
    <t xml:space="preserve">rgb( 220, 20, 60 )</t>
  </si>
  <si>
    <t xml:space="preserve">hsl( 348, 83%, 47% )</t>
  </si>
  <si>
    <t>#FF0000</t>
  </si>
  <si>
    <t xml:space="preserve">rgb( 255, 0, 0 )</t>
  </si>
  <si>
    <t xml:space="preserve">hsl( 0, 100%, 50% )</t>
  </si>
  <si>
    <t>FireBrick</t>
  </si>
  <si>
    <t>#B22222</t>
  </si>
  <si>
    <t xml:space="preserve">rgb( 178, 34, 34 )</t>
  </si>
  <si>
    <t xml:space="preserve">hsl( 0, 68%, 42% )</t>
  </si>
  <si>
    <t>DarkRed</t>
  </si>
  <si>
    <t>#8B0000</t>
  </si>
  <si>
    <t xml:space="preserve">rgb( 139, 0, 0 )</t>
  </si>
  <si>
    <t xml:space="preserve">hsl( 0, 100%, 27% )</t>
  </si>
  <si>
    <t xml:space="preserve">Moderna - Rosa</t>
  </si>
  <si>
    <t>#FFC0CB</t>
  </si>
  <si>
    <t xml:space="preserve">rgb( 255, 192, 203 )</t>
  </si>
  <si>
    <t xml:space="preserve">hsl( 350, 100%, 88% )</t>
  </si>
  <si>
    <t>LightPink</t>
  </si>
  <si>
    <t>#FFB6C1</t>
  </si>
  <si>
    <t xml:space="preserve">rgb( 255, 182, 193 )</t>
  </si>
  <si>
    <t xml:space="preserve">hsl( 351, 100%, 86% )</t>
  </si>
  <si>
    <t>HotPink</t>
  </si>
  <si>
    <t>#FF69B4</t>
  </si>
  <si>
    <t xml:space="preserve">rgb( 255, 105, 180 )</t>
  </si>
  <si>
    <t xml:space="preserve">hsl( 330, 100%, 71% )</t>
  </si>
  <si>
    <t>DeepPink</t>
  </si>
  <si>
    <t>#FF1493</t>
  </si>
  <si>
    <t xml:space="preserve">rgb( 255, 20, 147 )</t>
  </si>
  <si>
    <t xml:space="preserve">hsl( 328, 100%, 54% )</t>
  </si>
  <si>
    <t>MediumVioletRed</t>
  </si>
  <si>
    <t>#C71585</t>
  </si>
  <si>
    <t xml:space="preserve">rgb( 199, 21, 133 )</t>
  </si>
  <si>
    <t xml:space="preserve">hsl( 322, 81%, 43% )</t>
  </si>
  <si>
    <t>PaleVioletRed</t>
  </si>
  <si>
    <t>#DB7093</t>
  </si>
  <si>
    <t xml:space="preserve">rgb( 219, 112, 147 )</t>
  </si>
  <si>
    <t xml:space="preserve">hsl( 340, 60%, 65% )</t>
  </si>
  <si>
    <t xml:space="preserve">Moderna - Naranja</t>
  </si>
  <si>
    <t>LightSalmon</t>
  </si>
  <si>
    <t>#FFA07A</t>
  </si>
  <si>
    <t xml:space="preserve">rgb( 255, 160, 122 )</t>
  </si>
  <si>
    <t xml:space="preserve">hsl( 17, 100%, 74% )</t>
  </si>
  <si>
    <t>Coral</t>
  </si>
  <si>
    <t>#FF7F50</t>
  </si>
  <si>
    <t xml:space="preserve">rgb( 255, 127, 80 )</t>
  </si>
  <si>
    <t xml:space="preserve">hsl( 16, 100%, 66% )</t>
  </si>
  <si>
    <t>Tomato</t>
  </si>
  <si>
    <t>#FF6347</t>
  </si>
  <si>
    <t xml:space="preserve">rgb( 255, 99, 71 )</t>
  </si>
  <si>
    <t xml:space="preserve">hsl( 9, 100%, 64% )</t>
  </si>
  <si>
    <t>OrangeRed</t>
  </si>
  <si>
    <t>#FF4500</t>
  </si>
  <si>
    <t xml:space="preserve">rgb( 255, 69, 0 )</t>
  </si>
  <si>
    <t xml:space="preserve">hsl( 16, 100%, 50% )</t>
  </si>
  <si>
    <t>DarkOrange</t>
  </si>
  <si>
    <t>#FF8C00</t>
  </si>
  <si>
    <t xml:space="preserve">rgb( 255, 140, 0 )</t>
  </si>
  <si>
    <t xml:space="preserve">hsl( 33, 100%, 50% )</t>
  </si>
  <si>
    <t>#FFA500</t>
  </si>
  <si>
    <t xml:space="preserve">rgb( 255, 165, 0 )</t>
  </si>
  <si>
    <t xml:space="preserve">hsl( 39, 100%, 50% )</t>
  </si>
  <si>
    <t>Gold</t>
  </si>
  <si>
    <t>#FFD700</t>
  </si>
  <si>
    <t xml:space="preserve">rgb( 255, 215, 0 )</t>
  </si>
  <si>
    <t xml:space="preserve">hsl( 51, 100%, 50% )</t>
  </si>
  <si>
    <t>LightYellow</t>
  </si>
  <si>
    <t>#FFFFE0</t>
  </si>
  <si>
    <t xml:space="preserve">rgb( 255, 255, 224 )</t>
  </si>
  <si>
    <t xml:space="preserve">hsl( 60, 100%, 94% )</t>
  </si>
  <si>
    <t>LemonChiffon</t>
  </si>
  <si>
    <t>#FFFACD</t>
  </si>
  <si>
    <t xml:space="preserve">rgb( 255, 250, 205 )</t>
  </si>
  <si>
    <t xml:space="preserve">hsl( 54, 100%, 90% )</t>
  </si>
  <si>
    <t>LightGoldenrodYellow</t>
  </si>
  <si>
    <t>#FAFAD2</t>
  </si>
  <si>
    <t xml:space="preserve">rgb( 250, 250, 210 )</t>
  </si>
  <si>
    <t xml:space="preserve">hsl( 60, 80%, 90% )</t>
  </si>
  <si>
    <t>PapayaWhip</t>
  </si>
  <si>
    <t>#FFEFD5</t>
  </si>
  <si>
    <t xml:space="preserve">rgb( 255, 239, 213 )</t>
  </si>
  <si>
    <t xml:space="preserve">hsl( 37, 100%, 92% )</t>
  </si>
  <si>
    <t>Moccasin</t>
  </si>
  <si>
    <t>#FFE4B5</t>
  </si>
  <si>
    <t xml:space="preserve">rgb( 255, 228, 181 )</t>
  </si>
  <si>
    <t xml:space="preserve">hsl( 38, 100%, 85% )</t>
  </si>
  <si>
    <t>PeachPuff</t>
  </si>
  <si>
    <t>#FFDAB9</t>
  </si>
  <si>
    <t xml:space="preserve">rgb( 255, 218, 185 )</t>
  </si>
  <si>
    <t xml:space="preserve">hsl( 28, 100%, 86% )</t>
  </si>
  <si>
    <t>PaleGoldenrod</t>
  </si>
  <si>
    <t>#EEE8AA</t>
  </si>
  <si>
    <t xml:space="preserve">rgb( 238, 232, 170 )</t>
  </si>
  <si>
    <t xml:space="preserve">hsl( 55, 67%, 80% )</t>
  </si>
  <si>
    <t>Khaki</t>
  </si>
  <si>
    <t>#F0E68C</t>
  </si>
  <si>
    <t xml:space="preserve">rgb( 240, 230, 140 )</t>
  </si>
  <si>
    <t xml:space="preserve">hsl( 54, 77%, 75% )</t>
  </si>
  <si>
    <t>DarkKhaki</t>
  </si>
  <si>
    <t>#BDB76B</t>
  </si>
  <si>
    <t xml:space="preserve">rgb( 189, 183, 107 )</t>
  </si>
  <si>
    <t xml:space="preserve">hsl( 56, 38%, 58% )</t>
  </si>
  <si>
    <t xml:space="preserve">Moderna - Púrpura</t>
  </si>
  <si>
    <t>Lavender</t>
  </si>
  <si>
    <t>#E6E6FA</t>
  </si>
  <si>
    <t xml:space="preserve">rgb( 230, 230, 250 )</t>
  </si>
  <si>
    <t xml:space="preserve">hsl( 240, 67%, 94% )</t>
  </si>
  <si>
    <t>Thistle</t>
  </si>
  <si>
    <t>#D8BFD8</t>
  </si>
  <si>
    <t xml:space="preserve">rgb( 216, 191, 216 )</t>
  </si>
  <si>
    <t xml:space="preserve">hsl( 300, 24%, 80% )</t>
  </si>
  <si>
    <t>Plum</t>
  </si>
  <si>
    <t>#DDA0DD</t>
  </si>
  <si>
    <t xml:space="preserve">rgb( 221, 160, 221 )</t>
  </si>
  <si>
    <t xml:space="preserve">hsl( 300, 47%, 75% )</t>
  </si>
  <si>
    <t>Violet</t>
  </si>
  <si>
    <t>#EE82EE</t>
  </si>
  <si>
    <t xml:space="preserve">rgb( 238, 130, 238 )</t>
  </si>
  <si>
    <t xml:space="preserve">hsl( 300, 76%, 72% )</t>
  </si>
  <si>
    <t>Orchid</t>
  </si>
  <si>
    <t>#DA70D6</t>
  </si>
  <si>
    <t xml:space="preserve">rgb( 218, 112, 214 )</t>
  </si>
  <si>
    <t xml:space="preserve">hsl( 302, 59%, 65% )</t>
  </si>
  <si>
    <t>Fuchsia</t>
  </si>
  <si>
    <t>#FF00FF</t>
  </si>
  <si>
    <t xml:space="preserve">rgb( 255, 0, 255 )</t>
  </si>
  <si>
    <t xml:space="preserve">hsl( 300, 100%, 50% 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</si>
</sst>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Arial"/>
      <color theme="1"/>
      <sz val="11.000000"/>
    </font>
    <font>
      <name val="Arial"/>
      <color theme="1"/>
      <sz val="10.000000"/>
    </font>
    <font>
      <name val="Arial"/>
      <b/>
      <sz val="10.000000"/>
    </font>
    <font>
      <name val="Arial"/>
      <sz val="10.000000"/>
    </font>
    <font>
      <name val="Arial"/>
      <color indexed="2"/>
      <sz val="10.000000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/>
    <xf fontId="1" fillId="0" borderId="0" numFmtId="0" xfId="0" applyFont="1" applyAlignment="1">
      <alignment horizontal="left"/>
    </xf>
    <xf fontId="2" fillId="2" borderId="0" numFmtId="0" xfId="0" applyFont="1" applyFill="1" applyAlignment="1" applyProtection="0">
      <alignment horizontal="center"/>
    </xf>
    <xf fontId="3" fillId="3" borderId="1" numFmtId="0" xfId="0" applyFont="1" applyFill="1" applyBorder="1" applyAlignment="1" applyProtection="0">
      <alignment horizontal="center"/>
    </xf>
    <xf fontId="1" fillId="0" borderId="0" numFmtId="0" xfId="0" applyFont="1">
      <protection hidden="0" locked="1"/>
    </xf>
    <xf fontId="1" fillId="0" borderId="0" numFmtId="0" xfId="0" applyFont="1" applyAlignment="1">
      <alignment horizontal="left"/>
      <protection hidden="0" locked="1"/>
    </xf>
    <xf fontId="4" fillId="0" borderId="0" numFmtId="0" xfId="0" applyFont="1"/>
    <xf fontId="4" fillId="0" borderId="0" numFmtId="0" xfId="0" applyFont="1" applyAlignment="1">
      <alignment horizontal="left"/>
    </xf>
    <xf fontId="4" fillId="0" borderId="0" numFmtId="0" xfId="0" applyFont="1" applyAlignment="1">
      <alignment horizontal="left"/>
      <protection hidden="0" locked="1"/>
    </xf>
  </cellXfs>
  <cellStyles count="2">
    <cellStyle name="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4" topLeftCell="A5" activePane="bottomLeft" state="frozen"/>
      <selection activeCell="A1" activeCellId="0" sqref="A1"/>
    </sheetView>
  </sheetViews>
  <sheetFormatPr baseColWidth="8" defaultRowHeight="14.25"/>
  <cols>
    <col bestFit="1" customWidth="1" min="1" max="1" style="1" width="24"/>
    <col bestFit="1" customWidth="1" min="2" max="2" style="1" width="18"/>
    <col bestFit="1" customWidth="1" min="3" max="3" style="2" width="9.5999999999999996"/>
    <col bestFit="1" customWidth="1" min="4" max="4" style="2" width="15.6"/>
    <col customWidth="1" min="5" max="5" style="2" width="18.75390625"/>
    <col customWidth="1" min="6" max="6" style="2" width="19.00390625"/>
    <col min="7" max="16384" style="1" width="9.00390625"/>
  </cols>
  <sheetData>
    <row r="1" ht="19.5">
      <c r="A1" s="3" t="s">
        <v>0</v>
      </c>
    </row>
    <row r="2"/>
    <row r="3" ht="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15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ht="14.25">
      <c r="A5" s="5" t="s">
        <v>13</v>
      </c>
      <c r="B5" s="5" t="s">
        <v>14</v>
      </c>
      <c r="C5" s="6" t="s">
        <v>15</v>
      </c>
      <c r="D5" s="6" t="s">
        <v>15</v>
      </c>
      <c r="E5" s="6" t="str">
        <f>CONCATENATE("rgb( ","249, 235, 234"," )")</f>
        <v xml:space="preserve">rgb( 249, 235, 234 )</v>
      </c>
      <c r="F5" s="6" t="str">
        <f>CONCATENATE("hls( ","6, 54%, 95%"," )")</f>
        <v xml:space="preserve">hls( 6, 54%, 95% )</v>
      </c>
    </row>
    <row r="6" ht="14.25">
      <c r="A6" s="5" t="s">
        <v>13</v>
      </c>
      <c r="B6" s="5" t="s">
        <v>14</v>
      </c>
      <c r="C6" s="6" t="s">
        <v>16</v>
      </c>
      <c r="D6" s="6" t="s">
        <v>16</v>
      </c>
      <c r="E6" s="6" t="str">
        <f>CONCATENATE("rgb( ","242, 215, 213"," )")</f>
        <v xml:space="preserve">rgb( 242, 215, 213 )</v>
      </c>
      <c r="F6" s="6" t="str">
        <f>CONCATENATE("hls( ","6, 54%, 89%"," )")</f>
        <v xml:space="preserve">hls( 6, 54%, 89% )</v>
      </c>
    </row>
    <row r="7" ht="14.25">
      <c r="A7" s="5" t="s">
        <v>13</v>
      </c>
      <c r="B7" s="5" t="s">
        <v>14</v>
      </c>
      <c r="C7" s="6" t="s">
        <v>17</v>
      </c>
      <c r="D7" s="6" t="s">
        <v>17</v>
      </c>
      <c r="E7" s="6" t="str">
        <f>CONCATENATE("rgb( ","230, 176, 170"," )")</f>
        <v xml:space="preserve">rgb( 230, 176, 170 )</v>
      </c>
      <c r="F7" s="6" t="str">
        <f>CONCATENATE("hls( ","6, 54%, 78%"," )")</f>
        <v xml:space="preserve">hls( 6, 54%, 78% )</v>
      </c>
    </row>
    <row r="8" ht="14.25">
      <c r="A8" s="5" t="s">
        <v>13</v>
      </c>
      <c r="B8" s="5" t="s">
        <v>14</v>
      </c>
      <c r="C8" s="6" t="s">
        <v>18</v>
      </c>
      <c r="D8" s="6" t="s">
        <v>18</v>
      </c>
      <c r="E8" s="6" t="str">
        <f>CONCATENATE("rgb( ","217, 136, 128"," )")</f>
        <v xml:space="preserve">rgb( 217, 136, 128 )</v>
      </c>
      <c r="F8" s="6" t="str">
        <f>CONCATENATE("hls( ","6, 54%, 68%"," )")</f>
        <v xml:space="preserve">hls( 6, 54%, 68% )</v>
      </c>
    </row>
    <row r="9" ht="14.25">
      <c r="A9" s="5" t="s">
        <v>13</v>
      </c>
      <c r="B9" s="5" t="s">
        <v>14</v>
      </c>
      <c r="C9" s="6" t="s">
        <v>19</v>
      </c>
      <c r="D9" s="6" t="s">
        <v>19</v>
      </c>
      <c r="E9" s="6" t="str">
        <f>CONCATENATE("rgb( ","205, 97, 85"," )")</f>
        <v xml:space="preserve">rgb( 205, 97, 85 )</v>
      </c>
      <c r="F9" s="6" t="str">
        <f>CONCATENATE("hls( ","6, 54%, 57%"," )")</f>
        <v xml:space="preserve">hls( 6, 54%, 57% )</v>
      </c>
    </row>
    <row r="10" ht="14.25">
      <c r="A10" s="5" t="s">
        <v>13</v>
      </c>
      <c r="B10" s="5" t="s">
        <v>14</v>
      </c>
      <c r="C10" s="6" t="s">
        <v>20</v>
      </c>
      <c r="D10" s="6" t="s">
        <v>20</v>
      </c>
      <c r="E10" s="6" t="str">
        <f>CONCATENATE("rgb( ","192, 57, 43"," )")</f>
        <v xml:space="preserve">rgb( 192, 57, 43 )</v>
      </c>
      <c r="F10" s="6" t="str">
        <f>CONCATENATE("hls( ","6, 63%, 46%"," )")</f>
        <v xml:space="preserve">hls( 6, 63%, 46% )</v>
      </c>
    </row>
    <row r="11" ht="14.25">
      <c r="A11" s="5" t="s">
        <v>13</v>
      </c>
      <c r="B11" s="5" t="s">
        <v>14</v>
      </c>
      <c r="C11" s="6" t="s">
        <v>21</v>
      </c>
      <c r="D11" s="6" t="s">
        <v>21</v>
      </c>
      <c r="E11" s="6" t="str">
        <f>CONCATENATE("rgb( ","169, 50, 38"," )")</f>
        <v xml:space="preserve">rgb( 169, 50, 38 )</v>
      </c>
      <c r="F11" s="6" t="str">
        <f>CONCATENATE("hls( ","6, 63%, 41%"," )")</f>
        <v xml:space="preserve">hls( 6, 63%, 41% )</v>
      </c>
    </row>
    <row r="12" ht="14.25">
      <c r="A12" s="5" t="s">
        <v>13</v>
      </c>
      <c r="B12" s="5" t="s">
        <v>14</v>
      </c>
      <c r="C12" s="6" t="s">
        <v>22</v>
      </c>
      <c r="D12" s="6" t="s">
        <v>22</v>
      </c>
      <c r="E12" s="6" t="str">
        <f>CONCATENATE("rgb( ","146, 43, 33"," )")</f>
        <v xml:space="preserve">rgb( 146, 43, 33 )</v>
      </c>
      <c r="F12" s="6" t="str">
        <f>CONCATENATE("hls( ","6, 63%, 35%"," )")</f>
        <v xml:space="preserve">hls( 6, 63%, 35% )</v>
      </c>
    </row>
    <row r="13" ht="14.25">
      <c r="A13" s="5" t="s">
        <v>13</v>
      </c>
      <c r="B13" s="5" t="s">
        <v>14</v>
      </c>
      <c r="C13" s="6" t="s">
        <v>23</v>
      </c>
      <c r="D13" s="6" t="s">
        <v>23</v>
      </c>
      <c r="E13" s="6" t="str">
        <f>CONCATENATE("rgb( ","123, 36, 28"," )")</f>
        <v xml:space="preserve">rgb( 123, 36, 28 )</v>
      </c>
      <c r="F13" s="6" t="str">
        <f>CONCATENATE("hls( ","6, 63%, 29%"," )")</f>
        <v xml:space="preserve">hls( 6, 63%, 29% )</v>
      </c>
    </row>
    <row r="14" ht="14.25">
      <c r="A14" s="5" t="s">
        <v>13</v>
      </c>
      <c r="B14" s="5" t="s">
        <v>14</v>
      </c>
      <c r="C14" s="6" t="s">
        <v>24</v>
      </c>
      <c r="D14" s="6" t="s">
        <v>24</v>
      </c>
      <c r="E14" s="6" t="str">
        <f>CONCATENATE("rgb( ","100, 30, 22"," )")</f>
        <v xml:space="preserve">rgb( 100, 30, 22 )</v>
      </c>
      <c r="F14" s="6" t="str">
        <f>CONCATENATE("hls( ","6, 63%, 24%"," )")</f>
        <v xml:space="preserve">hls( 6, 63%, 24% )</v>
      </c>
    </row>
    <row r="15" ht="14.25">
      <c r="A15" s="5" t="s">
        <v>13</v>
      </c>
      <c r="B15" s="5" t="s">
        <v>25</v>
      </c>
      <c r="C15" s="6" t="s">
        <v>26</v>
      </c>
      <c r="D15" s="6" t="s">
        <v>26</v>
      </c>
      <c r="E15" s="6" t="str">
        <f>CONCATENATE("rgb( ","253, 237, 236"," )")</f>
        <v xml:space="preserve">rgb( 253, 237, 236 )</v>
      </c>
      <c r="F15" s="6" t="str">
        <f>CONCATENATE("hls( ","6, 78%, 96%"," )")</f>
        <v xml:space="preserve">hls( 6, 78%, 96% )</v>
      </c>
    </row>
    <row r="16" ht="14.25">
      <c r="A16" s="5" t="s">
        <v>13</v>
      </c>
      <c r="B16" s="5" t="s">
        <v>25</v>
      </c>
      <c r="C16" s="6" t="s">
        <v>27</v>
      </c>
      <c r="D16" s="6" t="s">
        <v>27</v>
      </c>
      <c r="E16" s="6" t="str">
        <f>CONCATENATE("rgb( ","250, 219, 216"," )")</f>
        <v xml:space="preserve">rgb( 250, 219, 216 )</v>
      </c>
      <c r="F16" s="6" t="str">
        <f>CONCATENATE("hls( ","6, 78%, 91%"," )")</f>
        <v xml:space="preserve">hls( 6, 78%, 91% )</v>
      </c>
    </row>
    <row r="17" ht="14.25">
      <c r="A17" s="5" t="s">
        <v>13</v>
      </c>
      <c r="B17" s="5" t="s">
        <v>25</v>
      </c>
      <c r="C17" s="2" t="s">
        <v>28</v>
      </c>
      <c r="D17" s="2" t="s">
        <v>28</v>
      </c>
      <c r="E17" s="6" t="str">
        <f>CONCATENATE("rgb( ","245, 183, 177"," )")</f>
        <v xml:space="preserve">rgb( 245, 183, 177 )</v>
      </c>
      <c r="F17" s="6" t="str">
        <f>CONCATENATE("hls( ","6, 78%, 83%"," )")</f>
        <v xml:space="preserve">hls( 6, 78%, 83% )</v>
      </c>
    </row>
    <row r="18" ht="14.25">
      <c r="A18" s="5" t="s">
        <v>13</v>
      </c>
      <c r="B18" s="5" t="s">
        <v>25</v>
      </c>
      <c r="C18" s="2" t="s">
        <v>29</v>
      </c>
      <c r="D18" s="2" t="s">
        <v>29</v>
      </c>
      <c r="E18" s="6" t="str">
        <f>CONCATENATE("rgb( ","241, 148, 138"," )")</f>
        <v xml:space="preserve">rgb( 241, 148, 138 )</v>
      </c>
      <c r="F18" s="6" t="str">
        <f>CONCATENATE("hls( ","6, 78%, 74%"," )")</f>
        <v xml:space="preserve">hls( 6, 78%, 74% )</v>
      </c>
    </row>
    <row r="19" ht="14.25">
      <c r="A19" s="5" t="s">
        <v>13</v>
      </c>
      <c r="B19" s="5" t="s">
        <v>25</v>
      </c>
      <c r="C19" s="2" t="s">
        <v>30</v>
      </c>
      <c r="D19" s="2" t="s">
        <v>30</v>
      </c>
      <c r="E19" s="6" t="str">
        <f>CONCATENATE("rgb( ","236, 112, 99"," )")</f>
        <v xml:space="preserve">rgb( 236, 112, 99 )</v>
      </c>
      <c r="F19" s="6" t="str">
        <f>CONCATENATE("hls( ","6, 78%, 66%"," )")</f>
        <v xml:space="preserve">hls( 6, 78%, 66% )</v>
      </c>
    </row>
    <row r="20" ht="14.25">
      <c r="A20" s="5" t="s">
        <v>13</v>
      </c>
      <c r="B20" s="5" t="s">
        <v>25</v>
      </c>
      <c r="C20" s="2" t="s">
        <v>31</v>
      </c>
      <c r="D20" s="2" t="s">
        <v>31</v>
      </c>
      <c r="E20" s="6" t="str">
        <f>CONCATENATE("rgb( ","231, 76, 60"," )")</f>
        <v xml:space="preserve">rgb( 231, 76, 60 )</v>
      </c>
      <c r="F20" s="6" t="str">
        <f>CONCATENATE("hls( ","6, 78%, 57%"," )")</f>
        <v xml:space="preserve">hls( 6, 78%, 57% )</v>
      </c>
    </row>
    <row r="21" ht="14.25">
      <c r="A21" s="5" t="s">
        <v>13</v>
      </c>
      <c r="B21" s="5" t="s">
        <v>25</v>
      </c>
      <c r="C21" s="2" t="s">
        <v>32</v>
      </c>
      <c r="D21" s="2" t="s">
        <v>32</v>
      </c>
      <c r="E21" s="6" t="str">
        <f>CONCATENATE("rgb( ","203, 67, 53"," )")</f>
        <v xml:space="preserve">rgb( 203, 67, 53 )</v>
      </c>
      <c r="F21" s="6" t="str">
        <f>CONCATENATE("hls( ","6, 59%, 50%"," )")</f>
        <v xml:space="preserve">hls( 6, 59%, 50% )</v>
      </c>
    </row>
    <row r="22" ht="14.25">
      <c r="A22" s="5" t="s">
        <v>13</v>
      </c>
      <c r="B22" s="5" t="s">
        <v>25</v>
      </c>
      <c r="C22" s="2" t="s">
        <v>33</v>
      </c>
      <c r="D22" s="2" t="s">
        <v>33</v>
      </c>
      <c r="E22" s="6" t="str">
        <f>CONCATENATE("rgb( ","176, 58, 46"," )")</f>
        <v xml:space="preserve">rgb( 176, 58, 46 )</v>
      </c>
      <c r="F22" s="6" t="str">
        <f>CONCATENATE("hls( ","6, 59%, 43%"," )")</f>
        <v xml:space="preserve">hls( 6, 59%, 43% )</v>
      </c>
    </row>
    <row r="23" ht="14.25">
      <c r="A23" s="5" t="s">
        <v>13</v>
      </c>
      <c r="B23" s="5" t="s">
        <v>25</v>
      </c>
      <c r="C23" s="2" t="s">
        <v>34</v>
      </c>
      <c r="D23" s="2" t="s">
        <v>34</v>
      </c>
      <c r="E23" s="6" t="str">
        <f>CONCATENATE("rgb( ","148, 49, 38"," )")</f>
        <v xml:space="preserve">rgb( 148, 49, 38 )</v>
      </c>
      <c r="F23" s="6" t="str">
        <f>CONCATENATE("hls( ","6, 59%, 37%"," )")</f>
        <v xml:space="preserve">hls( 6, 59%, 37% )</v>
      </c>
    </row>
    <row r="24" ht="14.25">
      <c r="A24" s="5" t="s">
        <v>13</v>
      </c>
      <c r="B24" s="5" t="s">
        <v>25</v>
      </c>
      <c r="C24" s="2" t="s">
        <v>35</v>
      </c>
      <c r="D24" s="2" t="s">
        <v>35</v>
      </c>
      <c r="E24" s="6" t="str">
        <f>CONCATENATE("rgb( ","120, 40, 31"," )")</f>
        <v xml:space="preserve">rgb( 120, 40, 31 )</v>
      </c>
      <c r="F24" s="6" t="str">
        <f>CONCATENATE("hls( ","6, 59%, 30%"," )")</f>
        <v xml:space="preserve">hls( 6, 59%, 30% )</v>
      </c>
    </row>
    <row r="25" ht="14.25">
      <c r="A25" s="5" t="s">
        <v>13</v>
      </c>
      <c r="B25" s="1" t="s">
        <v>36</v>
      </c>
      <c r="C25" s="2" t="s">
        <v>37</v>
      </c>
      <c r="D25" s="2" t="s">
        <v>37</v>
      </c>
      <c r="E25" s="6" t="str">
        <f>CONCATENATE("rgb( ","245, 238, 248"," )")</f>
        <v xml:space="preserve">rgb( 245, 238, 248 )</v>
      </c>
      <c r="F25" s="6" t="str">
        <f>CONCATENATE("hls( ","283, 39%, 95%"," )")</f>
        <v xml:space="preserve">hls( 283, 39%, 95% )</v>
      </c>
    </row>
    <row r="26" ht="14.25">
      <c r="A26" s="5" t="s">
        <v>13</v>
      </c>
      <c r="B26" s="1" t="s">
        <v>36</v>
      </c>
      <c r="C26" s="2" t="s">
        <v>38</v>
      </c>
      <c r="D26" s="2" t="s">
        <v>38</v>
      </c>
      <c r="E26" s="6" t="str">
        <f>CONCATENATE("rgb( ","235, 222, 240"," )")</f>
        <v xml:space="preserve">rgb( 235, 222, 240 )</v>
      </c>
      <c r="F26" s="6" t="str">
        <f>CONCATENATE("hls( ","283, 39%, 91%"," )")</f>
        <v xml:space="preserve">hls( 283, 39%, 91% )</v>
      </c>
    </row>
    <row r="27" ht="14.25">
      <c r="A27" s="5" t="s">
        <v>13</v>
      </c>
      <c r="B27" s="1" t="s">
        <v>36</v>
      </c>
      <c r="C27" s="2" t="s">
        <v>39</v>
      </c>
      <c r="D27" s="2" t="s">
        <v>39</v>
      </c>
      <c r="E27" s="6" t="str">
        <f>CONCATENATE("rgb( ","215, 189, 226"," )")</f>
        <v xml:space="preserve">rgb( 215, 189, 226 )</v>
      </c>
      <c r="F27" s="6" t="str">
        <f>CONCATENATE("hls( ","283, 39%, 81%"," )")</f>
        <v xml:space="preserve">hls( 283, 39%, 81% )</v>
      </c>
    </row>
    <row r="28" ht="14.25">
      <c r="A28" s="5" t="s">
        <v>13</v>
      </c>
      <c r="B28" s="1" t="s">
        <v>36</v>
      </c>
      <c r="C28" s="2" t="s">
        <v>40</v>
      </c>
      <c r="D28" s="2" t="s">
        <v>40</v>
      </c>
      <c r="E28" s="6" t="str">
        <f>CONCATENATE("rgb( ","195, 155, 211"," )")</f>
        <v xml:space="preserve">rgb( 195, 155, 211 )</v>
      </c>
      <c r="F28" s="6" t="str">
        <f>CONCATENATE("hls( ","283, 39%, 72%"," )")</f>
        <v xml:space="preserve">hls( 283, 39%, 72% )</v>
      </c>
    </row>
    <row r="29" ht="14.25">
      <c r="A29" s="5" t="s">
        <v>13</v>
      </c>
      <c r="B29" s="1" t="s">
        <v>36</v>
      </c>
      <c r="C29" s="2" t="s">
        <v>41</v>
      </c>
      <c r="D29" s="2" t="s">
        <v>41</v>
      </c>
      <c r="E29" s="6" t="str">
        <f>CONCATENATE("rgb( ","175, 122, 197"," )")</f>
        <v xml:space="preserve">rgb( 175, 122, 197 )</v>
      </c>
      <c r="F29" s="6" t="str">
        <f>CONCATENATE("hls( ","283, 39%, 63%"," )")</f>
        <v xml:space="preserve">hls( 283, 39%, 63% )</v>
      </c>
    </row>
    <row r="30" ht="14.25">
      <c r="A30" s="5" t="s">
        <v>13</v>
      </c>
      <c r="B30" s="1" t="s">
        <v>36</v>
      </c>
      <c r="C30" s="2" t="s">
        <v>42</v>
      </c>
      <c r="D30" s="2" t="s">
        <v>42</v>
      </c>
      <c r="E30" s="6" t="str">
        <f>CONCATENATE("rgb( ","155, 89, 182"," )")</f>
        <v xml:space="preserve">rgb( 155, 89, 182 )</v>
      </c>
      <c r="F30" s="6" t="str">
        <f>CONCATENATE("hls( ","283, 39%, 53%"," )")</f>
        <v xml:space="preserve">hls( 283, 39%, 53% )</v>
      </c>
    </row>
    <row r="31" ht="14.25">
      <c r="A31" s="5" t="s">
        <v>13</v>
      </c>
      <c r="B31" s="1" t="s">
        <v>36</v>
      </c>
      <c r="C31" s="2" t="s">
        <v>43</v>
      </c>
      <c r="D31" s="2" t="s">
        <v>43</v>
      </c>
      <c r="E31" s="6" t="str">
        <f>CONCATENATE("rgb( ","136, 78, 160"," )")</f>
        <v xml:space="preserve">rgb( 136, 78, 160 )</v>
      </c>
      <c r="F31" s="6" t="str">
        <f>CONCATENATE("hls( ","283, 34%, 47%"," )")</f>
        <v xml:space="preserve">hls( 283, 34%, 47% )</v>
      </c>
    </row>
    <row r="32" ht="14.25">
      <c r="A32" s="5" t="s">
        <v>13</v>
      </c>
      <c r="B32" s="1" t="s">
        <v>36</v>
      </c>
      <c r="C32" s="2" t="s">
        <v>44</v>
      </c>
      <c r="D32" s="2" t="s">
        <v>44</v>
      </c>
      <c r="E32" s="6" t="str">
        <f>CONCATENATE("rgb( ","118, 68, 138"," )")</f>
        <v xml:space="preserve">rgb( 118, 68, 138 )</v>
      </c>
      <c r="F32" s="6" t="str">
        <f>CONCATENATE("hls( ","283, 34%, 40%"," )")</f>
        <v xml:space="preserve">hls( 283, 34%, 40% )</v>
      </c>
    </row>
    <row r="33" ht="14.25">
      <c r="A33" s="5" t="s">
        <v>13</v>
      </c>
      <c r="B33" s="1" t="s">
        <v>36</v>
      </c>
      <c r="C33" s="2" t="s">
        <v>45</v>
      </c>
      <c r="D33" s="2" t="s">
        <v>45</v>
      </c>
      <c r="E33" s="6" t="str">
        <f>CONCATENATE("rgb( ","99, 57, 116"," )")</f>
        <v xml:space="preserve">rgb( 99, 57, 116 )</v>
      </c>
      <c r="F33" s="6" t="str">
        <f>CONCATENATE("hls( ","283, 34%, 34%"," )")</f>
        <v xml:space="preserve">hls( 283, 34%, 34% )</v>
      </c>
    </row>
    <row r="34" ht="14.25">
      <c r="A34" s="5" t="s">
        <v>13</v>
      </c>
      <c r="B34" s="1" t="s">
        <v>36</v>
      </c>
      <c r="C34" s="2" t="s">
        <v>46</v>
      </c>
      <c r="D34" s="2" t="s">
        <v>46</v>
      </c>
      <c r="E34" s="6" t="str">
        <f>CONCATENATE("rgb( ","81, 46, 95"," )")</f>
        <v xml:space="preserve">rgb( 81, 46, 95 )</v>
      </c>
      <c r="F34" s="6" t="str">
        <f>CONCATENATE("hls( ","283, 34%, 28%"," )")</f>
        <v xml:space="preserve">hls( 283, 34%, 28% )</v>
      </c>
    </row>
    <row r="35" ht="14.25">
      <c r="A35" s="5" t="s">
        <v>13</v>
      </c>
      <c r="B35" s="1" t="s">
        <v>47</v>
      </c>
      <c r="C35" s="2" t="s">
        <v>48</v>
      </c>
      <c r="D35" s="2" t="s">
        <v>48</v>
      </c>
      <c r="E35" s="6" t="str">
        <f>CONCATENATE("rgb( ","244, 236, 247"," )")</f>
        <v xml:space="preserve">rgb( 244, 236, 247 )</v>
      </c>
      <c r="F35" s="6" t="str">
        <f>CONCATENATE("hls( ","282, 39%, 95%"," )")</f>
        <v xml:space="preserve">hls( 282, 39%, 95% )</v>
      </c>
    </row>
    <row r="36" ht="14.25">
      <c r="A36" s="5" t="s">
        <v>13</v>
      </c>
      <c r="B36" s="1" t="s">
        <v>47</v>
      </c>
      <c r="C36" s="2" t="s">
        <v>49</v>
      </c>
      <c r="D36" s="2" t="s">
        <v>49</v>
      </c>
      <c r="E36" s="6" t="str">
        <f>CONCATENATE("rgb( ","232, 218, 239"," )")</f>
        <v xml:space="preserve">rgb( 232, 218, 239 )</v>
      </c>
      <c r="F36" s="6" t="str">
        <f>CONCATENATE("hls( ","282, 39%, 89%"," )")</f>
        <v xml:space="preserve">hls( 282, 39%, 89% )</v>
      </c>
    </row>
    <row r="37" ht="14.25">
      <c r="A37" s="5" t="s">
        <v>13</v>
      </c>
      <c r="B37" s="1" t="s">
        <v>47</v>
      </c>
      <c r="C37" s="2" t="s">
        <v>50</v>
      </c>
      <c r="D37" s="2" t="s">
        <v>50</v>
      </c>
      <c r="E37" s="6" t="str">
        <f>CONCATENATE("rgb( ","210, 180, 222"," )")</f>
        <v xml:space="preserve">rgb( 210, 180, 222 )</v>
      </c>
      <c r="F37" s="6" t="str">
        <f>CONCATENATE("hls( ","282, 39%, 79%"," )")</f>
        <v xml:space="preserve">hls( 282, 39%, 79% )</v>
      </c>
    </row>
    <row r="38" ht="14.25">
      <c r="A38" s="5" t="s">
        <v>13</v>
      </c>
      <c r="B38" s="1" t="s">
        <v>47</v>
      </c>
      <c r="C38" s="2" t="s">
        <v>51</v>
      </c>
      <c r="D38" s="2" t="s">
        <v>51</v>
      </c>
      <c r="E38" s="6" t="str">
        <f>CONCATENATE("rgb( ","187, 143, 206"," )")</f>
        <v xml:space="preserve">rgb( 187, 143, 206 )</v>
      </c>
      <c r="F38" s="6" t="str">
        <f>CONCATENATE("hls( ","282, 39%, 68%"," )")</f>
        <v xml:space="preserve">hls( 282, 39%, 68% )</v>
      </c>
    </row>
    <row r="39" ht="14.25">
      <c r="A39" s="5" t="s">
        <v>13</v>
      </c>
      <c r="B39" s="1" t="s">
        <v>47</v>
      </c>
      <c r="C39" s="2" t="s">
        <v>52</v>
      </c>
      <c r="D39" s="2" t="s">
        <v>52</v>
      </c>
      <c r="E39" s="6" t="str">
        <f>CONCATENATE("rgb( ","165, 105, 189"," )")</f>
        <v xml:space="preserve">rgb( 165, 105, 189 )</v>
      </c>
      <c r="F39" s="6" t="str">
        <f>CONCATENATE("hls( ","282, 39%, 58%"," )")</f>
        <v xml:space="preserve">hls( 282, 39%, 58% )</v>
      </c>
    </row>
    <row r="40" ht="14.25">
      <c r="A40" s="5" t="s">
        <v>13</v>
      </c>
      <c r="B40" s="1" t="s">
        <v>47</v>
      </c>
      <c r="C40" s="2" t="s">
        <v>53</v>
      </c>
      <c r="D40" s="2" t="s">
        <v>53</v>
      </c>
      <c r="E40" s="6" t="str">
        <f>CONCATENATE("rgb( ","142, 68, 173"," )")</f>
        <v xml:space="preserve">rgb( 142, 68, 173 )</v>
      </c>
      <c r="F40" s="6" t="str">
        <f>CONCATENATE("hls( ","282, 44%, 47%"," )")</f>
        <v xml:space="preserve">hls( 282, 44%, 47% )</v>
      </c>
    </row>
    <row r="41" ht="14.25">
      <c r="A41" s="5" t="s">
        <v>13</v>
      </c>
      <c r="B41" s="1" t="s">
        <v>47</v>
      </c>
      <c r="C41" s="2" t="s">
        <v>54</v>
      </c>
      <c r="D41" s="2" t="s">
        <v>54</v>
      </c>
      <c r="E41" s="6" t="str">
        <f>CONCATENATE("rgb( ","125, 60, 152"," )")</f>
        <v xml:space="preserve">rgb( 125, 60, 152 )</v>
      </c>
      <c r="F41" s="6" t="str">
        <f>CONCATENATE("hls( ","282, 44%, 42%"," )")</f>
        <v xml:space="preserve">hls( 282, 44%, 42% )</v>
      </c>
    </row>
    <row r="42" ht="14.25">
      <c r="A42" s="5" t="s">
        <v>13</v>
      </c>
      <c r="B42" s="1" t="s">
        <v>47</v>
      </c>
      <c r="C42" s="2" t="s">
        <v>55</v>
      </c>
      <c r="D42" s="2" t="s">
        <v>55</v>
      </c>
      <c r="E42" s="6" t="str">
        <f>CONCATENATE("rgb( ","108, 52, 131"," )")</f>
        <v xml:space="preserve">rgb( 108, 52, 131 )</v>
      </c>
      <c r="F42" s="6" t="str">
        <f>CONCATENATE("hls( ","282, 44%, 36%"," )")</f>
        <v xml:space="preserve">hls( 282, 44%, 36% )</v>
      </c>
    </row>
    <row r="43" ht="14.25">
      <c r="A43" s="5" t="s">
        <v>13</v>
      </c>
      <c r="B43" s="1" t="s">
        <v>47</v>
      </c>
      <c r="C43" s="2" t="s">
        <v>56</v>
      </c>
      <c r="D43" s="2" t="s">
        <v>56</v>
      </c>
      <c r="E43" s="6" t="str">
        <f>CONCATENATE("rgb( ","91, 44, 111"," )")</f>
        <v xml:space="preserve">rgb( 91, 44, 111 )</v>
      </c>
      <c r="F43" s="6" t="str">
        <f>CONCATENATE("hls( ","282, 44%, 30%"," )")</f>
        <v xml:space="preserve">hls( 282, 44%, 30% )</v>
      </c>
    </row>
    <row r="44" ht="14.25">
      <c r="A44" s="5" t="s">
        <v>13</v>
      </c>
      <c r="B44" s="1" t="s">
        <v>47</v>
      </c>
      <c r="C44" s="2" t="s">
        <v>57</v>
      </c>
      <c r="D44" s="2" t="s">
        <v>57</v>
      </c>
      <c r="E44" s="6" t="str">
        <f>CONCATENATE("rgb( ","74, 35, 90"," )")</f>
        <v xml:space="preserve">rgb( 74, 35, 90 )</v>
      </c>
      <c r="F44" s="6" t="str">
        <f>CONCATENATE("hls( ","282, 44%, 25%"," )")</f>
        <v xml:space="preserve">hls( 282, 44%, 25% )</v>
      </c>
    </row>
    <row r="45" ht="14.25">
      <c r="A45" s="5" t="s">
        <v>13</v>
      </c>
      <c r="B45" s="1" t="s">
        <v>58</v>
      </c>
      <c r="C45" s="2" t="s">
        <v>59</v>
      </c>
      <c r="D45" s="2" t="s">
        <v>59</v>
      </c>
      <c r="E45" s="6" t="str">
        <f>CONCATENATE("rgb( ","234, 242, 248"," )")</f>
        <v xml:space="preserve">rgb( 234, 242, 248 )</v>
      </c>
      <c r="F45" s="6" t="str">
        <f>CONCATENATE("hls( ","204, 51%, 94%"," )")</f>
        <v xml:space="preserve">hls( 204, 51%, 94% )</v>
      </c>
    </row>
    <row r="46" ht="14.25">
      <c r="A46" s="5" t="s">
        <v>13</v>
      </c>
      <c r="B46" s="1" t="s">
        <v>58</v>
      </c>
      <c r="C46" s="2" t="s">
        <v>60</v>
      </c>
      <c r="D46" s="2" t="s">
        <v>60</v>
      </c>
      <c r="E46" s="6" t="str">
        <f>CONCATENATE("rgb( ","212, 230, 241"," )")</f>
        <v xml:space="preserve">rgb( 212, 230, 241 )</v>
      </c>
      <c r="F46" s="6" t="str">
        <f>CONCATENATE("hls( ","204, 51%, 89%"," )")</f>
        <v xml:space="preserve">hls( 204, 51%, 89% )</v>
      </c>
    </row>
    <row r="47" ht="14.25">
      <c r="A47" s="5" t="s">
        <v>13</v>
      </c>
      <c r="B47" s="1" t="s">
        <v>58</v>
      </c>
      <c r="C47" s="2" t="s">
        <v>61</v>
      </c>
      <c r="D47" s="2" t="s">
        <v>61</v>
      </c>
      <c r="E47" s="6" t="str">
        <f>CONCATENATE("rgb( ","169, 204, 227"," )")</f>
        <v xml:space="preserve">rgb( 169, 204, 227 )</v>
      </c>
      <c r="F47" s="6" t="str">
        <f>CONCATENATE("hls( ","204, 51%, 78%"," )")</f>
        <v xml:space="preserve">hls( 204, 51%, 78% )</v>
      </c>
    </row>
    <row r="48" ht="14.25">
      <c r="A48" s="5" t="s">
        <v>13</v>
      </c>
      <c r="B48" s="1" t="s">
        <v>58</v>
      </c>
      <c r="C48" s="2" t="s">
        <v>62</v>
      </c>
      <c r="D48" s="2" t="s">
        <v>62</v>
      </c>
      <c r="E48" s="6" t="str">
        <f>CONCATENATE("rgb( ","127, 179, 213"," )")</f>
        <v xml:space="preserve">rgb( 127, 179, 213 )</v>
      </c>
      <c r="F48" s="6" t="str">
        <f>CONCATENATE("hls( ","204, 51%, 67%"," )")</f>
        <v xml:space="preserve">hls( 204, 51%, 67% )</v>
      </c>
    </row>
    <row r="49" ht="14.25">
      <c r="A49" s="5" t="s">
        <v>13</v>
      </c>
      <c r="B49" s="1" t="s">
        <v>58</v>
      </c>
      <c r="C49" s="2" t="s">
        <v>63</v>
      </c>
      <c r="D49" s="2" t="s">
        <v>63</v>
      </c>
      <c r="E49" s="6" t="str">
        <f>CONCATENATE("rgb( ","84, 153, 199"," )")</f>
        <v xml:space="preserve">rgb( 84, 153, 199 )</v>
      </c>
      <c r="F49" s="6" t="str">
        <f>CONCATENATE("hls( ","204, 51%, 55%"," )")</f>
        <v xml:space="preserve">hls( 204, 51%, 55% )</v>
      </c>
    </row>
    <row r="50" ht="14.25">
      <c r="A50" s="5" t="s">
        <v>13</v>
      </c>
      <c r="B50" s="1" t="s">
        <v>58</v>
      </c>
      <c r="C50" s="2" t="s">
        <v>64</v>
      </c>
      <c r="D50" s="2" t="s">
        <v>64</v>
      </c>
      <c r="E50" s="6" t="str">
        <f>CONCATENATE("rgb( ","41, 128, 185"," )")</f>
        <v xml:space="preserve">rgb( 41, 128, 185 )</v>
      </c>
      <c r="F50" s="6" t="str">
        <f>CONCATENATE("hls( ","204, 64%, 44%"," )")</f>
        <v xml:space="preserve">hls( 204, 64%, 44% )</v>
      </c>
    </row>
    <row r="51" ht="14.25">
      <c r="A51" s="5" t="s">
        <v>13</v>
      </c>
      <c r="B51" s="1" t="s">
        <v>58</v>
      </c>
      <c r="C51" s="2" t="s">
        <v>65</v>
      </c>
      <c r="D51" s="2" t="s">
        <v>65</v>
      </c>
      <c r="E51" s="6" t="str">
        <f>CONCATENATE("rgb( ","36, 113, 163"," )")</f>
        <v xml:space="preserve">rgb( 36, 113, 163 )</v>
      </c>
      <c r="F51" s="6" t="str">
        <f>CONCATENATE("hls( ","204, 64%, 39%"," )")</f>
        <v xml:space="preserve">hls( 204, 64%, 39% )</v>
      </c>
    </row>
    <row r="52" ht="14.25">
      <c r="A52" s="5" t="s">
        <v>13</v>
      </c>
      <c r="B52" s="1" t="s">
        <v>58</v>
      </c>
      <c r="C52" s="2" t="s">
        <v>66</v>
      </c>
      <c r="D52" s="2" t="s">
        <v>66</v>
      </c>
      <c r="E52" s="6" t="str">
        <f>CONCATENATE("rgb( ","31, 97, 141"," )")</f>
        <v xml:space="preserve">rgb( 31, 97, 141 )</v>
      </c>
      <c r="F52" s="6" t="str">
        <f>CONCATENATE("hls( ","204, 64%, 34%"," )")</f>
        <v xml:space="preserve">hls( 204, 64%, 34% )</v>
      </c>
    </row>
    <row r="53" ht="14.25">
      <c r="A53" s="5" t="s">
        <v>13</v>
      </c>
      <c r="B53" s="1" t="s">
        <v>58</v>
      </c>
      <c r="C53" s="2" t="s">
        <v>67</v>
      </c>
      <c r="D53" s="2" t="s">
        <v>67</v>
      </c>
      <c r="E53" s="6" t="str">
        <f>CONCATENATE("rgb( ","26, 82, 118"," )")</f>
        <v xml:space="preserve">rgb( 26, 82, 118 )</v>
      </c>
      <c r="F53" s="6" t="str">
        <f>CONCATENATE("hls( ","204, 64%, 28%"," )")</f>
        <v xml:space="preserve">hls( 204, 64%, 28% )</v>
      </c>
    </row>
    <row r="54" ht="14.25">
      <c r="A54" s="5" t="s">
        <v>13</v>
      </c>
      <c r="B54" s="1" t="s">
        <v>58</v>
      </c>
      <c r="C54" s="2" t="s">
        <v>68</v>
      </c>
      <c r="D54" s="2" t="s">
        <v>68</v>
      </c>
      <c r="E54" s="6" t="str">
        <f>CONCATENATE("rgb( ","21, 67, 96"," )")</f>
        <v xml:space="preserve">rgb( 21, 67, 96 )</v>
      </c>
      <c r="F54" s="6" t="str">
        <f>CONCATENATE("hls( ","204, 64%, 23%"," )")</f>
        <v xml:space="preserve">hls( 204, 64%, 23% )</v>
      </c>
    </row>
    <row r="55" ht="14.25">
      <c r="A55" s="5" t="s">
        <v>13</v>
      </c>
      <c r="B55" s="1" t="s">
        <v>69</v>
      </c>
      <c r="C55" s="2" t="s">
        <v>70</v>
      </c>
      <c r="D55" s="2" t="s">
        <v>70</v>
      </c>
      <c r="E55" s="6" t="str">
        <f>CONCATENATE("rgb( ","235, 245, 251"," )")</f>
        <v xml:space="preserve">rgb( 235, 245, 251 )</v>
      </c>
      <c r="F55" s="6" t="str">
        <f>CONCATENATE("hls( ","204, 70%, 95%"," )")</f>
        <v xml:space="preserve">hls( 204, 70%, 95% )</v>
      </c>
    </row>
    <row r="56" ht="14.25">
      <c r="A56" s="5" t="s">
        <v>13</v>
      </c>
      <c r="B56" s="1" t="s">
        <v>69</v>
      </c>
      <c r="C56" s="2" t="s">
        <v>71</v>
      </c>
      <c r="D56" s="2" t="s">
        <v>71</v>
      </c>
      <c r="E56" s="6" t="str">
        <f>CONCATENATE("rgb( ","214, 234, 248"," )")</f>
        <v xml:space="preserve">rgb( 214, 234, 248 )</v>
      </c>
      <c r="F56" s="6" t="str">
        <f>CONCATENATE("hls( ","204, 70%, 91%"," )")</f>
        <v xml:space="preserve">hls( 204, 70%, 91% )</v>
      </c>
    </row>
    <row r="57" ht="14.25">
      <c r="A57" s="5" t="s">
        <v>13</v>
      </c>
      <c r="B57" s="1" t="s">
        <v>69</v>
      </c>
      <c r="C57" s="2" t="s">
        <v>72</v>
      </c>
      <c r="D57" s="2" t="s">
        <v>72</v>
      </c>
      <c r="E57" s="6" t="str">
        <f>CONCATENATE("rgb( ","174, 214, 241"," )")</f>
        <v xml:space="preserve">rgb( 174, 214, 241 )</v>
      </c>
      <c r="F57" s="6" t="str">
        <f>CONCATENATE("hls( ","204, 70%, 81%"," )")</f>
        <v xml:space="preserve">hls( 204, 70%, 81% )</v>
      </c>
    </row>
    <row r="58" ht="14.25">
      <c r="A58" s="5" t="s">
        <v>13</v>
      </c>
      <c r="B58" s="1" t="s">
        <v>69</v>
      </c>
      <c r="C58" s="2" t="s">
        <v>73</v>
      </c>
      <c r="D58" s="2" t="s">
        <v>73</v>
      </c>
      <c r="E58" s="6" t="str">
        <f>CONCATENATE("rgb( ","133, 193, 233"," )")</f>
        <v xml:space="preserve">rgb( 133, 193, 233 )</v>
      </c>
      <c r="F58" s="6" t="str">
        <f>CONCATENATE("hls( ","204, 70%, 72%"," )")</f>
        <v xml:space="preserve">hls( 204, 70%, 72% )</v>
      </c>
    </row>
    <row r="59" ht="14.25">
      <c r="A59" s="5" t="s">
        <v>13</v>
      </c>
      <c r="B59" s="1" t="s">
        <v>69</v>
      </c>
      <c r="C59" s="2" t="s">
        <v>74</v>
      </c>
      <c r="D59" s="2" t="s">
        <v>74</v>
      </c>
      <c r="E59" s="6" t="str">
        <f>CONCATENATE("rgb( ","93, 173, 226"," )")</f>
        <v xml:space="preserve">rgb( 93, 173, 226 )</v>
      </c>
      <c r="F59" s="6" t="str">
        <f>CONCATENATE("hls( ","204, 70%, 63%"," )")</f>
        <v xml:space="preserve">hls( 204, 70%, 63% )</v>
      </c>
    </row>
    <row r="60" ht="14.25">
      <c r="A60" s="5" t="s">
        <v>13</v>
      </c>
      <c r="B60" s="1" t="s">
        <v>69</v>
      </c>
      <c r="C60" s="2" t="s">
        <v>75</v>
      </c>
      <c r="D60" s="2" t="s">
        <v>75</v>
      </c>
      <c r="E60" s="6" t="str">
        <f>CONCATENATE("rgb( ","52, 152, 219"," )")</f>
        <v xml:space="preserve">rgb( 52, 152, 219 )</v>
      </c>
      <c r="F60" s="6" t="str">
        <f>CONCATENATE("hls( ","204, 70%, 53%"," )")</f>
        <v xml:space="preserve">hls( 204, 70%, 53% )</v>
      </c>
    </row>
    <row r="61" ht="14.25">
      <c r="A61" s="5" t="s">
        <v>13</v>
      </c>
      <c r="B61" s="1" t="s">
        <v>69</v>
      </c>
      <c r="C61" s="2" t="s">
        <v>76</v>
      </c>
      <c r="D61" s="2" t="s">
        <v>76</v>
      </c>
      <c r="E61" s="6" t="str">
        <f>CONCATENATE("rgb( ","46, 134, 193"," )")</f>
        <v xml:space="preserve">rgb( 46, 134, 193 )</v>
      </c>
      <c r="F61" s="6" t="str">
        <f>CONCATENATE("hls( ","204, 62%, 47%"," )")</f>
        <v xml:space="preserve">hls( 204, 62%, 47% )</v>
      </c>
    </row>
    <row r="62" ht="14.25">
      <c r="A62" s="5" t="s">
        <v>13</v>
      </c>
      <c r="B62" s="1" t="s">
        <v>69</v>
      </c>
      <c r="C62" s="2" t="s">
        <v>77</v>
      </c>
      <c r="D62" s="2" t="s">
        <v>77</v>
      </c>
      <c r="E62" s="6" t="str">
        <f>CONCATENATE("rgb( ","40, 116, 166"," )")</f>
        <v xml:space="preserve">rgb( 40, 116, 166 )</v>
      </c>
      <c r="F62" s="6" t="str">
        <f>CONCATENATE("hls( ","204, 62%, 40%"," )")</f>
        <v xml:space="preserve">hls( 204, 62%, 40% )</v>
      </c>
    </row>
    <row r="63" ht="14.25">
      <c r="A63" s="5" t="s">
        <v>13</v>
      </c>
      <c r="B63" s="1" t="s">
        <v>69</v>
      </c>
      <c r="C63" s="2" t="s">
        <v>78</v>
      </c>
      <c r="D63" s="2" t="s">
        <v>78</v>
      </c>
      <c r="E63" s="6" t="str">
        <f>CONCATENATE("rgb( ","33, 97, 140"," )")</f>
        <v xml:space="preserve">rgb( 33, 97, 140 )</v>
      </c>
      <c r="F63" s="6" t="str">
        <f>CONCATENATE("hls( ","204, 62%, 34%"," )")</f>
        <v xml:space="preserve">hls( 204, 62%, 34% )</v>
      </c>
    </row>
    <row r="64" ht="14.25">
      <c r="A64" s="5" t="s">
        <v>13</v>
      </c>
      <c r="B64" s="1" t="s">
        <v>69</v>
      </c>
      <c r="C64" s="2" t="s">
        <v>79</v>
      </c>
      <c r="D64" s="2" t="s">
        <v>79</v>
      </c>
      <c r="E64" s="6" t="str">
        <f>CONCATENATE("rgb( ","27, 79, 114"," )")</f>
        <v xml:space="preserve">rgb( 27, 79, 114 )</v>
      </c>
      <c r="F64" s="6" t="str">
        <f>CONCATENATE("hls( ","204, 62%, 28%"," )")</f>
        <v xml:space="preserve">hls( 204, 62%, 28% )</v>
      </c>
    </row>
    <row r="65" ht="14.25">
      <c r="A65" s="5" t="s">
        <v>13</v>
      </c>
      <c r="B65" s="1" t="s">
        <v>80</v>
      </c>
      <c r="C65" s="2" t="s">
        <v>81</v>
      </c>
      <c r="D65" s="2" t="s">
        <v>81</v>
      </c>
      <c r="E65" s="6" t="str">
        <f>CONCATENATE("rgb( ","232, 248, 245"," )")</f>
        <v xml:space="preserve">rgb( 232, 248, 245 )</v>
      </c>
      <c r="F65" s="6" t="str">
        <f>CONCATENATE("hls( ","168, 55%, 94%"," )")</f>
        <v xml:space="preserve">hls( 168, 55%, 94% )</v>
      </c>
    </row>
    <row r="66" ht="14.25">
      <c r="A66" s="5" t="s">
        <v>13</v>
      </c>
      <c r="B66" s="1" t="s">
        <v>80</v>
      </c>
      <c r="C66" s="2" t="s">
        <v>82</v>
      </c>
      <c r="D66" s="2" t="s">
        <v>82</v>
      </c>
      <c r="E66" s="6" t="str">
        <f>CONCATENATE("rgb( ","209, 242, 235"," )")</f>
        <v xml:space="preserve">rgb( 209, 242, 235 )</v>
      </c>
      <c r="F66" s="6" t="str">
        <f>CONCATENATE("hls( ","168, 55%, 88%"," )")</f>
        <v xml:space="preserve">hls( 168, 55%, 88% )</v>
      </c>
    </row>
    <row r="67" ht="14.25">
      <c r="A67" s="5" t="s">
        <v>13</v>
      </c>
      <c r="B67" s="1" t="s">
        <v>80</v>
      </c>
      <c r="C67" s="2" t="s">
        <v>83</v>
      </c>
      <c r="D67" s="2" t="s">
        <v>83</v>
      </c>
      <c r="E67" s="6" t="str">
        <f>CONCATENATE("rgb( ","163, 228, 215"," )")</f>
        <v xml:space="preserve">rgb( 163, 228, 215 )</v>
      </c>
      <c r="F67" s="6" t="str">
        <f>CONCATENATE("hls( ","168, 55%, 77%"," )")</f>
        <v xml:space="preserve">hls( 168, 55%, 77% )</v>
      </c>
    </row>
    <row r="68" ht="14.25">
      <c r="A68" s="5" t="s">
        <v>13</v>
      </c>
      <c r="B68" s="1" t="s">
        <v>80</v>
      </c>
      <c r="C68" s="2" t="s">
        <v>84</v>
      </c>
      <c r="D68" s="2" t="s">
        <v>84</v>
      </c>
      <c r="E68" s="6" t="str">
        <f>CONCATENATE("rgb( ","118, 215, 196"," )")</f>
        <v xml:space="preserve">rgb( 118, 215, 196 )</v>
      </c>
      <c r="F68" s="6" t="str">
        <f>CONCATENATE("hls( ","168, 55%, 65%"," )")</f>
        <v xml:space="preserve">hls( 168, 55%, 65% )</v>
      </c>
    </row>
    <row r="69" ht="14.25">
      <c r="A69" s="5" t="s">
        <v>13</v>
      </c>
      <c r="B69" s="1" t="s">
        <v>80</v>
      </c>
      <c r="C69" s="2" t="s">
        <v>85</v>
      </c>
      <c r="D69" s="2" t="s">
        <v>85</v>
      </c>
      <c r="E69" s="6" t="str">
        <f>CONCATENATE("rgb( ","72, 201, 176"," )")</f>
        <v xml:space="preserve">rgb( 72, 201, 176 )</v>
      </c>
      <c r="F69" s="6" t="str">
        <f>CONCATENATE("hls( ","168, 55%, 54%"," )")</f>
        <v xml:space="preserve">hls( 168, 55%, 54% )</v>
      </c>
    </row>
    <row r="70" ht="14.25">
      <c r="A70" s="5" t="s">
        <v>13</v>
      </c>
      <c r="B70" s="1" t="s">
        <v>80</v>
      </c>
      <c r="C70" s="2" t="s">
        <v>86</v>
      </c>
      <c r="D70" s="2" t="s">
        <v>86</v>
      </c>
      <c r="E70" s="6" t="str">
        <f>CONCATENATE("rgb( ","26, 188, 156"," )")</f>
        <v xml:space="preserve">rgb( 26, 188, 156 )</v>
      </c>
      <c r="F70" s="6" t="str">
        <f>CONCATENATE("hls( ","168, 76%, 42%"," )")</f>
        <v xml:space="preserve">hls( 168, 76%, 42% )</v>
      </c>
    </row>
    <row r="71" ht="14.25">
      <c r="A71" s="5" t="s">
        <v>13</v>
      </c>
      <c r="B71" s="1" t="s">
        <v>80</v>
      </c>
      <c r="C71" s="2" t="s">
        <v>87</v>
      </c>
      <c r="D71" s="2" t="s">
        <v>87</v>
      </c>
      <c r="E71" s="6" t="str">
        <f>CONCATENATE("rgb( ","23, 165, 137"," )")</f>
        <v xml:space="preserve">rgb( 23, 165, 137 )</v>
      </c>
      <c r="F71" s="6" t="str">
        <f>CONCATENATE("hls( ","168, 76%, 37%"," )")</f>
        <v xml:space="preserve">hls( 168, 76%, 37% )</v>
      </c>
    </row>
    <row r="72" ht="14.25">
      <c r="A72" s="5" t="s">
        <v>13</v>
      </c>
      <c r="B72" s="1" t="s">
        <v>80</v>
      </c>
      <c r="C72" s="2" t="s">
        <v>88</v>
      </c>
      <c r="D72" s="2" t="s">
        <v>88</v>
      </c>
      <c r="E72" s="6" t="str">
        <f>CONCATENATE("rgb( ","20, 143, 119"," )")</f>
        <v xml:space="preserve">rgb( 20, 143, 119 )</v>
      </c>
      <c r="F72" s="6" t="str">
        <f>CONCATENATE("hls( ","168, 76%, 32%"," )")</f>
        <v xml:space="preserve">hls( 168, 76%, 32% )</v>
      </c>
    </row>
    <row r="73" ht="14.25">
      <c r="A73" s="5" t="s">
        <v>13</v>
      </c>
      <c r="B73" s="1" t="s">
        <v>80</v>
      </c>
      <c r="C73" s="2" t="s">
        <v>89</v>
      </c>
      <c r="D73" s="2" t="s">
        <v>89</v>
      </c>
      <c r="E73" s="6" t="str">
        <f>CONCATENATE("rgb( ","17, 120, 100"," )")</f>
        <v xml:space="preserve">rgb( 17, 120, 100 )</v>
      </c>
      <c r="F73" s="6" t="str">
        <f>CONCATENATE("hls( ","168, 76%, 27%"," )")</f>
        <v xml:space="preserve">hls( 168, 76%, 27% )</v>
      </c>
    </row>
    <row r="74" ht="14.25">
      <c r="A74" s="5" t="s">
        <v>13</v>
      </c>
      <c r="B74" s="1" t="s">
        <v>80</v>
      </c>
      <c r="C74" s="2" t="s">
        <v>90</v>
      </c>
      <c r="D74" s="2" t="s">
        <v>90</v>
      </c>
      <c r="E74" s="6" t="str">
        <f>CONCATENATE("rgb( ","14, 98, 81"," )")</f>
        <v xml:space="preserve">rgb( 14, 98, 81 )</v>
      </c>
      <c r="F74" s="6" t="str">
        <f>CONCATENATE("hls( ","168, 76%, 22%"," )")</f>
        <v xml:space="preserve">hls( 168, 76%, 22% )</v>
      </c>
    </row>
    <row r="75" ht="14.25">
      <c r="A75" s="5" t="s">
        <v>13</v>
      </c>
      <c r="B75" s="1" t="s">
        <v>91</v>
      </c>
      <c r="C75" s="2" t="s">
        <v>92</v>
      </c>
      <c r="D75" s="2" t="s">
        <v>92</v>
      </c>
      <c r="E75" s="6" t="str">
        <f>CONCATENATE("rgb( ","232, 246, 243"," )")</f>
        <v xml:space="preserve">rgb( 232, 246, 243 )</v>
      </c>
      <c r="F75" s="6" t="str">
        <f>CONCATENATE("hls( ","168, 42%, 94%"," )")</f>
        <v xml:space="preserve">hls( 168, 42%, 94% )</v>
      </c>
    </row>
    <row r="76" ht="14.25">
      <c r="A76" s="5" t="s">
        <v>13</v>
      </c>
      <c r="B76" s="1" t="s">
        <v>91</v>
      </c>
      <c r="C76" s="2" t="s">
        <v>93</v>
      </c>
      <c r="D76" s="2" t="s">
        <v>93</v>
      </c>
      <c r="E76" s="6" t="str">
        <f>CONCATENATE("rgb( ","208, 236, 231"," )")</f>
        <v xml:space="preserve">rgb( 208, 236, 231 )</v>
      </c>
      <c r="F76" s="6" t="str">
        <f>CONCATENATE("hls( ","168, 42%, 87%"," )")</f>
        <v xml:space="preserve">hls( 168, 42%, 87% )</v>
      </c>
    </row>
    <row r="77" ht="14.25">
      <c r="A77" s="5" t="s">
        <v>13</v>
      </c>
      <c r="B77" s="1" t="s">
        <v>91</v>
      </c>
      <c r="C77" s="2" t="s">
        <v>94</v>
      </c>
      <c r="D77" s="2" t="s">
        <v>94</v>
      </c>
      <c r="E77" s="6" t="str">
        <f>CONCATENATE("rgb( ","162, 217, 206"," )")</f>
        <v xml:space="preserve">rgb( 162, 217, 206 )</v>
      </c>
      <c r="F77" s="6" t="str">
        <f>CONCATENATE("hls( ","168, 42%, 74%"," )")</f>
        <v xml:space="preserve">hls( 168, 42%, 74% )</v>
      </c>
    </row>
    <row r="78" ht="14.25">
      <c r="A78" s="5" t="s">
        <v>13</v>
      </c>
      <c r="B78" s="1" t="s">
        <v>91</v>
      </c>
      <c r="C78" s="2" t="s">
        <v>95</v>
      </c>
      <c r="D78" s="2" t="s">
        <v>95</v>
      </c>
      <c r="E78" s="6" t="str">
        <f>CONCATENATE("rgb( ","115, 198, 182"," )")</f>
        <v xml:space="preserve">rgb( 115, 198, 182 )</v>
      </c>
      <c r="F78" s="6" t="str">
        <f>CONCATENATE("hls( ","168, 42%, 61%"," )")</f>
        <v xml:space="preserve">hls( 168, 42%, 61% )</v>
      </c>
    </row>
    <row r="79" ht="14.25">
      <c r="A79" s="5" t="s">
        <v>13</v>
      </c>
      <c r="B79" s="1" t="s">
        <v>91</v>
      </c>
      <c r="C79" s="2" t="s">
        <v>96</v>
      </c>
      <c r="D79" s="2" t="s">
        <v>96</v>
      </c>
      <c r="E79" s="6" t="str">
        <f>CONCATENATE("rgb( ","69, 179, 157"," )")</f>
        <v xml:space="preserve">rgb( 69, 179, 157 )</v>
      </c>
      <c r="F79" s="6" t="str">
        <f>CONCATENATE("hls( ","168, 45%, 49%"," )")</f>
        <v xml:space="preserve">hls( 168, 45%, 49% )</v>
      </c>
    </row>
    <row r="80" ht="14.25">
      <c r="A80" s="5" t="s">
        <v>13</v>
      </c>
      <c r="B80" s="1" t="s">
        <v>91</v>
      </c>
      <c r="C80" s="2" t="s">
        <v>97</v>
      </c>
      <c r="D80" s="2" t="s">
        <v>97</v>
      </c>
      <c r="E80" s="6" t="str">
        <f>CONCATENATE("rgb( ","22, 160, 133"," )")</f>
        <v xml:space="preserve">rgb( 22, 160, 133 )</v>
      </c>
      <c r="F80" s="6" t="str">
        <f>CONCATENATE("hls( ","168, 76%, 36%"," )")</f>
        <v xml:space="preserve">hls( 168, 76%, 36% )</v>
      </c>
    </row>
    <row r="81" ht="14.25">
      <c r="A81" s="5" t="s">
        <v>13</v>
      </c>
      <c r="B81" s="1" t="s">
        <v>91</v>
      </c>
      <c r="C81" s="2" t="s">
        <v>98</v>
      </c>
      <c r="D81" s="2" t="s">
        <v>98</v>
      </c>
      <c r="E81" s="6" t="str">
        <f>CONCATENATE("rgb( ","19, 141, 117"," )")</f>
        <v xml:space="preserve">rgb( 19, 141, 117 )</v>
      </c>
      <c r="F81" s="6" t="str">
        <f>CONCATENATE("hls( ","168, 76%, 31%"," )")</f>
        <v xml:space="preserve">hls( 168, 76%, 31% )</v>
      </c>
    </row>
    <row r="82" ht="14.25">
      <c r="A82" s="5" t="s">
        <v>13</v>
      </c>
      <c r="B82" s="1" t="s">
        <v>91</v>
      </c>
      <c r="C82" s="2" t="s">
        <v>99</v>
      </c>
      <c r="D82" s="2" t="s">
        <v>99</v>
      </c>
      <c r="E82" s="6" t="str">
        <f>CONCATENATE("rgb( ","17, 122, 101"," )")</f>
        <v xml:space="preserve">rgb( 17, 122, 101 )</v>
      </c>
      <c r="F82" s="6" t="str">
        <f>CONCATENATE("hls( ","168, 76%, 27%"," )")</f>
        <v xml:space="preserve">hls( 168, 76%, 27% )</v>
      </c>
    </row>
    <row r="83" ht="14.25">
      <c r="A83" s="5" t="s">
        <v>13</v>
      </c>
      <c r="B83" s="1" t="s">
        <v>91</v>
      </c>
      <c r="C83" s="2" t="s">
        <v>100</v>
      </c>
      <c r="D83" s="2" t="s">
        <v>100</v>
      </c>
      <c r="E83" s="6" t="str">
        <f>CONCATENATE("rgb( ","14, 102, 85"," )")</f>
        <v xml:space="preserve">rgb( 14, 102, 85 )</v>
      </c>
      <c r="F83" s="6" t="str">
        <f>CONCATENATE("hls( ","168, 76%, 23%"," )")</f>
        <v xml:space="preserve">hls( 168, 76%, 23% )</v>
      </c>
    </row>
    <row r="84" ht="14.25">
      <c r="A84" s="5" t="s">
        <v>13</v>
      </c>
      <c r="B84" s="1" t="s">
        <v>91</v>
      </c>
      <c r="C84" s="2" t="s">
        <v>101</v>
      </c>
      <c r="D84" s="2" t="s">
        <v>101</v>
      </c>
      <c r="E84" s="6" t="str">
        <f>CONCATENATE("rgb( ","11, 83, 69"," )")</f>
        <v xml:space="preserve">rgb( 11, 83, 69 )</v>
      </c>
      <c r="F84" s="6" t="str">
        <f>CONCATENATE("hls( ","168, 76%, 19%"," )")</f>
        <v xml:space="preserve">hls( 168, 76%, 19% )</v>
      </c>
    </row>
    <row r="85" ht="14.25">
      <c r="A85" s="5" t="s">
        <v>13</v>
      </c>
      <c r="B85" s="1" t="s">
        <v>102</v>
      </c>
      <c r="C85" s="2" t="s">
        <v>103</v>
      </c>
      <c r="D85" s="2" t="s">
        <v>103</v>
      </c>
      <c r="E85" s="6" t="str">
        <f>CONCATENATE("rgb( ","233, 247, 239"," )")</f>
        <v xml:space="preserve">rgb( 233, 247, 239 )</v>
      </c>
      <c r="F85" s="6" t="str">
        <f>CONCATENATE("hls( ","145, 45%, 94%"," )")</f>
        <v xml:space="preserve">hls( 145, 45%, 94% )</v>
      </c>
    </row>
    <row r="86" ht="14.25">
      <c r="A86" s="5" t="s">
        <v>13</v>
      </c>
      <c r="B86" s="1" t="s">
        <v>102</v>
      </c>
      <c r="C86" s="2" t="s">
        <v>104</v>
      </c>
      <c r="D86" s="2" t="s">
        <v>104</v>
      </c>
      <c r="E86" s="6" t="str">
        <f>CONCATENATE("rgb( ","212, 239, 223"," )")</f>
        <v xml:space="preserve">rgb( 212, 239, 223 )</v>
      </c>
      <c r="F86" s="6" t="str">
        <f>CONCATENATE("hls( ","145, 45%, 88%"," )")</f>
        <v xml:space="preserve">hls( 145, 45%, 88% )</v>
      </c>
    </row>
    <row r="87" ht="14.25">
      <c r="A87" s="5" t="s">
        <v>13</v>
      </c>
      <c r="B87" s="1" t="s">
        <v>102</v>
      </c>
      <c r="C87" s="2" t="s">
        <v>105</v>
      </c>
      <c r="D87" s="2" t="s">
        <v>105</v>
      </c>
      <c r="E87" s="6" t="str">
        <f>CONCATENATE("rgb( ","169, 223, 191"," )")</f>
        <v xml:space="preserve">rgb( 169, 223, 191 )</v>
      </c>
      <c r="F87" s="6" t="str">
        <f>CONCATENATE("hls( ","145, 45%, 77%"," )")</f>
        <v xml:space="preserve">hls( 145, 45%, 77% )</v>
      </c>
    </row>
    <row r="88" ht="14.25">
      <c r="A88" s="5" t="s">
        <v>13</v>
      </c>
      <c r="B88" s="1" t="s">
        <v>102</v>
      </c>
      <c r="C88" s="2" t="s">
        <v>106</v>
      </c>
      <c r="D88" s="2" t="s">
        <v>106</v>
      </c>
      <c r="E88" s="6" t="str">
        <f>CONCATENATE("rgb( ","125, 206, 160"," )")</f>
        <v xml:space="preserve">rgb( 125, 206, 160 )</v>
      </c>
      <c r="F88" s="6" t="str">
        <f>CONCATENATE("hls( ","145, 45%, 65%"," )")</f>
        <v xml:space="preserve">hls( 145, 45%, 65% )</v>
      </c>
    </row>
    <row r="89" ht="14.25">
      <c r="A89" s="5" t="s">
        <v>13</v>
      </c>
      <c r="B89" s="1" t="s">
        <v>102</v>
      </c>
      <c r="C89" s="2" t="s">
        <v>107</v>
      </c>
      <c r="D89" s="2" t="s">
        <v>107</v>
      </c>
      <c r="E89" s="6" t="str">
        <f>CONCATENATE("rgb( ","82, 190, 128"," )")</f>
        <v xml:space="preserve">rgb( 82, 190, 128 )</v>
      </c>
      <c r="F89" s="6" t="str">
        <f>CONCATENATE("hls( ","145, 45%, 53%"," )")</f>
        <v xml:space="preserve">hls( 145, 45%, 53% )</v>
      </c>
    </row>
    <row r="90" ht="14.25">
      <c r="A90" s="5" t="s">
        <v>13</v>
      </c>
      <c r="B90" s="1" t="s">
        <v>102</v>
      </c>
      <c r="C90" s="2" t="s">
        <v>108</v>
      </c>
      <c r="D90" s="2" t="s">
        <v>108</v>
      </c>
      <c r="E90" s="6" t="str">
        <f>CONCATENATE("rgb( ","39, 174, 96"," )")</f>
        <v xml:space="preserve">rgb( 39, 174, 96 )</v>
      </c>
      <c r="F90" s="6" t="str">
        <f>CONCATENATE("hls( ","145, 63%, 42%"," )")</f>
        <v xml:space="preserve">hls( 145, 63%, 42% )</v>
      </c>
    </row>
    <row r="91" ht="14.25">
      <c r="A91" s="5" t="s">
        <v>13</v>
      </c>
      <c r="B91" s="1" t="s">
        <v>102</v>
      </c>
      <c r="C91" s="2" t="s">
        <v>109</v>
      </c>
      <c r="D91" s="2" t="s">
        <v>109</v>
      </c>
      <c r="E91" s="6" t="str">
        <f>CONCATENATE("rgb( ","34, 153, 84"," )")</f>
        <v xml:space="preserve">rgb( 34, 153, 84 )</v>
      </c>
      <c r="F91" s="6" t="str">
        <f>CONCATENATE("hls( ","145, 63%, 37%"," )")</f>
        <v xml:space="preserve">hls( 145, 63%, 37% )</v>
      </c>
    </row>
    <row r="92" ht="14.25">
      <c r="A92" s="5" t="s">
        <v>13</v>
      </c>
      <c r="B92" s="1" t="s">
        <v>102</v>
      </c>
      <c r="C92" s="2" t="s">
        <v>110</v>
      </c>
      <c r="D92" s="2" t="s">
        <v>110</v>
      </c>
      <c r="E92" s="6" t="str">
        <f>CONCATENATE("rgb( ","30, 132, 73"," )")</f>
        <v xml:space="preserve">rgb( 30, 132, 73 )</v>
      </c>
      <c r="F92" s="6" t="str">
        <f>CONCATENATE("hls( ","145, 63%, 32%"," )")</f>
        <v xml:space="preserve">hls( 145, 63%, 32% )</v>
      </c>
    </row>
    <row r="93" ht="14.25">
      <c r="A93" s="5" t="s">
        <v>13</v>
      </c>
      <c r="B93" s="1" t="s">
        <v>102</v>
      </c>
      <c r="C93" s="2" t="s">
        <v>111</v>
      </c>
      <c r="D93" s="2" t="s">
        <v>111</v>
      </c>
      <c r="E93" s="6" t="str">
        <f>CONCATENATE("rgb( ","25, 111, 61"," )")</f>
        <v xml:space="preserve">rgb( 25, 111, 61 )</v>
      </c>
      <c r="F93" s="6" t="str">
        <f>CONCATENATE("hls( ","145, 63%, 27%"," )")</f>
        <v xml:space="preserve">hls( 145, 63%, 27% )</v>
      </c>
    </row>
    <row r="94" ht="14.25">
      <c r="A94" s="5" t="s">
        <v>13</v>
      </c>
      <c r="B94" s="1" t="s">
        <v>102</v>
      </c>
      <c r="C94" s="2" t="s">
        <v>112</v>
      </c>
      <c r="D94" s="2" t="s">
        <v>112</v>
      </c>
      <c r="E94" s="6" t="str">
        <f>CONCATENATE("rgb( ","20, 90, 50"," )")</f>
        <v xml:space="preserve">rgb( 20, 90, 50 )</v>
      </c>
      <c r="F94" s="6" t="str">
        <f>CONCATENATE("hls( ","145, 63%, 22%"," )")</f>
        <v xml:space="preserve">hls( 145, 63%, 22% )</v>
      </c>
    </row>
    <row r="95" ht="14.25">
      <c r="A95" s="5" t="s">
        <v>13</v>
      </c>
      <c r="B95" s="1" t="s">
        <v>113</v>
      </c>
      <c r="C95" s="2" t="s">
        <v>114</v>
      </c>
      <c r="D95" s="2" t="s">
        <v>114</v>
      </c>
      <c r="E95" s="6" t="str">
        <f>CONCATENATE("rgb( ","234, 250, 241"," )")</f>
        <v xml:space="preserve">rgb( 234, 250, 241 )</v>
      </c>
      <c r="F95" s="6" t="str">
        <f>CONCATENATE("hls( ","145, 61%, 95%"," )")</f>
        <v xml:space="preserve">hls( 145, 61%, 95% )</v>
      </c>
    </row>
    <row r="96" ht="14.25">
      <c r="A96" s="5" t="s">
        <v>13</v>
      </c>
      <c r="B96" s="1" t="s">
        <v>113</v>
      </c>
      <c r="C96" s="2" t="s">
        <v>115</v>
      </c>
      <c r="D96" s="2" t="s">
        <v>115</v>
      </c>
      <c r="E96" s="6" t="str">
        <f>CONCATENATE("rgb( ","213, 245, 227"," )")</f>
        <v xml:space="preserve">rgb( 213, 245, 227 )</v>
      </c>
      <c r="F96" s="6" t="str">
        <f>CONCATENATE("hls( ","145, 61%, 90%"," )")</f>
        <v xml:space="preserve">hls( 145, 61%, 90% )</v>
      </c>
    </row>
    <row r="97" ht="14.25">
      <c r="A97" s="5" t="s">
        <v>13</v>
      </c>
      <c r="B97" s="1" t="s">
        <v>113</v>
      </c>
      <c r="C97" s="2" t="s">
        <v>116</v>
      </c>
      <c r="D97" s="2" t="s">
        <v>116</v>
      </c>
      <c r="E97" s="6" t="str">
        <f>CONCATENATE("rgb( ","171, 235, 198"," )")</f>
        <v xml:space="preserve">rgb( 171, 235, 198 )</v>
      </c>
      <c r="F97" s="6" t="str">
        <f>CONCATENATE("hls( ","145, 61%, 80%"," )")</f>
        <v xml:space="preserve">hls( 145, 61%, 80% )</v>
      </c>
    </row>
    <row r="98" ht="14.25">
      <c r="A98" s="5" t="s">
        <v>13</v>
      </c>
      <c r="B98" s="1" t="s">
        <v>113</v>
      </c>
      <c r="C98" s="2" t="s">
        <v>117</v>
      </c>
      <c r="D98" s="2" t="s">
        <v>117</v>
      </c>
      <c r="E98" s="6" t="str">
        <f>CONCATENATE("rgb( ","130, 224, 170"," )")</f>
        <v xml:space="preserve">rgb( 130, 224, 170 )</v>
      </c>
      <c r="F98" s="6" t="str">
        <f>CONCATENATE("hls( ","145, 61%, 69%"," )")</f>
        <v xml:space="preserve">hls( 145, 61%, 69% )</v>
      </c>
    </row>
    <row r="99" ht="14.25">
      <c r="A99" s="5" t="s">
        <v>13</v>
      </c>
      <c r="B99" s="1" t="s">
        <v>113</v>
      </c>
      <c r="C99" s="2" t="s">
        <v>118</v>
      </c>
      <c r="D99" s="2" t="s">
        <v>118</v>
      </c>
      <c r="E99" s="6" t="str">
        <f>CONCATENATE("rgb( ","88, 214, 141"," )")</f>
        <v xml:space="preserve">rgb( 88, 214, 141 )</v>
      </c>
      <c r="F99" s="6" t="str">
        <f>CONCATENATE("hls( ","145, 61%, 59%"," )")</f>
        <v xml:space="preserve">hls( 145, 61%, 59% )</v>
      </c>
    </row>
    <row r="100" ht="14.25">
      <c r="A100" s="5" t="s">
        <v>13</v>
      </c>
      <c r="B100" s="1" t="s">
        <v>113</v>
      </c>
      <c r="C100" s="2" t="s">
        <v>119</v>
      </c>
      <c r="D100" s="2" t="s">
        <v>119</v>
      </c>
      <c r="E100" s="6" t="str">
        <f>CONCATENATE("rgb( ","46, 204, 113"," )")</f>
        <v xml:space="preserve">rgb( 46, 204, 113 )</v>
      </c>
      <c r="F100" s="6" t="str">
        <f>CONCATENATE("hls( ","145, 63%, 49%"," )")</f>
        <v xml:space="preserve">hls( 145, 63%, 49% )</v>
      </c>
    </row>
    <row r="101" ht="14.25">
      <c r="A101" s="5" t="s">
        <v>13</v>
      </c>
      <c r="B101" s="1" t="s">
        <v>113</v>
      </c>
      <c r="C101" s="2" t="s">
        <v>120</v>
      </c>
      <c r="D101" s="2" t="s">
        <v>120</v>
      </c>
      <c r="E101" s="6" t="str">
        <f>CONCATENATE("rgb( ","40, 180, 99"," )")</f>
        <v xml:space="preserve">rgb( 40, 180, 99 )</v>
      </c>
      <c r="F101" s="6" t="str">
        <f>CONCATENATE("hls( ","145, 63%, 43%"," )")</f>
        <v xml:space="preserve">hls( 145, 63%, 43% )</v>
      </c>
    </row>
    <row r="102" ht="14.25">
      <c r="A102" s="5" t="s">
        <v>13</v>
      </c>
      <c r="B102" s="1" t="s">
        <v>113</v>
      </c>
      <c r="C102" s="2" t="s">
        <v>121</v>
      </c>
      <c r="D102" s="2" t="s">
        <v>121</v>
      </c>
      <c r="E102" s="6" t="str">
        <f>CONCATENATE("rgb( ","35, 155, 86"," )")</f>
        <v xml:space="preserve">rgb( 35, 155, 86 )</v>
      </c>
      <c r="F102" s="6" t="str">
        <f>CONCATENATE("hls( ","145, 63%, 37%"," )")</f>
        <v xml:space="preserve">hls( 145, 63%, 37% )</v>
      </c>
    </row>
    <row r="103" ht="14.25">
      <c r="A103" s="5" t="s">
        <v>13</v>
      </c>
      <c r="B103" s="1" t="s">
        <v>113</v>
      </c>
      <c r="C103" s="2" t="s">
        <v>122</v>
      </c>
      <c r="D103" s="2" t="s">
        <v>122</v>
      </c>
      <c r="E103" s="6" t="str">
        <f>CONCATENATE("rgb( ","29, 131, 72"," )")</f>
        <v xml:space="preserve">rgb( 29, 131, 72 )</v>
      </c>
      <c r="F103" s="6" t="str">
        <f>CONCATENATE("hls( ","145, 63%, 31%"," )")</f>
        <v xml:space="preserve">hls( 145, 63%, 31% )</v>
      </c>
    </row>
    <row r="104" ht="14.25">
      <c r="A104" s="5" t="s">
        <v>13</v>
      </c>
      <c r="B104" s="1" t="s">
        <v>113</v>
      </c>
      <c r="C104" s="2" t="s">
        <v>123</v>
      </c>
      <c r="D104" s="2" t="s">
        <v>123</v>
      </c>
      <c r="E104" s="6" t="str">
        <f>CONCATENATE("rgb( ","24, 106, 59"," )")</f>
        <v xml:space="preserve">rgb( 24, 106, 59 )</v>
      </c>
      <c r="F104" s="6" t="str">
        <f>CONCATENATE("hls( ","145, 63%, 25%"," )")</f>
        <v xml:space="preserve">hls( 145, 63%, 25% )</v>
      </c>
    </row>
    <row r="105" ht="14.25">
      <c r="A105" s="5" t="s">
        <v>13</v>
      </c>
      <c r="B105" s="1" t="s">
        <v>124</v>
      </c>
      <c r="C105" s="2" t="s">
        <v>125</v>
      </c>
      <c r="D105" s="2" t="s">
        <v>125</v>
      </c>
      <c r="E105" s="6" t="str">
        <f>CONCATENATE("rgb( ","254, 249, 231"," )")</f>
        <v xml:space="preserve">rgb( 254, 249, 231 )</v>
      </c>
      <c r="F105" s="6" t="str">
        <f>CONCATENATE("hls( ","48, 89%, 95%"," )")</f>
        <v xml:space="preserve">hls( 48, 89%, 95% )</v>
      </c>
    </row>
    <row r="106" ht="14.25">
      <c r="A106" s="5" t="s">
        <v>13</v>
      </c>
      <c r="B106" s="1" t="s">
        <v>124</v>
      </c>
      <c r="C106" s="2" t="s">
        <v>126</v>
      </c>
      <c r="D106" s="2" t="s">
        <v>126</v>
      </c>
      <c r="E106" s="6" t="str">
        <f>CONCATENATE("rgb( ","252, 243, 207"," )")</f>
        <v xml:space="preserve">rgb( 252, 243, 207 )</v>
      </c>
      <c r="F106" s="6" t="str">
        <f>CONCATENATE("hls( ","48, 89%, 90%"," )")</f>
        <v xml:space="preserve">hls( 48, 89%, 90% )</v>
      </c>
    </row>
    <row r="107" ht="14.25">
      <c r="A107" s="5" t="s">
        <v>13</v>
      </c>
      <c r="B107" s="1" t="s">
        <v>124</v>
      </c>
      <c r="C107" s="2" t="s">
        <v>127</v>
      </c>
      <c r="D107" s="2" t="s">
        <v>127</v>
      </c>
      <c r="E107" s="6" t="str">
        <f>CONCATENATE("rgb( ","249, 231, 159"," )")</f>
        <v xml:space="preserve">rgb( 249, 231, 159 )</v>
      </c>
      <c r="F107" s="6" t="str">
        <f>CONCATENATE("hls( ","48, 89%, 80%"," )")</f>
        <v xml:space="preserve">hls( 48, 89%, 80% )</v>
      </c>
    </row>
    <row r="108" ht="14.25">
      <c r="A108" s="5" t="s">
        <v>13</v>
      </c>
      <c r="B108" s="1" t="s">
        <v>124</v>
      </c>
      <c r="C108" s="2" t="s">
        <v>128</v>
      </c>
      <c r="D108" s="2" t="s">
        <v>128</v>
      </c>
      <c r="E108" s="6" t="str">
        <f>CONCATENATE("rgb( ","247, 220, 111"," )")</f>
        <v xml:space="preserve">rgb( 247, 220, 111 )</v>
      </c>
      <c r="F108" s="6" t="str">
        <f>CONCATENATE("hls( ","48, 89%, 70%"," )")</f>
        <v xml:space="preserve">hls( 48, 89%, 70% )</v>
      </c>
    </row>
    <row r="109" ht="14.25">
      <c r="A109" s="5" t="s">
        <v>13</v>
      </c>
      <c r="B109" s="1" t="s">
        <v>124</v>
      </c>
      <c r="C109" s="2" t="s">
        <v>129</v>
      </c>
      <c r="D109" s="2" t="s">
        <v>129</v>
      </c>
      <c r="E109" s="6" t="str">
        <f>CONCATENATE("rgb( ","244, 208, 63"," )")</f>
        <v xml:space="preserve">rgb( 244, 208, 63 )</v>
      </c>
      <c r="F109" s="6" t="str">
        <f>CONCATENATE("hls( ","48, 89%, 60%"," )")</f>
        <v xml:space="preserve">hls( 48, 89%, 60% )</v>
      </c>
    </row>
    <row r="110" ht="14.25">
      <c r="A110" s="5" t="s">
        <v>13</v>
      </c>
      <c r="B110" s="1" t="s">
        <v>124</v>
      </c>
      <c r="C110" s="2" t="s">
        <v>130</v>
      </c>
      <c r="D110" s="2" t="s">
        <v>130</v>
      </c>
      <c r="E110" s="6" t="str">
        <f>CONCATENATE("rgb( ","241, 196, 15"," )")</f>
        <v xml:space="preserve">rgb( 241, 196, 15 )</v>
      </c>
      <c r="F110" s="6" t="str">
        <f>CONCATENATE("hls( ","48, 89%, 50%"," )")</f>
        <v xml:space="preserve">hls( 48, 89%, 50% )</v>
      </c>
    </row>
    <row r="111" ht="14.25">
      <c r="A111" s="5" t="s">
        <v>13</v>
      </c>
      <c r="B111" s="1" t="s">
        <v>124</v>
      </c>
      <c r="C111" s="2" t="s">
        <v>131</v>
      </c>
      <c r="D111" s="2" t="s">
        <v>131</v>
      </c>
      <c r="E111" s="6" t="str">
        <f>CONCATENATE("rgb( ","212, 172, 13"," )")</f>
        <v xml:space="preserve">rgb( 212, 172, 13 )</v>
      </c>
      <c r="F111" s="6" t="str">
        <f>CONCATENATE("hls( ","48, 88%, 44%"," )")</f>
        <v xml:space="preserve">hls( 48, 88%, 44% )</v>
      </c>
    </row>
    <row r="112" ht="14.25">
      <c r="A112" s="5" t="s">
        <v>13</v>
      </c>
      <c r="B112" s="1" t="s">
        <v>124</v>
      </c>
      <c r="C112" s="2" t="s">
        <v>132</v>
      </c>
      <c r="D112" s="2" t="s">
        <v>132</v>
      </c>
      <c r="E112" s="6" t="str">
        <f>CONCATENATE("rgb( ","183, 149, 11"," )")</f>
        <v xml:space="preserve">rgb( 183, 149, 11 )</v>
      </c>
      <c r="F112" s="6" t="str">
        <f>CONCATENATE("hls( ","48, 88%, 38%"," )")</f>
        <v xml:space="preserve">hls( 48, 88%, 38% )</v>
      </c>
    </row>
    <row r="113" ht="14.25">
      <c r="A113" s="5" t="s">
        <v>13</v>
      </c>
      <c r="B113" s="1" t="s">
        <v>124</v>
      </c>
      <c r="C113" s="2" t="s">
        <v>133</v>
      </c>
      <c r="D113" s="2" t="s">
        <v>133</v>
      </c>
      <c r="E113" s="6" t="str">
        <f>CONCATENATE("rgb( ","154, 125, 10"," )")</f>
        <v xml:space="preserve">rgb( 154, 125, 10 )</v>
      </c>
      <c r="F113" s="6" t="str">
        <f>CONCATENATE("hls( ","48, 88%, 32%"," )")</f>
        <v xml:space="preserve">hls( 48, 88%, 32% )</v>
      </c>
    </row>
    <row r="114" ht="14.25">
      <c r="A114" s="5" t="s">
        <v>13</v>
      </c>
      <c r="B114" s="1" t="s">
        <v>124</v>
      </c>
      <c r="C114" s="2" t="s">
        <v>134</v>
      </c>
      <c r="D114" s="2" t="s">
        <v>134</v>
      </c>
      <c r="E114" s="6" t="str">
        <f>CONCATENATE("rgb( ","125, 102, 8"," )")</f>
        <v xml:space="preserve">rgb( 125, 102, 8 )</v>
      </c>
      <c r="F114" s="6" t="str">
        <f>CONCATENATE("hls( ","48, 88%, 26%"," )")</f>
        <v xml:space="preserve">hls( 48, 88%, 26% )</v>
      </c>
    </row>
    <row r="115" ht="14.25">
      <c r="A115" s="5" t="s">
        <v>13</v>
      </c>
      <c r="B115" s="1" t="s">
        <v>135</v>
      </c>
      <c r="C115" s="2" t="s">
        <v>136</v>
      </c>
      <c r="D115" s="2" t="s">
        <v>136</v>
      </c>
      <c r="E115" s="6" t="str">
        <f>CONCATENATE("rgb( ","254, 245, 231"," )")</f>
        <v xml:space="preserve">rgb( 254, 245, 231 )</v>
      </c>
      <c r="F115" s="6" t="str">
        <f>CONCATENATE("hls( ","37, 90%, 95%"," )")</f>
        <v xml:space="preserve">hls( 37, 90%, 95% )</v>
      </c>
    </row>
    <row r="116" ht="14.25">
      <c r="A116" s="5" t="s">
        <v>13</v>
      </c>
      <c r="B116" s="1" t="s">
        <v>135</v>
      </c>
      <c r="C116" s="2" t="s">
        <v>137</v>
      </c>
      <c r="D116" s="2" t="s">
        <v>137</v>
      </c>
      <c r="E116" s="6" t="str">
        <f>CONCATENATE("rgb( ","253, 235, 208"," )")</f>
        <v xml:space="preserve">rgb( 253, 235, 208 )</v>
      </c>
      <c r="F116" s="6" t="str">
        <f>CONCATENATE("hls( ","37, 90%, 90%"," )")</f>
        <v xml:space="preserve">hls( 37, 90%, 90% )</v>
      </c>
    </row>
    <row r="117" ht="14.25">
      <c r="A117" s="5" t="s">
        <v>13</v>
      </c>
      <c r="B117" s="1" t="s">
        <v>135</v>
      </c>
      <c r="C117" s="2" t="s">
        <v>138</v>
      </c>
      <c r="D117" s="2" t="s">
        <v>138</v>
      </c>
      <c r="E117" s="6" t="str">
        <f>CONCATENATE("rgb( ","250, 215, 160"," )")</f>
        <v xml:space="preserve">rgb( 250, 215, 160 )</v>
      </c>
      <c r="F117" s="6" t="str">
        <f>CONCATENATE("hls( ","37, 90%, 80%"," )")</f>
        <v xml:space="preserve">hls( 37, 90%, 80% )</v>
      </c>
    </row>
    <row r="118" ht="14.25">
      <c r="A118" s="5" t="s">
        <v>13</v>
      </c>
      <c r="B118" s="1" t="s">
        <v>135</v>
      </c>
      <c r="C118" s="2" t="s">
        <v>139</v>
      </c>
      <c r="D118" s="2" t="s">
        <v>139</v>
      </c>
      <c r="E118" s="6" t="str">
        <f>CONCATENATE("rgb( ","248, 196, 113"," )")</f>
        <v xml:space="preserve">rgb( 248, 196, 113 )</v>
      </c>
      <c r="F118" s="6" t="str">
        <f>CONCATENATE("hls( ","37, 90%, 71%"," )")</f>
        <v xml:space="preserve">hls( 37, 90%, 71% )</v>
      </c>
    </row>
    <row r="119" ht="14.25">
      <c r="A119" s="5" t="s">
        <v>13</v>
      </c>
      <c r="B119" s="1" t="s">
        <v>135</v>
      </c>
      <c r="C119" s="2" t="s">
        <v>140</v>
      </c>
      <c r="D119" s="2" t="s">
        <v>140</v>
      </c>
      <c r="E119" s="6" t="str">
        <f>CONCATENATE("rgb( ","245, 176, 65"," )")</f>
        <v xml:space="preserve">rgb( 245, 176, 65 )</v>
      </c>
      <c r="F119" s="6" t="str">
        <f>CONCATENATE("hls( ","37, 90%, 61%"," )")</f>
        <v xml:space="preserve">hls( 37, 90%, 61% )</v>
      </c>
    </row>
    <row r="120" ht="14.25">
      <c r="A120" s="5" t="s">
        <v>13</v>
      </c>
      <c r="B120" s="1" t="s">
        <v>135</v>
      </c>
      <c r="C120" s="2" t="s">
        <v>141</v>
      </c>
      <c r="D120" s="2" t="s">
        <v>141</v>
      </c>
      <c r="E120" s="6" t="str">
        <f>CONCATENATE("rgb( ","243, 156, 18"," )")</f>
        <v xml:space="preserve">rgb( 243, 156, 18 )</v>
      </c>
      <c r="F120" s="6" t="str">
        <f>CONCATENATE("hls( ","37, 90%, 51%"," )")</f>
        <v xml:space="preserve">hls( 37, 90%, 51% )</v>
      </c>
    </row>
    <row r="121" ht="14.25">
      <c r="A121" s="5" t="s">
        <v>13</v>
      </c>
      <c r="B121" s="1" t="s">
        <v>135</v>
      </c>
      <c r="C121" s="2" t="s">
        <v>142</v>
      </c>
      <c r="D121" s="2" t="s">
        <v>142</v>
      </c>
      <c r="E121" s="6" t="str">
        <f>CONCATENATE("rgb( ","214, 137, 16"," )")</f>
        <v xml:space="preserve">rgb( 214, 137, 16 )</v>
      </c>
      <c r="F121" s="6" t="str">
        <f>CONCATENATE("hls( ","37, 86%, 45%"," )")</f>
        <v xml:space="preserve">hls( 37, 86%, 45% )</v>
      </c>
    </row>
    <row r="122" ht="14.25">
      <c r="A122" s="5" t="s">
        <v>13</v>
      </c>
      <c r="B122" s="1" t="s">
        <v>135</v>
      </c>
      <c r="C122" s="2" t="s">
        <v>143</v>
      </c>
      <c r="D122" s="2" t="s">
        <v>143</v>
      </c>
      <c r="E122" s="6" t="str">
        <f>CONCATENATE("rgb( ","185, 119, 14"," )")</f>
        <v xml:space="preserve">rgb( 185, 119, 14 )</v>
      </c>
      <c r="F122" s="6" t="str">
        <f>CONCATENATE("hls( ","37, 86%, 39%"," )")</f>
        <v xml:space="preserve">hls( 37, 86%, 39% )</v>
      </c>
    </row>
    <row r="123" ht="14.25">
      <c r="A123" s="5" t="s">
        <v>13</v>
      </c>
      <c r="B123" s="1" t="s">
        <v>135</v>
      </c>
      <c r="C123" s="2" t="s">
        <v>144</v>
      </c>
      <c r="D123" s="2" t="s">
        <v>144</v>
      </c>
      <c r="E123" s="6" t="str">
        <f>CONCATENATE("rgb( ","156, 100, 12"," )")</f>
        <v xml:space="preserve">rgb( 156, 100, 12 )</v>
      </c>
      <c r="F123" s="6" t="str">
        <f>CONCATENATE("hls( ","37, 86%, 33%"," )")</f>
        <v xml:space="preserve">hls( 37, 86%, 33% )</v>
      </c>
    </row>
    <row r="124" ht="14.25">
      <c r="A124" s="5" t="s">
        <v>13</v>
      </c>
      <c r="B124" s="1" t="s">
        <v>135</v>
      </c>
      <c r="C124" s="2" t="s">
        <v>145</v>
      </c>
      <c r="D124" s="2" t="s">
        <v>145</v>
      </c>
      <c r="E124" s="6" t="str">
        <f>CONCATENATE("rgb( ","126, 81, 9"," )")</f>
        <v xml:space="preserve">rgb( 126, 81, 9 )</v>
      </c>
      <c r="F124" s="6" t="str">
        <f>CONCATENATE("hls( ","37, 86%, 27%"," )")</f>
        <v xml:space="preserve">hls( 37, 86%, 27% )</v>
      </c>
    </row>
    <row r="125" ht="14.25">
      <c r="A125" s="5" t="s">
        <v>13</v>
      </c>
      <c r="B125" s="1" t="s">
        <v>146</v>
      </c>
      <c r="C125" s="2" t="s">
        <v>147</v>
      </c>
      <c r="D125" s="2" t="s">
        <v>147</v>
      </c>
      <c r="E125" s="6" t="str">
        <f>CONCATENATE("rgb( ","253, 242, 233"," )")</f>
        <v xml:space="preserve">rgb( 253, 242, 233 )</v>
      </c>
      <c r="F125" s="6" t="str">
        <f>CONCATENATE("hls( ","28, 80%, 95%"," )")</f>
        <v xml:space="preserve">hls( 28, 80%, 95% )</v>
      </c>
    </row>
    <row r="126" ht="14.25">
      <c r="A126" s="5" t="s">
        <v>13</v>
      </c>
      <c r="B126" s="1" t="s">
        <v>146</v>
      </c>
      <c r="C126" s="2" t="s">
        <v>148</v>
      </c>
      <c r="D126" s="2" t="s">
        <v>148</v>
      </c>
      <c r="E126" s="6" t="str">
        <f>CONCATENATE("rgb( ","250, 229, 211"," )")</f>
        <v xml:space="preserve">rgb( 250, 229, 211 )</v>
      </c>
      <c r="F126" s="6" t="str">
        <f>CONCATENATE("hls( ","28, 80%, 90%"," )")</f>
        <v xml:space="preserve">hls( 28, 80%, 90% )</v>
      </c>
    </row>
    <row r="127" ht="14.25">
      <c r="A127" s="5" t="s">
        <v>13</v>
      </c>
      <c r="B127" s="1" t="s">
        <v>146</v>
      </c>
      <c r="C127" s="2" t="s">
        <v>149</v>
      </c>
      <c r="D127" s="2" t="s">
        <v>149</v>
      </c>
      <c r="E127" s="6" t="str">
        <f>CONCATENATE("rgb( ","245, 203, 167"," )")</f>
        <v xml:space="preserve">rgb( 245, 203, 167 )</v>
      </c>
      <c r="F127" s="6" t="str">
        <f>CONCATENATE("hls( ","28, 80%, 81%"," )")</f>
        <v xml:space="preserve">hls( 28, 80%, 81% )</v>
      </c>
    </row>
    <row r="128" ht="14.25">
      <c r="A128" s="5" t="s">
        <v>13</v>
      </c>
      <c r="B128" s="1" t="s">
        <v>146</v>
      </c>
      <c r="C128" s="2" t="s">
        <v>150</v>
      </c>
      <c r="D128" s="2" t="s">
        <v>150</v>
      </c>
      <c r="E128" s="6" t="str">
        <f>CONCATENATE("rgb( ","240, 178, 122"," )")</f>
        <v xml:space="preserve">rgb( 240, 178, 122 )</v>
      </c>
      <c r="F128" s="6" t="str">
        <f>CONCATENATE("hls( ","28, 80%, 71%"," )")</f>
        <v xml:space="preserve">hls( 28, 80%, 71% )</v>
      </c>
    </row>
    <row r="129" ht="14.25">
      <c r="A129" s="5" t="s">
        <v>13</v>
      </c>
      <c r="B129" s="1" t="s">
        <v>146</v>
      </c>
      <c r="C129" s="2" t="s">
        <v>151</v>
      </c>
      <c r="D129" s="2" t="s">
        <v>151</v>
      </c>
      <c r="E129" s="6" t="str">
        <f>CONCATENATE("rgb( ","235, 152, 78"," )")</f>
        <v xml:space="preserve">rgb( 235, 152, 78 )</v>
      </c>
      <c r="F129" s="6" t="str">
        <f>CONCATENATE("hls( ","28, 80%, 61%"," )")</f>
        <v xml:space="preserve">hls( 28, 80%, 61% )</v>
      </c>
    </row>
    <row r="130" ht="14.25">
      <c r="A130" s="5" t="s">
        <v>13</v>
      </c>
      <c r="B130" s="1" t="s">
        <v>146</v>
      </c>
      <c r="C130" s="2" t="s">
        <v>152</v>
      </c>
      <c r="D130" s="2" t="s">
        <v>152</v>
      </c>
      <c r="E130" s="6" t="str">
        <f>CONCATENATE("rgb( ","230, 126, 34"," )")</f>
        <v xml:space="preserve">rgb( 230, 126, 34 )</v>
      </c>
      <c r="F130" s="6" t="str">
        <f>CONCATENATE("hls( ","28, 80%, 52%"," )")</f>
        <v xml:space="preserve">hls( 28, 80%, 52% )</v>
      </c>
    </row>
    <row r="131" ht="14.25">
      <c r="A131" s="5" t="s">
        <v>13</v>
      </c>
      <c r="B131" s="1" t="s">
        <v>146</v>
      </c>
      <c r="C131" s="2" t="s">
        <v>153</v>
      </c>
      <c r="D131" s="2" t="s">
        <v>153</v>
      </c>
      <c r="E131" s="6" t="str">
        <f>CONCATENATE("rgb( ","202, 111, 30"," )")</f>
        <v xml:space="preserve">rgb( 202, 111, 30 )</v>
      </c>
      <c r="F131" s="6" t="str">
        <f>CONCATENATE("hls( ","28, 74%, 46%"," )")</f>
        <v xml:space="preserve">hls( 28, 74%, 46% )</v>
      </c>
    </row>
    <row r="132" ht="14.25">
      <c r="A132" s="5" t="s">
        <v>13</v>
      </c>
      <c r="B132" s="1" t="s">
        <v>146</v>
      </c>
      <c r="C132" s="2" t="s">
        <v>154</v>
      </c>
      <c r="D132" s="2" t="s">
        <v>154</v>
      </c>
      <c r="E132" s="6" t="str">
        <f>CONCATENATE("rgb( ","175, 96, 26"," )")</f>
        <v xml:space="preserve">rgb( 175, 96, 26 )</v>
      </c>
      <c r="F132" s="6" t="str">
        <f>CONCATENATE("hls( ","28, 74%, 39%"," )")</f>
        <v xml:space="preserve">hls( 28, 74%, 39% )</v>
      </c>
    </row>
    <row r="133" ht="14.25">
      <c r="A133" s="5" t="s">
        <v>13</v>
      </c>
      <c r="B133" s="1" t="s">
        <v>146</v>
      </c>
      <c r="C133" s="2" t="s">
        <v>155</v>
      </c>
      <c r="D133" s="2" t="s">
        <v>155</v>
      </c>
      <c r="E133" s="6" t="str">
        <f>CONCATENATE("rgb( ","147, 81, 22"," )")</f>
        <v xml:space="preserve">rgb( 147, 81, 22 )</v>
      </c>
      <c r="F133" s="6" t="str">
        <f>CONCATENATE("hls( ","28, 74%, 33%"," )")</f>
        <v xml:space="preserve">hls( 28, 74%, 33% )</v>
      </c>
    </row>
    <row r="134" ht="14.25">
      <c r="A134" s="5" t="s">
        <v>13</v>
      </c>
      <c r="B134" s="1" t="s">
        <v>146</v>
      </c>
      <c r="C134" s="2" t="s">
        <v>156</v>
      </c>
      <c r="D134" s="2" t="s">
        <v>156</v>
      </c>
      <c r="E134" s="6" t="str">
        <f>CONCATENATE("rgb( ","120, 66, 18"," )")</f>
        <v xml:space="preserve">rgb( 120, 66, 18 )</v>
      </c>
      <c r="F134" s="6" t="str">
        <f>CONCATENATE("hls( ","28, 74%, 27%"," )")</f>
        <v xml:space="preserve">hls( 28, 74%, 27% )</v>
      </c>
    </row>
    <row r="135" ht="14.25">
      <c r="A135" s="5" t="s">
        <v>13</v>
      </c>
      <c r="B135" s="1" t="s">
        <v>157</v>
      </c>
      <c r="C135" s="2" t="s">
        <v>158</v>
      </c>
      <c r="D135" s="2" t="s">
        <v>158</v>
      </c>
      <c r="E135" s="6" t="str">
        <f>CONCATENATE("rgb( ","251, 238, 230"," )")</f>
        <v xml:space="preserve">rgb( 251, 238, 230 )</v>
      </c>
      <c r="F135" s="6" t="str">
        <f>CONCATENATE("hls( ","24, 71%, 94%"," )")</f>
        <v xml:space="preserve">hls( 24, 71%, 94% )</v>
      </c>
    </row>
    <row r="136" ht="14.25">
      <c r="A136" s="5" t="s">
        <v>13</v>
      </c>
      <c r="B136" s="1" t="s">
        <v>157</v>
      </c>
      <c r="C136" s="2" t="s">
        <v>159</v>
      </c>
      <c r="D136" s="2" t="s">
        <v>159</v>
      </c>
      <c r="E136" s="6" t="str">
        <f>CONCATENATE("rgb( ","246, 221, 204"," )")</f>
        <v xml:space="preserve">rgb( 246, 221, 204 )</v>
      </c>
      <c r="F136" s="6" t="str">
        <f>CONCATENATE("hls( ","24, 71%, 88%"," )")</f>
        <v xml:space="preserve">hls( 24, 71%, 88% )</v>
      </c>
    </row>
    <row r="137" ht="14.25">
      <c r="A137" s="5" t="s">
        <v>13</v>
      </c>
      <c r="B137" s="1" t="s">
        <v>157</v>
      </c>
      <c r="C137" s="2" t="s">
        <v>160</v>
      </c>
      <c r="D137" s="2" t="s">
        <v>160</v>
      </c>
      <c r="E137" s="6" t="str">
        <f>CONCATENATE("rgb( ","237, 187, 153"," )")</f>
        <v xml:space="preserve">rgb( 237, 187, 153 )</v>
      </c>
      <c r="F137" s="6" t="str">
        <f>CONCATENATE("hls( ","24, 71%, 77%"," )")</f>
        <v xml:space="preserve">hls( 24, 71%, 77% )</v>
      </c>
    </row>
    <row r="138" ht="14.25">
      <c r="A138" s="5" t="s">
        <v>13</v>
      </c>
      <c r="B138" s="1" t="s">
        <v>157</v>
      </c>
      <c r="C138" s="2" t="s">
        <v>161</v>
      </c>
      <c r="D138" s="2" t="s">
        <v>161</v>
      </c>
      <c r="E138" s="6" t="str">
        <f>CONCATENATE("rgb( ","229, 152, 102"," )")</f>
        <v xml:space="preserve">rgb( 229, 152, 102 )</v>
      </c>
      <c r="F138" s="6" t="str">
        <f>CONCATENATE("hls( ","24, 71%, 65%"," )")</f>
        <v xml:space="preserve">hls( 24, 71%, 65% )</v>
      </c>
    </row>
    <row r="139" ht="14.25">
      <c r="A139" s="5" t="s">
        <v>13</v>
      </c>
      <c r="B139" s="1" t="s">
        <v>157</v>
      </c>
      <c r="C139" s="2" t="s">
        <v>162</v>
      </c>
      <c r="D139" s="2" t="s">
        <v>162</v>
      </c>
      <c r="E139" s="6" t="str">
        <f>CONCATENATE("rgb( ","220, 118, 51"," )")</f>
        <v xml:space="preserve">rgb( 220, 118, 51 )</v>
      </c>
      <c r="F139" s="6" t="str">
        <f>CONCATENATE("hls( ","24, 71%, 53%"," )")</f>
        <v xml:space="preserve">hls( 24, 71%, 53% )</v>
      </c>
    </row>
    <row r="140" ht="14.25">
      <c r="A140" s="5" t="s">
        <v>13</v>
      </c>
      <c r="B140" s="1" t="s">
        <v>157</v>
      </c>
      <c r="C140" s="2" t="s">
        <v>163</v>
      </c>
      <c r="D140" s="2" t="s">
        <v>163</v>
      </c>
      <c r="E140" s="6" t="str">
        <f>CONCATENATE("rgb( ","211, 84, 0"," )")</f>
        <v xml:space="preserve">rgb( 211, 84, 0 )</v>
      </c>
      <c r="F140" s="6" t="str">
        <f>CONCATENATE("hls( ","24, 100%, 41%"," )")</f>
        <v xml:space="preserve">hls( 24, 100%, 41% )</v>
      </c>
    </row>
    <row r="141" ht="14.25">
      <c r="A141" s="5" t="s">
        <v>13</v>
      </c>
      <c r="B141" s="1" t="s">
        <v>157</v>
      </c>
      <c r="C141" s="2" t="s">
        <v>164</v>
      </c>
      <c r="D141" s="2" t="s">
        <v>164</v>
      </c>
      <c r="E141" s="6" t="str">
        <f>CONCATENATE("rgb( ","186, 74, 0"," )")</f>
        <v xml:space="preserve">rgb( 186, 74, 0 )</v>
      </c>
      <c r="F141" s="6" t="str">
        <f>CONCATENATE("hls( ","24, 100%, 36%"," )")</f>
        <v xml:space="preserve">hls( 24, 100%, 36% )</v>
      </c>
    </row>
    <row r="142" ht="14.25">
      <c r="A142" s="5" t="s">
        <v>13</v>
      </c>
      <c r="B142" s="1" t="s">
        <v>157</v>
      </c>
      <c r="C142" s="2" t="s">
        <v>165</v>
      </c>
      <c r="D142" s="2" t="s">
        <v>165</v>
      </c>
      <c r="E142" s="6" t="str">
        <f>CONCATENATE("rgb( ","160, 64, 0"," )")</f>
        <v xml:space="preserve">rgb( 160, 64, 0 )</v>
      </c>
      <c r="F142" s="6" t="str">
        <f>CONCATENATE("hls( ","24, 100%, 31%"," )")</f>
        <v xml:space="preserve">hls( 24, 100%, 31% )</v>
      </c>
    </row>
    <row r="143" ht="14.25">
      <c r="A143" s="5" t="s">
        <v>13</v>
      </c>
      <c r="B143" s="1" t="s">
        <v>157</v>
      </c>
      <c r="C143" s="2" t="s">
        <v>166</v>
      </c>
      <c r="D143" s="2" t="s">
        <v>166</v>
      </c>
      <c r="E143" s="6" t="str">
        <f>CONCATENATE("rgb( ","135, 54, 0"," )")</f>
        <v xml:space="preserve">rgb( 135, 54, 0 )</v>
      </c>
      <c r="F143" s="6" t="str">
        <f>CONCATENATE("hls( ","24, 100%, 26%"," )")</f>
        <v xml:space="preserve">hls( 24, 100%, 26% )</v>
      </c>
    </row>
    <row r="144" ht="14.25">
      <c r="A144" s="5" t="s">
        <v>13</v>
      </c>
      <c r="B144" s="1" t="s">
        <v>157</v>
      </c>
      <c r="C144" s="2" t="s">
        <v>167</v>
      </c>
      <c r="D144" s="2" t="s">
        <v>167</v>
      </c>
      <c r="E144" s="6" t="str">
        <f>CONCATENATE("rgb( ","110, 44, 0"," )")</f>
        <v xml:space="preserve">rgb( 110, 44, 0 )</v>
      </c>
      <c r="F144" s="6" t="str">
        <f>CONCATENATE("hls( ","24, 100%, 22%"," )")</f>
        <v xml:space="preserve">hls( 24, 100%, 22% )</v>
      </c>
    </row>
    <row r="145" ht="14.25">
      <c r="A145" s="5" t="s">
        <v>13</v>
      </c>
      <c r="B145" s="1" t="s">
        <v>168</v>
      </c>
      <c r="C145" s="2" t="s">
        <v>169</v>
      </c>
      <c r="D145" s="2" t="s">
        <v>169</v>
      </c>
      <c r="E145" s="6" t="str">
        <f>CONCATENATE("rgb( ","253, 254, 254"," )")</f>
        <v xml:space="preserve">rgb( 253, 254, 254 )</v>
      </c>
      <c r="F145" s="6" t="str">
        <f t="shared" ref="F145:F146" si="0">CONCATENATE("hls( ","192, 15%, 99%"," )")</f>
        <v xml:space="preserve">hls( 192, 15%, 99% )</v>
      </c>
    </row>
    <row r="146" ht="14.25">
      <c r="A146" s="5" t="s">
        <v>13</v>
      </c>
      <c r="B146" s="1" t="s">
        <v>168</v>
      </c>
      <c r="C146" s="2" t="s">
        <v>170</v>
      </c>
      <c r="D146" s="2" t="s">
        <v>170</v>
      </c>
      <c r="E146" s="6" t="str">
        <f>CONCATENATE("rgb( ","251, 252, 252"," )")</f>
        <v xml:space="preserve">rgb( 251, 252, 252 )</v>
      </c>
      <c r="F146" s="6" t="str">
        <f t="shared" si="0"/>
        <v xml:space="preserve">hls( 192, 15%, 99% )</v>
      </c>
    </row>
    <row r="147" ht="14.25">
      <c r="A147" s="5" t="s">
        <v>13</v>
      </c>
      <c r="B147" s="1" t="s">
        <v>168</v>
      </c>
      <c r="C147" s="2" t="s">
        <v>171</v>
      </c>
      <c r="D147" s="2" t="s">
        <v>171</v>
      </c>
      <c r="E147" s="6" t="str">
        <f>CONCATENATE("rgb( ","247, 249, 249"," )")</f>
        <v xml:space="preserve">rgb( 247, 249, 249 )</v>
      </c>
      <c r="F147" s="6" t="str">
        <f>CONCATENATE("hls( ","192, 15%, 97%"," )")</f>
        <v xml:space="preserve">hls( 192, 15%, 97% )</v>
      </c>
    </row>
    <row r="148" ht="14.25">
      <c r="A148" s="5" t="s">
        <v>13</v>
      </c>
      <c r="B148" s="1" t="s">
        <v>168</v>
      </c>
      <c r="C148" s="2" t="s">
        <v>172</v>
      </c>
      <c r="D148" s="2" t="s">
        <v>172</v>
      </c>
      <c r="E148" s="6" t="str">
        <f>CONCATENATE("rgb( ","244, 246, 247"," )")</f>
        <v xml:space="preserve">rgb( 244, 246, 247 )</v>
      </c>
      <c r="F148" s="6" t="str">
        <f>CONCATENATE("hls( ","192, 15%, 96%"," )")</f>
        <v xml:space="preserve">hls( 192, 15%, 96% )</v>
      </c>
    </row>
    <row r="149" ht="14.25">
      <c r="A149" s="5" t="s">
        <v>13</v>
      </c>
      <c r="B149" s="1" t="s">
        <v>168</v>
      </c>
      <c r="C149" s="2" t="s">
        <v>173</v>
      </c>
      <c r="D149" s="2" t="s">
        <v>173</v>
      </c>
      <c r="E149" s="6" t="str">
        <f>CONCATENATE("rgb( ","240, 243, 244"," )")</f>
        <v xml:space="preserve">rgb( 240, 243, 244 )</v>
      </c>
      <c r="F149" s="6" t="str">
        <f>CONCATENATE("hls( ","192, 15%, 95%"," )")</f>
        <v xml:space="preserve">hls( 192, 15%, 95% )</v>
      </c>
    </row>
    <row r="150" ht="14.25">
      <c r="A150" s="5" t="s">
        <v>13</v>
      </c>
      <c r="B150" s="1" t="s">
        <v>168</v>
      </c>
      <c r="C150" s="2" t="s">
        <v>174</v>
      </c>
      <c r="D150" s="2" t="s">
        <v>174</v>
      </c>
      <c r="E150" s="6" t="str">
        <f>CONCATENATE("rgb( ","236, 240, 241"," )")</f>
        <v xml:space="preserve">rgb( 236, 240, 241 )</v>
      </c>
      <c r="F150" s="6" t="str">
        <f>CONCATENATE("hls( ","192, 15%, 94%"," )")</f>
        <v xml:space="preserve">hls( 192, 15%, 94% )</v>
      </c>
    </row>
    <row r="151" ht="14.25">
      <c r="A151" s="5" t="s">
        <v>13</v>
      </c>
      <c r="B151" s="1" t="s">
        <v>168</v>
      </c>
      <c r="C151" s="2" t="s">
        <v>175</v>
      </c>
      <c r="D151" s="2" t="s">
        <v>175</v>
      </c>
      <c r="E151" s="6" t="str">
        <f>CONCATENATE("rgb( ","208, 211, 212"," )")</f>
        <v xml:space="preserve">rgb( 208, 211, 212 )</v>
      </c>
      <c r="F151" s="6" t="str">
        <f>CONCATENATE("hls( ","192, 5%, 82%"," )")</f>
        <v xml:space="preserve">hls( 192, 5%, 82% )</v>
      </c>
    </row>
    <row r="152" ht="14.25">
      <c r="A152" s="5" t="s">
        <v>13</v>
      </c>
      <c r="B152" s="1" t="s">
        <v>168</v>
      </c>
      <c r="C152" s="2" t="s">
        <v>176</v>
      </c>
      <c r="D152" s="2" t="s">
        <v>176</v>
      </c>
      <c r="E152" s="6" t="str">
        <f>CONCATENATE("rgb( ","179, 182, 183"," )")</f>
        <v xml:space="preserve">rgb( 179, 182, 183 )</v>
      </c>
      <c r="F152" s="6" t="str">
        <f>CONCATENATE("hls( ","192, 3%, 71%"," )")</f>
        <v xml:space="preserve">hls( 192, 3%, 71% )</v>
      </c>
    </row>
    <row r="153" ht="14.25">
      <c r="A153" s="5" t="s">
        <v>13</v>
      </c>
      <c r="B153" s="1" t="s">
        <v>168</v>
      </c>
      <c r="C153" s="2" t="s">
        <v>177</v>
      </c>
      <c r="D153" s="2" t="s">
        <v>177</v>
      </c>
      <c r="E153" s="6" t="str">
        <f>CONCATENATE("rgb( ","151, 154, 154"," )")</f>
        <v xml:space="preserve">rgb( 151, 154, 154 )</v>
      </c>
      <c r="F153" s="6" t="str">
        <f>CONCATENATE("hls( ","192, 2%, 60%"," )")</f>
        <v xml:space="preserve">hls( 192, 2%, 60% )</v>
      </c>
    </row>
    <row r="154" ht="14.25">
      <c r="A154" s="5" t="s">
        <v>13</v>
      </c>
      <c r="B154" s="1" t="s">
        <v>168</v>
      </c>
      <c r="C154" s="2" t="s">
        <v>178</v>
      </c>
      <c r="D154" s="2" t="s">
        <v>178</v>
      </c>
      <c r="E154" s="6" t="str">
        <f>CONCATENATE("rgb( ","123, 125, 125"," )")</f>
        <v xml:space="preserve">rgb( 123, 125, 125 )</v>
      </c>
      <c r="F154" s="6" t="str">
        <f>CONCATENATE("hls( ","192, 1%, 49%"," )")</f>
        <v xml:space="preserve">hls( 192, 1%, 49% )</v>
      </c>
    </row>
    <row r="155" ht="14.25">
      <c r="A155" s="5" t="s">
        <v>13</v>
      </c>
      <c r="B155" s="1" t="s">
        <v>179</v>
      </c>
      <c r="C155" s="2" t="s">
        <v>180</v>
      </c>
      <c r="D155" s="2" t="s">
        <v>180</v>
      </c>
      <c r="E155" s="6" t="str">
        <f>CONCATENATE("rgb( ","248, 249, 249"," )")</f>
        <v xml:space="preserve">rgb( 248, 249, 249 )</v>
      </c>
      <c r="F155" s="6" t="str">
        <f>CONCATENATE("hls( ","204, 8%, 98%"," )")</f>
        <v xml:space="preserve">hls( 204, 8%, 98% )</v>
      </c>
    </row>
    <row r="156" ht="14.25">
      <c r="A156" s="5" t="s">
        <v>13</v>
      </c>
      <c r="B156" s="1" t="s">
        <v>179</v>
      </c>
      <c r="C156" s="2" t="s">
        <v>181</v>
      </c>
      <c r="D156" s="2" t="s">
        <v>181</v>
      </c>
      <c r="E156" s="6" t="str">
        <f>CONCATENATE("rgb( ","242, 243, 244"," )")</f>
        <v xml:space="preserve">rgb( 242, 243, 244 )</v>
      </c>
      <c r="F156" s="6" t="str">
        <f>CONCATENATE("hls( ","204, 8%, 95%"," )")</f>
        <v xml:space="preserve">hls( 204, 8%, 95% )</v>
      </c>
    </row>
    <row r="157" ht="14.25">
      <c r="A157" s="5" t="s">
        <v>13</v>
      </c>
      <c r="B157" s="1" t="s">
        <v>179</v>
      </c>
      <c r="C157" s="2" t="s">
        <v>182</v>
      </c>
      <c r="D157" s="2" t="s">
        <v>182</v>
      </c>
      <c r="E157" s="6" t="str">
        <f>CONCATENATE("rgb( ","229, 231, 233"," )")</f>
        <v xml:space="preserve">rgb( 229, 231, 233 )</v>
      </c>
      <c r="F157" s="6" t="str">
        <f>CONCATENATE("hls( ","204, 8%, 90%"," )")</f>
        <v xml:space="preserve">hls( 204, 8%, 90% )</v>
      </c>
    </row>
    <row r="158" ht="14.25">
      <c r="A158" s="5" t="s">
        <v>13</v>
      </c>
      <c r="B158" s="1" t="s">
        <v>179</v>
      </c>
      <c r="C158" s="2" t="s">
        <v>183</v>
      </c>
      <c r="D158" s="2" t="s">
        <v>183</v>
      </c>
      <c r="E158" s="6" t="str">
        <f>CONCATENATE("rgb( ","215, 219, 221"," )")</f>
        <v xml:space="preserve">rgb( 215, 219, 221 )</v>
      </c>
      <c r="F158" s="6" t="str">
        <f>CONCATENATE("hls( ","204, 8%, 86%"," )")</f>
        <v xml:space="preserve">hls( 204, 8%, 86% )</v>
      </c>
    </row>
    <row r="159" ht="14.25">
      <c r="A159" s="5" t="s">
        <v>13</v>
      </c>
      <c r="B159" s="1" t="s">
        <v>179</v>
      </c>
      <c r="C159" s="2" t="s">
        <v>184</v>
      </c>
      <c r="D159" s="2" t="s">
        <v>184</v>
      </c>
      <c r="E159" s="6" t="str">
        <f>CONCATENATE("rgb( ","202, 207, 210"," )")</f>
        <v xml:space="preserve">rgb( 202, 207, 210 )</v>
      </c>
      <c r="F159" s="6" t="str">
        <f>CONCATENATE("hls( ","204, 8%, 81%"," )")</f>
        <v xml:space="preserve">hls( 204, 8%, 81% )</v>
      </c>
    </row>
    <row r="160" ht="14.25">
      <c r="A160" s="5" t="s">
        <v>13</v>
      </c>
      <c r="B160" s="1" t="s">
        <v>179</v>
      </c>
      <c r="C160" s="2" t="s">
        <v>185</v>
      </c>
      <c r="D160" s="2" t="s">
        <v>185</v>
      </c>
      <c r="E160" s="6" t="str">
        <f>CONCATENATE("rgb( ","189, 195, 199"," )")</f>
        <v xml:space="preserve">rgb( 189, 195, 199 )</v>
      </c>
      <c r="F160" s="6" t="str">
        <f>CONCATENATE("hls( ","204, 8%, 76%"," )")</f>
        <v xml:space="preserve">hls( 204, 8%, 76% )</v>
      </c>
    </row>
    <row r="161" ht="14.25">
      <c r="A161" s="5" t="s">
        <v>13</v>
      </c>
      <c r="B161" s="1" t="s">
        <v>179</v>
      </c>
      <c r="C161" s="2" t="s">
        <v>186</v>
      </c>
      <c r="D161" s="2" t="s">
        <v>186</v>
      </c>
      <c r="E161" s="6" t="str">
        <f>CONCATENATE("rgb( ","166, 172, 175"," )")</f>
        <v xml:space="preserve">rgb( 166, 172, 175 )</v>
      </c>
      <c r="F161" s="6" t="str">
        <f>CONCATENATE("hls( ","204, 5%, 67%"," )")</f>
        <v xml:space="preserve">hls( 204, 5%, 67% )</v>
      </c>
    </row>
    <row r="162" ht="14.25">
      <c r="A162" s="5" t="s">
        <v>13</v>
      </c>
      <c r="B162" s="1" t="s">
        <v>179</v>
      </c>
      <c r="C162" s="2" t="s">
        <v>187</v>
      </c>
      <c r="D162" s="2" t="s">
        <v>187</v>
      </c>
      <c r="E162" s="6" t="str">
        <f>CONCATENATE("rgb( ","144, 148, 151"," )")</f>
        <v xml:space="preserve">rgb( 144, 148, 151 )</v>
      </c>
      <c r="F162" s="6" t="str">
        <f>CONCATENATE("hls( ","204, 4%, 58%"," )")</f>
        <v xml:space="preserve">hls( 204, 4%, 58% )</v>
      </c>
    </row>
    <row r="163" ht="14.25">
      <c r="A163" s="5" t="s">
        <v>13</v>
      </c>
      <c r="B163" s="1" t="s">
        <v>179</v>
      </c>
      <c r="C163" s="2" t="s">
        <v>188</v>
      </c>
      <c r="D163" s="2" t="s">
        <v>188</v>
      </c>
      <c r="E163" s="6" t="str">
        <f>CONCATENATE("rgb( ","121, 125, 127"," )")</f>
        <v xml:space="preserve">rgb( 121, 125, 127 )</v>
      </c>
      <c r="F163" s="6" t="str">
        <f>CONCATENATE("hls( ","204, 3%, 49%"," )")</f>
        <v xml:space="preserve">hls( 204, 3%, 49% )</v>
      </c>
    </row>
    <row r="164" ht="14.25">
      <c r="A164" s="5" t="s">
        <v>13</v>
      </c>
      <c r="B164" s="1" t="s">
        <v>179</v>
      </c>
      <c r="C164" s="2" t="s">
        <v>189</v>
      </c>
      <c r="D164" s="2" t="s">
        <v>189</v>
      </c>
      <c r="E164" s="6" t="str">
        <f>CONCATENATE("rgb( ","98, 101, 103"," )")</f>
        <v xml:space="preserve">rgb( 98, 101, 103 )</v>
      </c>
      <c r="F164" s="6" t="str">
        <f>CONCATENATE("hls( ","204, 3%, 40%"," )")</f>
        <v xml:space="preserve">hls( 204, 3%, 40% )</v>
      </c>
    </row>
    <row r="165" ht="14.25">
      <c r="A165" s="5" t="s">
        <v>13</v>
      </c>
      <c r="B165" s="1" t="s">
        <v>190</v>
      </c>
      <c r="C165" s="2" t="s">
        <v>191</v>
      </c>
      <c r="D165" s="2" t="s">
        <v>191</v>
      </c>
      <c r="E165" s="6" t="str">
        <f>CONCATENATE("rgb( ","244, 246, 246"," )")</f>
        <v xml:space="preserve">rgb( 244, 246, 246 )</v>
      </c>
      <c r="F165" s="6" t="str">
        <f>CONCATENATE("hls( ","184, 9%, 96%"," )")</f>
        <v xml:space="preserve">hls( 184, 9%, 96% )</v>
      </c>
    </row>
    <row r="166" ht="14.25">
      <c r="A166" s="5" t="s">
        <v>13</v>
      </c>
      <c r="B166" s="1" t="s">
        <v>190</v>
      </c>
      <c r="C166" s="2" t="s">
        <v>192</v>
      </c>
      <c r="D166" s="2" t="s">
        <v>192</v>
      </c>
      <c r="E166" s="6" t="str">
        <f>CONCATENATE("rgb( ","234, 237, 237"," )")</f>
        <v xml:space="preserve">rgb( 234, 237, 237 )</v>
      </c>
      <c r="F166" s="6" t="str">
        <f>CONCATENATE("hls( ","184, 9%, 92%"," )")</f>
        <v xml:space="preserve">hls( 184, 9%, 92% )</v>
      </c>
    </row>
    <row r="167" ht="14.25">
      <c r="A167" s="5" t="s">
        <v>13</v>
      </c>
      <c r="B167" s="1" t="s">
        <v>190</v>
      </c>
      <c r="C167" s="2" t="s">
        <v>193</v>
      </c>
      <c r="D167" s="2" t="s">
        <v>193</v>
      </c>
      <c r="E167" s="6" t="str">
        <f>CONCATENATE("rgb( ","213, 219, 219"," )")</f>
        <v xml:space="preserve">rgb( 213, 219, 219 )</v>
      </c>
      <c r="F167" s="6" t="str">
        <f>CONCATENATE("hls( ","184, 9%, 85%"," )")</f>
        <v xml:space="preserve">hls( 184, 9%, 85% )</v>
      </c>
    </row>
    <row r="168" ht="14.25">
      <c r="A168" s="5" t="s">
        <v>13</v>
      </c>
      <c r="B168" s="1" t="s">
        <v>190</v>
      </c>
      <c r="C168" s="2" t="s">
        <v>194</v>
      </c>
      <c r="D168" s="2" t="s">
        <v>194</v>
      </c>
      <c r="E168" s="6" t="str">
        <f>CONCATENATE("rgb( ","191, 201, 202"," )")</f>
        <v xml:space="preserve">rgb( 191, 201, 202 )</v>
      </c>
      <c r="F168" s="6" t="str">
        <f>CONCATENATE("hls( ","184, 9%, 77%"," )")</f>
        <v xml:space="preserve">hls( 184, 9%, 77% )</v>
      </c>
    </row>
    <row r="169" ht="14.25">
      <c r="A169" s="5" t="s">
        <v>13</v>
      </c>
      <c r="B169" s="1" t="s">
        <v>190</v>
      </c>
      <c r="C169" s="2" t="s">
        <v>195</v>
      </c>
      <c r="D169" s="2" t="s">
        <v>195</v>
      </c>
      <c r="E169" s="6" t="str">
        <f>CONCATENATE("rgb( ","170, 183, 184"," )")</f>
        <v xml:space="preserve">rgb( 170, 183, 184 )</v>
      </c>
      <c r="F169" s="6" t="str">
        <f>CONCATENATE("hls( ","184, 9%, 69%"," )")</f>
        <v xml:space="preserve">hls( 184, 9%, 69% )</v>
      </c>
    </row>
    <row r="170" ht="14.25">
      <c r="A170" s="5" t="s">
        <v>13</v>
      </c>
      <c r="B170" s="1" t="s">
        <v>190</v>
      </c>
      <c r="C170" s="2" t="s">
        <v>196</v>
      </c>
      <c r="D170" s="2" t="s">
        <v>196</v>
      </c>
      <c r="E170" s="6" t="str">
        <f>CONCATENATE("rgb( ","149, 165, 166"," )")</f>
        <v xml:space="preserve">rgb( 149, 165, 166 )</v>
      </c>
      <c r="F170" s="6" t="str">
        <f>CONCATENATE("hls( ","184, 9%, 62%"," )")</f>
        <v xml:space="preserve">hls( 184, 9%, 62% )</v>
      </c>
    </row>
    <row r="171" ht="14.25">
      <c r="A171" s="5" t="s">
        <v>13</v>
      </c>
      <c r="B171" s="1" t="s">
        <v>190</v>
      </c>
      <c r="C171" s="2" t="s">
        <v>197</v>
      </c>
      <c r="D171" s="2" t="s">
        <v>197</v>
      </c>
      <c r="E171" s="6" t="str">
        <f>CONCATENATE("rgb( ","131, 145, 146"," )")</f>
        <v xml:space="preserve">rgb( 131, 145, 146 )</v>
      </c>
      <c r="F171" s="6" t="str">
        <f>CONCATENATE("hls( ","184, 6%, 54%"," )")</f>
        <v xml:space="preserve">hls( 184, 6%, 54% )</v>
      </c>
    </row>
    <row r="172" ht="14.25">
      <c r="A172" s="5" t="s">
        <v>13</v>
      </c>
      <c r="B172" s="1" t="s">
        <v>190</v>
      </c>
      <c r="C172" s="2" t="s">
        <v>198</v>
      </c>
      <c r="D172" s="2" t="s">
        <v>198</v>
      </c>
      <c r="E172" s="6" t="str">
        <f>CONCATENATE("rgb( ","113, 125, 126"," )")</f>
        <v xml:space="preserve">rgb( 113, 125, 126 )</v>
      </c>
      <c r="F172" s="6" t="str">
        <f>CONCATENATE("hls( ","184, 5%, 47%"," )")</f>
        <v xml:space="preserve">hls( 184, 5%, 47% )</v>
      </c>
    </row>
    <row r="173" ht="14.25">
      <c r="A173" s="5" t="s">
        <v>13</v>
      </c>
      <c r="B173" s="1" t="s">
        <v>190</v>
      </c>
      <c r="C173" s="2" t="s">
        <v>199</v>
      </c>
      <c r="D173" s="2" t="s">
        <v>199</v>
      </c>
      <c r="E173" s="6" t="str">
        <f>CONCATENATE("rgb( ","95, 106, 106"," )")</f>
        <v xml:space="preserve">rgb( 95, 106, 106 )</v>
      </c>
      <c r="F173" s="6" t="str">
        <f>CONCATENATE("hls( ","184, 5%, 40%"," )")</f>
        <v xml:space="preserve">hls( 184, 5%, 40% )</v>
      </c>
    </row>
    <row r="174" ht="14.25">
      <c r="A174" s="5" t="s">
        <v>13</v>
      </c>
      <c r="B174" s="1" t="s">
        <v>190</v>
      </c>
      <c r="C174" s="2" t="s">
        <v>200</v>
      </c>
      <c r="D174" s="2" t="s">
        <v>200</v>
      </c>
      <c r="E174" s="6" t="str">
        <f>CONCATENATE("rgb( ","77, 86, 86"," )")</f>
        <v xml:space="preserve">rgb( 77, 86, 86 )</v>
      </c>
      <c r="F174" s="6" t="str">
        <f>CONCATENATE("hls( ","184, 5%, 32%"," )")</f>
        <v xml:space="preserve">hls( 184, 5%, 32% )</v>
      </c>
    </row>
    <row r="175" ht="14.25">
      <c r="A175" s="5" t="s">
        <v>13</v>
      </c>
      <c r="B175" s="1" t="s">
        <v>201</v>
      </c>
      <c r="C175" s="2" t="s">
        <v>202</v>
      </c>
      <c r="D175" s="2" t="s">
        <v>202</v>
      </c>
      <c r="E175" s="6" t="str">
        <f>CONCATENATE("rgb( ","242, 244, 244"," )")</f>
        <v xml:space="preserve">rgb( 242, 244, 244 )</v>
      </c>
      <c r="F175" s="6" t="str">
        <f>CONCATENATE("hls( ","184, 6%, 95%"," )")</f>
        <v xml:space="preserve">hls( 184, 6%, 95% )</v>
      </c>
    </row>
    <row r="176" ht="14.25">
      <c r="A176" s="5" t="s">
        <v>13</v>
      </c>
      <c r="B176" s="1" t="s">
        <v>201</v>
      </c>
      <c r="C176" s="2" t="s">
        <v>203</v>
      </c>
      <c r="D176" s="2" t="s">
        <v>203</v>
      </c>
      <c r="E176" s="6" t="str">
        <f>CONCATENATE("rgb( ","229, 232, 232"," )")</f>
        <v xml:space="preserve">rgb( 229, 232, 232 )</v>
      </c>
      <c r="F176" s="6" t="str">
        <f>CONCATENATE("hls( ","184, 6%, 91%"," )")</f>
        <v xml:space="preserve">hls( 184, 6%, 91% )</v>
      </c>
    </row>
    <row r="177" ht="14.25">
      <c r="A177" s="5" t="s">
        <v>13</v>
      </c>
      <c r="B177" s="1" t="s">
        <v>201</v>
      </c>
      <c r="C177" s="2" t="s">
        <v>204</v>
      </c>
      <c r="D177" s="2" t="s">
        <v>204</v>
      </c>
      <c r="E177" s="6" t="str">
        <f>CONCATENATE("rgb( ","204, 209, 209"," )")</f>
        <v xml:space="preserve">rgb( 204, 209, 209 )</v>
      </c>
      <c r="F177" s="6" t="str">
        <f>CONCATENATE("hls( ","184, 6%, 81%"," )")</f>
        <v xml:space="preserve">hls( 184, 6%, 81% )</v>
      </c>
    </row>
    <row r="178" ht="14.25">
      <c r="A178" s="5" t="s">
        <v>13</v>
      </c>
      <c r="B178" s="1" t="s">
        <v>201</v>
      </c>
      <c r="C178" s="2" t="s">
        <v>205</v>
      </c>
      <c r="D178" s="2" t="s">
        <v>205</v>
      </c>
      <c r="E178" s="6" t="str">
        <f>CONCATENATE("rgb( ","178, 186, 187"," )")</f>
        <v xml:space="preserve">rgb( 178, 186, 187 )</v>
      </c>
      <c r="F178" s="6" t="str">
        <f>CONCATENATE("hls( ","184, 6%, 72%"," )")</f>
        <v xml:space="preserve">hls( 184, 6%, 72% )</v>
      </c>
    </row>
    <row r="179" ht="14.25">
      <c r="A179" s="5" t="s">
        <v>13</v>
      </c>
      <c r="B179" s="1" t="s">
        <v>201</v>
      </c>
      <c r="C179" s="2" t="s">
        <v>206</v>
      </c>
      <c r="D179" s="2" t="s">
        <v>206</v>
      </c>
      <c r="E179" s="6" t="str">
        <f>CONCATENATE("rgb( ","153, 163, 164"," )")</f>
        <v xml:space="preserve">rgb( 153, 163, 164 )</v>
      </c>
      <c r="F179" s="6" t="str">
        <f>CONCATENATE("hls( ","184, 6%, 62%"," )")</f>
        <v xml:space="preserve">hls( 184, 6%, 62% )</v>
      </c>
    </row>
    <row r="180" ht="14.25">
      <c r="A180" s="5" t="s">
        <v>13</v>
      </c>
      <c r="B180" s="1" t="s">
        <v>201</v>
      </c>
      <c r="C180" s="2" t="s">
        <v>207</v>
      </c>
      <c r="D180" s="2" t="s">
        <v>207</v>
      </c>
      <c r="E180" s="6" t="str">
        <f>CONCATENATE("rgb( ","127, 140, 141"," )")</f>
        <v xml:space="preserve">rgb( 127, 140, 141 )</v>
      </c>
      <c r="F180" s="6" t="str">
        <f>CONCATENATE("hls( ","184, 6%, 53%"," )")</f>
        <v xml:space="preserve">hls( 184, 6%, 53% )</v>
      </c>
    </row>
    <row r="181" ht="14.25">
      <c r="A181" s="5" t="s">
        <v>13</v>
      </c>
      <c r="B181" s="1" t="s">
        <v>201</v>
      </c>
      <c r="C181" s="2" t="s">
        <v>208</v>
      </c>
      <c r="D181" s="2" t="s">
        <v>208</v>
      </c>
      <c r="E181" s="6" t="str">
        <f>CONCATENATE("rgb( ","112, 123, 124"," )")</f>
        <v xml:space="preserve">rgb( 112, 123, 124 )</v>
      </c>
      <c r="F181" s="6" t="str">
        <f>CONCATENATE("hls( ","184, 5%, 46%"," )")</f>
        <v xml:space="preserve">hls( 184, 5%, 46% )</v>
      </c>
    </row>
    <row r="182" ht="14.25">
      <c r="A182" s="5" t="s">
        <v>13</v>
      </c>
      <c r="B182" s="1" t="s">
        <v>201</v>
      </c>
      <c r="C182" s="2" t="s">
        <v>209</v>
      </c>
      <c r="D182" s="2" t="s">
        <v>209</v>
      </c>
      <c r="E182" s="6" t="str">
        <f>CONCATENATE("rgb( ","97, 106, 107"," )")</f>
        <v xml:space="preserve">rgb( 97, 106, 107 )</v>
      </c>
      <c r="F182" s="6" t="str">
        <f>CONCATENATE("hls( ","184, 5%, 40%"," )")</f>
        <v xml:space="preserve">hls( 184, 5%, 40% )</v>
      </c>
    </row>
    <row r="183" ht="14.25">
      <c r="A183" s="5" t="s">
        <v>13</v>
      </c>
      <c r="B183" s="1" t="s">
        <v>201</v>
      </c>
      <c r="C183" s="2" t="s">
        <v>210</v>
      </c>
      <c r="D183" s="2" t="s">
        <v>210</v>
      </c>
      <c r="E183" s="6" t="str">
        <f>CONCATENATE("rgb( ","81, 90, 90"," )")</f>
        <v xml:space="preserve">rgb( 81, 90, 90 )</v>
      </c>
      <c r="F183" s="6" t="str">
        <f>CONCATENATE("hls( ","184, 5%, 34%"," )")</f>
        <v xml:space="preserve">hls( 184, 5%, 34% )</v>
      </c>
    </row>
    <row r="184" ht="14.25">
      <c r="A184" s="5" t="s">
        <v>13</v>
      </c>
      <c r="B184" s="1" t="s">
        <v>201</v>
      </c>
      <c r="C184" s="2" t="s">
        <v>211</v>
      </c>
      <c r="D184" s="2" t="s">
        <v>211</v>
      </c>
      <c r="E184" s="6" t="str">
        <f>CONCATENATE("rgb( ","66, 73, 73"," )")</f>
        <v xml:space="preserve">rgb( 66, 73, 73 )</v>
      </c>
      <c r="F184" s="6" t="str">
        <f>CONCATENATE("hls( ","184, 5%, 27%"," )")</f>
        <v xml:space="preserve">hls( 184, 5%, 27% )</v>
      </c>
    </row>
    <row r="185" ht="14.25">
      <c r="A185" s="5" t="s">
        <v>13</v>
      </c>
      <c r="B185" s="1" t="s">
        <v>212</v>
      </c>
      <c r="C185" s="2" t="s">
        <v>213</v>
      </c>
      <c r="D185" s="2" t="s">
        <v>213</v>
      </c>
      <c r="E185" s="6" t="str">
        <f>CONCATENATE("rgb( ","235, 237, 239"," )")</f>
        <v xml:space="preserve">rgb( 235, 237, 239 )</v>
      </c>
      <c r="F185" s="6" t="str">
        <f>CONCATENATE("hls( ","210, 12%, 93%"," )")</f>
        <v xml:space="preserve">hls( 210, 12%, 93% )</v>
      </c>
    </row>
    <row r="186" ht="14.25">
      <c r="A186" s="5" t="s">
        <v>13</v>
      </c>
      <c r="B186" s="1" t="s">
        <v>212</v>
      </c>
      <c r="C186" s="2" t="s">
        <v>214</v>
      </c>
      <c r="D186" s="2" t="s">
        <v>214</v>
      </c>
      <c r="E186" s="6" t="str">
        <f>CONCATENATE("rgb( ","214, 219, 223"," )")</f>
        <v xml:space="preserve">rgb( 214, 219, 223 )</v>
      </c>
      <c r="F186" s="6" t="str">
        <f>CONCATENATE("hls( ","210, 12%, 86%"," )")</f>
        <v xml:space="preserve">hls( 210, 12%, 86% )</v>
      </c>
    </row>
    <row r="187" ht="14.25">
      <c r="A187" s="5" t="s">
        <v>13</v>
      </c>
      <c r="B187" s="1" t="s">
        <v>212</v>
      </c>
      <c r="C187" s="2" t="s">
        <v>215</v>
      </c>
      <c r="D187" s="2" t="s">
        <v>215</v>
      </c>
      <c r="E187" s="6" t="str">
        <f>CONCATENATE("rgb( ","174, 182, 191"," )")</f>
        <v xml:space="preserve">rgb( 174, 182, 191 )</v>
      </c>
      <c r="F187" s="6" t="str">
        <f>CONCATENATE("hls( ","210, 12%, 71%"," )")</f>
        <v xml:space="preserve">hls( 210, 12%, 71% )</v>
      </c>
    </row>
    <row r="188" ht="14.25">
      <c r="A188" s="5" t="s">
        <v>13</v>
      </c>
      <c r="B188" s="1" t="s">
        <v>212</v>
      </c>
      <c r="C188" s="2" t="s">
        <v>216</v>
      </c>
      <c r="D188" s="2" t="s">
        <v>216</v>
      </c>
      <c r="E188" s="6" t="str">
        <f>CONCATENATE("rgb( ","133, 146, 158"," )")</f>
        <v xml:space="preserve">rgb( 133, 146, 158 )</v>
      </c>
      <c r="F188" s="6" t="str">
        <f>CONCATENATE("hls( ","210, 12%, 57%"," )")</f>
        <v xml:space="preserve">hls( 210, 12%, 57% )</v>
      </c>
    </row>
    <row r="189" ht="14.25">
      <c r="A189" s="5" t="s">
        <v>13</v>
      </c>
      <c r="B189" s="1" t="s">
        <v>212</v>
      </c>
      <c r="C189" s="2" t="s">
        <v>217</v>
      </c>
      <c r="D189" s="2" t="s">
        <v>217</v>
      </c>
      <c r="E189" s="6" t="str">
        <f>CONCATENATE("rgb( ","93, 109, 126"," )")</f>
        <v xml:space="preserve">rgb( 93, 109, 126 )</v>
      </c>
      <c r="F189" s="6" t="str">
        <f>CONCATENATE("hls( ","210, 15%, 43%"," )")</f>
        <v xml:space="preserve">hls( 210, 15%, 43% )</v>
      </c>
    </row>
    <row r="190" ht="14.25">
      <c r="A190" s="5" t="s">
        <v>13</v>
      </c>
      <c r="B190" s="1" t="s">
        <v>212</v>
      </c>
      <c r="C190" s="2" t="s">
        <v>218</v>
      </c>
      <c r="D190" s="2" t="s">
        <v>218</v>
      </c>
      <c r="E190" s="6" t="str">
        <f>CONCATENATE("rgb( ","52, 73, 94"," )")</f>
        <v xml:space="preserve">rgb( 52, 73, 94 )</v>
      </c>
      <c r="F190" s="6" t="str">
        <f>CONCATENATE("hls( ","210, 29%, 29%"," )")</f>
        <v xml:space="preserve">hls( 210, 29%, 29% )</v>
      </c>
    </row>
    <row r="191" ht="14.25">
      <c r="A191" s="5" t="s">
        <v>13</v>
      </c>
      <c r="B191" s="1" t="s">
        <v>212</v>
      </c>
      <c r="C191" s="2" t="s">
        <v>219</v>
      </c>
      <c r="D191" s="2" t="s">
        <v>219</v>
      </c>
      <c r="E191" s="6" t="str">
        <f>CONCATENATE("rgb( ","46, 64, 83"," )")</f>
        <v xml:space="preserve">rgb( 46, 64, 83 )</v>
      </c>
      <c r="F191" s="6" t="str">
        <f>CONCATENATE("hls( ","210, 29%, 25%"," )")</f>
        <v xml:space="preserve">hls( 210, 29%, 25% )</v>
      </c>
    </row>
    <row r="192" ht="14.25">
      <c r="A192" s="5" t="s">
        <v>13</v>
      </c>
      <c r="B192" s="1" t="s">
        <v>212</v>
      </c>
      <c r="C192" s="2" t="s">
        <v>220</v>
      </c>
      <c r="D192" s="2" t="s">
        <v>220</v>
      </c>
      <c r="E192" s="6" t="str">
        <f>CONCATENATE("rgb( ","40, 55, 71"," )")</f>
        <v xml:space="preserve">rgb( 40, 55, 71 )</v>
      </c>
      <c r="F192" s="6" t="str">
        <f>CONCATENATE("hls( ","210, 29%, 22%"," )")</f>
        <v xml:space="preserve">hls( 210, 29%, 22% )</v>
      </c>
    </row>
    <row r="193" ht="14.25">
      <c r="A193" s="5" t="s">
        <v>13</v>
      </c>
      <c r="B193" s="1" t="s">
        <v>212</v>
      </c>
      <c r="C193" s="2" t="s">
        <v>221</v>
      </c>
      <c r="D193" s="2" t="s">
        <v>221</v>
      </c>
      <c r="E193" s="6" t="str">
        <f>CONCATENATE("rgb( ","33, 47, 60"," )")</f>
        <v xml:space="preserve">rgb( 33, 47, 60 )</v>
      </c>
      <c r="F193" s="6" t="str">
        <f>CONCATENATE("hls( ","210, 29%, 18%"," )")</f>
        <v xml:space="preserve">hls( 210, 29%, 18% )</v>
      </c>
    </row>
    <row r="194" ht="14.25">
      <c r="A194" s="5" t="s">
        <v>13</v>
      </c>
      <c r="B194" s="1" t="s">
        <v>212</v>
      </c>
      <c r="C194" s="2" t="s">
        <v>222</v>
      </c>
      <c r="D194" s="2" t="s">
        <v>222</v>
      </c>
      <c r="E194" s="6" t="str">
        <f>CONCATENATE("rgb( ","27, 38, 49"," )")</f>
        <v xml:space="preserve">rgb( 27, 38, 49 )</v>
      </c>
      <c r="F194" s="6" t="str">
        <f>CONCATENATE("hls( ","210, 29%, 15%"," )")</f>
        <v xml:space="preserve">hls( 210, 29%, 15% )</v>
      </c>
    </row>
    <row r="195" ht="14.25">
      <c r="A195" s="5" t="s">
        <v>13</v>
      </c>
      <c r="B195" s="1" t="s">
        <v>223</v>
      </c>
      <c r="C195" s="2" t="s">
        <v>224</v>
      </c>
      <c r="D195" s="2" t="s">
        <v>224</v>
      </c>
      <c r="E195" s="6" t="str">
        <f>CONCATENATE("rgb( ","234, 236, 238"," )")</f>
        <v xml:space="preserve">rgb( 234, 236, 238 )</v>
      </c>
      <c r="F195" s="6" t="str">
        <f>CONCATENATE("hls( ","210, 9%, 92%"," )")</f>
        <v xml:space="preserve">hls( 210, 9%, 92% )</v>
      </c>
    </row>
    <row r="196" ht="14.25">
      <c r="A196" s="5" t="s">
        <v>13</v>
      </c>
      <c r="B196" s="1" t="s">
        <v>223</v>
      </c>
      <c r="C196" s="2" t="s">
        <v>225</v>
      </c>
      <c r="D196" s="2" t="s">
        <v>225</v>
      </c>
      <c r="E196" s="6" t="str">
        <f>CONCATENATE("rgb( ","213, 216, 220"," )")</f>
        <v xml:space="preserve">rgb( 213, 216, 220 )</v>
      </c>
      <c r="F196" s="6" t="str">
        <f>CONCATENATE("hls( ","210, 9%, 85%"," )")</f>
        <v xml:space="preserve">hls( 210, 9%, 85% )</v>
      </c>
    </row>
    <row r="197" ht="14.25">
      <c r="A197" s="5" t="s">
        <v>13</v>
      </c>
      <c r="B197" s="1" t="s">
        <v>223</v>
      </c>
      <c r="C197" s="2" t="s">
        <v>226</v>
      </c>
      <c r="D197" s="2" t="s">
        <v>226</v>
      </c>
      <c r="E197" s="6" t="str">
        <f>CONCATENATE("rgb( ","171, 178, 185"," )")</f>
        <v xml:space="preserve">rgb( 171, 178, 185 )</v>
      </c>
      <c r="F197" s="6" t="str">
        <f>CONCATENATE("hls( ","210, 9%, 70%"," )")</f>
        <v xml:space="preserve">hls( 210, 9%, 70% )</v>
      </c>
    </row>
    <row r="198" ht="14.25">
      <c r="A198" s="5" t="s">
        <v>13</v>
      </c>
      <c r="B198" s="1" t="s">
        <v>223</v>
      </c>
      <c r="C198" s="2" t="s">
        <v>227</v>
      </c>
      <c r="D198" s="2" t="s">
        <v>227</v>
      </c>
      <c r="E198" s="6" t="str">
        <f>CONCATENATE("rgb( ","128, 139, 150"," )")</f>
        <v xml:space="preserve">rgb( 128, 139, 150 )</v>
      </c>
      <c r="F198" s="6" t="str">
        <f>CONCATENATE("hls( ","210, 9%, 55%"," )")</f>
        <v xml:space="preserve">hls( 210, 9%, 55% )</v>
      </c>
    </row>
    <row r="199" ht="14.25">
      <c r="A199" s="5" t="s">
        <v>13</v>
      </c>
      <c r="B199" s="1" t="s">
        <v>223</v>
      </c>
      <c r="C199" s="2" t="s">
        <v>228</v>
      </c>
      <c r="D199" s="2" t="s">
        <v>228</v>
      </c>
      <c r="E199" s="6" t="str">
        <f>CONCATENATE("rgb( ","86, 101, 115"," )")</f>
        <v xml:space="preserve">rgb( 86, 101, 115 )</v>
      </c>
      <c r="F199" s="6" t="str">
        <f>CONCATENATE("hls( ","210, 14%, 39%"," )")</f>
        <v xml:space="preserve">hls( 210, 14%, 39% )</v>
      </c>
    </row>
    <row r="200" ht="14.25">
      <c r="A200" s="5" t="s">
        <v>13</v>
      </c>
      <c r="B200" s="1" t="s">
        <v>223</v>
      </c>
      <c r="C200" s="2" t="s">
        <v>229</v>
      </c>
      <c r="D200" s="2" t="s">
        <v>229</v>
      </c>
      <c r="E200" s="6" t="str">
        <f>CONCATENATE("rgb( ","44, 62, 80"," )")</f>
        <v xml:space="preserve">rgb( 44, 62, 80 )</v>
      </c>
      <c r="F200" s="6" t="str">
        <f>CONCATENATE("hls( ","210, 29%, 24%"," )")</f>
        <v xml:space="preserve">hls( 210, 29%, 24% )</v>
      </c>
    </row>
    <row r="201" ht="14.25">
      <c r="A201" s="5" t="s">
        <v>13</v>
      </c>
      <c r="B201" s="1" t="s">
        <v>223</v>
      </c>
      <c r="C201" s="2" t="s">
        <v>230</v>
      </c>
      <c r="D201" s="2" t="s">
        <v>230</v>
      </c>
      <c r="E201" s="6" t="str">
        <f>CONCATENATE("rgb( ","39, 55, 70"," )")</f>
        <v xml:space="preserve">rgb( 39, 55, 70 )</v>
      </c>
      <c r="F201" s="6" t="str">
        <f>CONCATENATE("hls( ","210, 29%, 21%"," )")</f>
        <v xml:space="preserve">hls( 210, 29%, 21% )</v>
      </c>
    </row>
    <row r="202" ht="14.25">
      <c r="A202" s="5" t="s">
        <v>13</v>
      </c>
      <c r="B202" s="1" t="s">
        <v>223</v>
      </c>
      <c r="C202" s="2" t="s">
        <v>231</v>
      </c>
      <c r="D202" s="2" t="s">
        <v>231</v>
      </c>
      <c r="E202" s="6" t="str">
        <f>CONCATENATE("rgb( ","33, 47, 61"," )")</f>
        <v xml:space="preserve">rgb( 33, 47, 61 )</v>
      </c>
      <c r="F202" s="6" t="str">
        <f>CONCATENATE("hls( ","210, 29%, 18%"," )")</f>
        <v xml:space="preserve">hls( 210, 29%, 18% )</v>
      </c>
    </row>
    <row r="203" ht="14.25">
      <c r="A203" s="5" t="s">
        <v>13</v>
      </c>
      <c r="B203" s="1" t="s">
        <v>223</v>
      </c>
      <c r="C203" s="2" t="s">
        <v>232</v>
      </c>
      <c r="D203" s="2" t="s">
        <v>232</v>
      </c>
      <c r="E203" s="6" t="str">
        <f>CONCATENATE("rgb( ","28, 40, 51"," )")</f>
        <v xml:space="preserve">rgb( 28, 40, 51 )</v>
      </c>
      <c r="F203" s="6" t="str">
        <f>CONCATENATE("hls( ","210, 29%, 16%"," )")</f>
        <v xml:space="preserve">hls( 210, 29%, 16% )</v>
      </c>
    </row>
    <row r="204" ht="14.25">
      <c r="A204" s="5" t="s">
        <v>13</v>
      </c>
      <c r="B204" s="1" t="s">
        <v>223</v>
      </c>
      <c r="C204" s="2" t="s">
        <v>233</v>
      </c>
      <c r="D204" s="2" t="s">
        <v>233</v>
      </c>
      <c r="E204" s="6" t="str">
        <f>CONCATENATE("rgb( ","23, 32, 42"," )")</f>
        <v xml:space="preserve">rgb( 23, 32, 42 )</v>
      </c>
      <c r="F204" s="6" t="str">
        <f>CONCATENATE("hls( ","210, 29%, 13%"," )")</f>
        <v xml:space="preserve">hls( 210, 29%, 13% )</v>
      </c>
    </row>
    <row r="205" ht="14.25">
      <c r="A205" s="1" t="s">
        <v>234</v>
      </c>
      <c r="B205" s="1" t="s">
        <v>235</v>
      </c>
      <c r="C205" s="2" t="s">
        <v>236</v>
      </c>
      <c r="D205" s="2" t="s">
        <v>236</v>
      </c>
      <c r="E205" s="6" t="str">
        <f>CONCATENATE("rgb( ","255, 235, 238"," )")</f>
        <v xml:space="preserve">rgb( 255, 235, 238 )</v>
      </c>
      <c r="F205" s="6" t="str">
        <f>CONCATENATE("hls( ","351, 100%, 96%"," )")</f>
        <v xml:space="preserve">hls( 351, 100%, 96% )</v>
      </c>
    </row>
    <row r="206" ht="14.25">
      <c r="A206" s="1" t="s">
        <v>234</v>
      </c>
      <c r="B206" s="1" t="s">
        <v>235</v>
      </c>
      <c r="C206" s="2" t="s">
        <v>237</v>
      </c>
      <c r="D206" s="2" t="s">
        <v>237</v>
      </c>
      <c r="E206" s="6" t="str">
        <f>CONCATENATE("rgb( ","255, 205, 210"," )")</f>
        <v xml:space="preserve">rgb( 255, 205, 210 )</v>
      </c>
      <c r="F206" s="6" t="str">
        <f>CONCATENATE("hls( ","354, 100%, 90%"," )")</f>
        <v xml:space="preserve">hls( 354, 100%, 90% )</v>
      </c>
    </row>
    <row r="207" ht="14.25">
      <c r="A207" s="1" t="s">
        <v>234</v>
      </c>
      <c r="B207" s="1" t="s">
        <v>235</v>
      </c>
      <c r="C207" s="2" t="s">
        <v>238</v>
      </c>
      <c r="D207" s="2" t="s">
        <v>238</v>
      </c>
      <c r="E207" s="6" t="str">
        <f>CONCATENATE("rgb( ","239, 154, 154"," )")</f>
        <v xml:space="preserve">rgb( 239, 154, 154 )</v>
      </c>
      <c r="F207" s="6" t="str">
        <f>CONCATENATE("hls( ","0, 73%, 77%"," )")</f>
        <v xml:space="preserve">hls( 0, 73%, 77% )</v>
      </c>
    </row>
    <row r="208" ht="14.25">
      <c r="A208" s="1" t="s">
        <v>234</v>
      </c>
      <c r="B208" s="1" t="s">
        <v>235</v>
      </c>
      <c r="C208" s="2" t="s">
        <v>239</v>
      </c>
      <c r="D208" s="2" t="s">
        <v>239</v>
      </c>
      <c r="E208" s="6" t="str">
        <f>CONCATENATE("rgb( ","229, 115, 115"," )")</f>
        <v xml:space="preserve">rgb( 229, 115, 115 )</v>
      </c>
      <c r="F208" s="6" t="str">
        <f>CONCATENATE("hls( ","0, 69%, 67%"," )")</f>
        <v xml:space="preserve">hls( 0, 69%, 67% )</v>
      </c>
    </row>
    <row r="209" ht="14.25">
      <c r="A209" s="1" t="s">
        <v>234</v>
      </c>
      <c r="B209" s="1" t="s">
        <v>235</v>
      </c>
      <c r="C209" s="2" t="s">
        <v>240</v>
      </c>
      <c r="D209" s="2" t="s">
        <v>240</v>
      </c>
      <c r="E209" s="6" t="str">
        <f>CONCATENATE("rgb( ","239, 83, 80"," )")</f>
        <v xml:space="preserve">rgb( 239, 83, 80 )</v>
      </c>
      <c r="F209" s="6" t="str">
        <f>CONCATENATE("hls( ","1, 83%, 63%"," )")</f>
        <v xml:space="preserve">hls( 1, 83%, 63% )</v>
      </c>
    </row>
    <row r="210" ht="14.25">
      <c r="A210" s="1" t="s">
        <v>234</v>
      </c>
      <c r="B210" s="1" t="s">
        <v>235</v>
      </c>
      <c r="C210" s="2" t="s">
        <v>241</v>
      </c>
      <c r="D210" s="2" t="s">
        <v>241</v>
      </c>
      <c r="E210" s="6" t="str">
        <f>CONCATENATE("rgb( ","244, 67, 54"," )")</f>
        <v xml:space="preserve">rgb( 244, 67, 54 )</v>
      </c>
      <c r="F210" s="6" t="str">
        <f>CONCATENATE("hls( ","4, 90%, 58%"," )")</f>
        <v xml:space="preserve">hls( 4, 90%, 58% )</v>
      </c>
    </row>
    <row r="211" ht="14.25">
      <c r="A211" s="1" t="s">
        <v>234</v>
      </c>
      <c r="B211" s="1" t="s">
        <v>235</v>
      </c>
      <c r="C211" s="2" t="s">
        <v>242</v>
      </c>
      <c r="D211" s="2" t="s">
        <v>242</v>
      </c>
      <c r="E211" s="6" t="str">
        <f>CONCATENATE("rgb( ","229, 57, 53"," )")</f>
        <v xml:space="preserve">rgb( 229, 57, 53 )</v>
      </c>
      <c r="F211" s="6" t="str">
        <f>CONCATENATE("hls( ","1, 77%, 55%"," )")</f>
        <v xml:space="preserve">hls( 1, 77%, 55% )</v>
      </c>
    </row>
    <row r="212" ht="14.25">
      <c r="A212" s="1" t="s">
        <v>234</v>
      </c>
      <c r="B212" s="1" t="s">
        <v>235</v>
      </c>
      <c r="C212" s="2" t="s">
        <v>243</v>
      </c>
      <c r="D212" s="2" t="s">
        <v>243</v>
      </c>
      <c r="E212" s="6" t="str">
        <f>CONCATENATE("rgb( ","211, 47, 47"," )")</f>
        <v xml:space="preserve">rgb( 211, 47, 47 )</v>
      </c>
      <c r="F212" s="6" t="str">
        <f>CONCATENATE("hls( ","0, 65%, 51%"," )")</f>
        <v xml:space="preserve">hls( 0, 65%, 51% )</v>
      </c>
    </row>
    <row r="213" ht="14.25">
      <c r="A213" s="1" t="s">
        <v>234</v>
      </c>
      <c r="B213" s="1" t="s">
        <v>235</v>
      </c>
      <c r="C213" s="2" t="s">
        <v>244</v>
      </c>
      <c r="D213" s="2" t="s">
        <v>244</v>
      </c>
      <c r="E213" s="6" t="str">
        <f>CONCATENATE("rgb( ","198, 40, 40"," )")</f>
        <v xml:space="preserve">rgb( 198, 40, 40 )</v>
      </c>
      <c r="F213" s="6" t="str">
        <f>CONCATENATE("hls( ","0, 66%, 47%"," )")</f>
        <v xml:space="preserve">hls( 0, 66%, 47% )</v>
      </c>
    </row>
    <row r="214" ht="14.25">
      <c r="A214" s="1" t="s">
        <v>234</v>
      </c>
      <c r="B214" s="1" t="s">
        <v>235</v>
      </c>
      <c r="C214" s="2" t="s">
        <v>245</v>
      </c>
      <c r="D214" s="2" t="s">
        <v>245</v>
      </c>
      <c r="E214" s="6" t="str">
        <f>CONCATENATE("rgb( ","183, 28, 28"," )")</f>
        <v xml:space="preserve">rgb( 183, 28, 28 )</v>
      </c>
      <c r="F214" s="6" t="str">
        <f>CONCATENATE("hls( ","0, 73%, 41%"," )")</f>
        <v xml:space="preserve">hls( 0, 73%, 41% )</v>
      </c>
    </row>
    <row r="215" ht="14.25">
      <c r="A215" s="1" t="s">
        <v>234</v>
      </c>
      <c r="B215" s="1" t="s">
        <v>235</v>
      </c>
      <c r="C215" s="2" t="s">
        <v>246</v>
      </c>
      <c r="D215" s="2" t="s">
        <v>246</v>
      </c>
      <c r="E215" s="6" t="str">
        <f>CONCATENATE("rgb( ","255, 138, 128"," )")</f>
        <v xml:space="preserve">rgb( 255, 138, 128 )</v>
      </c>
      <c r="F215" s="6" t="str">
        <f>CONCATENATE("hls( ","5, 100%, 75%"," )")</f>
        <v xml:space="preserve">hls( 5, 100%, 75% )</v>
      </c>
    </row>
    <row r="216" ht="14.25">
      <c r="A216" s="1" t="s">
        <v>234</v>
      </c>
      <c r="B216" s="1" t="s">
        <v>235</v>
      </c>
      <c r="C216" s="2" t="s">
        <v>247</v>
      </c>
      <c r="D216" s="2" t="s">
        <v>247</v>
      </c>
      <c r="E216" s="6" t="str">
        <f>CONCATENATE("rgb( ","255, 82, 82"," )")</f>
        <v xml:space="preserve">rgb( 255, 82, 82 )</v>
      </c>
      <c r="F216" s="6" t="str">
        <f>CONCATENATE("hls( ","0, 100%, 66%"," )")</f>
        <v xml:space="preserve">hls( 0, 100%, 66% )</v>
      </c>
    </row>
    <row r="217" ht="14.25">
      <c r="A217" s="1" t="s">
        <v>234</v>
      </c>
      <c r="B217" s="1" t="s">
        <v>235</v>
      </c>
      <c r="C217" s="2" t="s">
        <v>248</v>
      </c>
      <c r="D217" s="2" t="s">
        <v>248</v>
      </c>
      <c r="E217" s="6" t="str">
        <f>CONCATENATE("rgb( ","255, 23, 68"," )")</f>
        <v xml:space="preserve">rgb( 255, 23, 68 )</v>
      </c>
      <c r="F217" s="6" t="str">
        <f>CONCATENATE("hls( ","348, 100%, 55%"," )")</f>
        <v xml:space="preserve">hls( 348, 100%, 55% )</v>
      </c>
    </row>
    <row r="218" ht="14.25">
      <c r="A218" s="1" t="s">
        <v>234</v>
      </c>
      <c r="B218" s="1" t="s">
        <v>235</v>
      </c>
      <c r="C218" s="2" t="s">
        <v>249</v>
      </c>
      <c r="D218" s="2" t="s">
        <v>249</v>
      </c>
      <c r="E218" s="6" t="str">
        <f>CONCATENATE("rgb( ","213, 0, 0"," )")</f>
        <v xml:space="preserve">rgb( 213, 0, 0 )</v>
      </c>
      <c r="F218" s="6" t="str">
        <f>CONCATENATE("hls( ","0, 100%, 42%"," )")</f>
        <v xml:space="preserve">hls( 0, 100%, 42% )</v>
      </c>
    </row>
    <row r="219" ht="14.25">
      <c r="A219" s="1" t="s">
        <v>234</v>
      </c>
      <c r="B219" s="1" t="s">
        <v>250</v>
      </c>
      <c r="C219" s="2" t="s">
        <v>251</v>
      </c>
      <c r="D219" s="2" t="s">
        <v>251</v>
      </c>
      <c r="E219" s="6" t="str">
        <f>CONCATENATE("rgb( ","252, 228, 236"," )")</f>
        <v xml:space="preserve">rgb( 252, 228, 236 )</v>
      </c>
      <c r="F219" s="6" t="str">
        <f>CONCATENATE("hls( ","340, 80%, 94%"," )")</f>
        <v xml:space="preserve">hls( 340, 80%, 94% )</v>
      </c>
    </row>
    <row r="220" ht="14.25">
      <c r="A220" s="1" t="s">
        <v>234</v>
      </c>
      <c r="B220" s="1" t="s">
        <v>250</v>
      </c>
      <c r="C220" s="2" t="s">
        <v>252</v>
      </c>
      <c r="D220" s="2" t="s">
        <v>252</v>
      </c>
      <c r="E220" s="6" t="str">
        <f>CONCATENATE("rgb( ","248, 187, 208"," )")</f>
        <v xml:space="preserve">rgb( 248, 187, 208 )</v>
      </c>
      <c r="F220" s="6" t="str">
        <f>CONCATENATE("hls( ","339, 81%, 85%"," )")</f>
        <v xml:space="preserve">hls( 339, 81%, 85% )</v>
      </c>
    </row>
    <row r="221" ht="14.25">
      <c r="A221" s="1" t="s">
        <v>234</v>
      </c>
      <c r="B221" s="1" t="s">
        <v>250</v>
      </c>
      <c r="C221" s="2" t="s">
        <v>253</v>
      </c>
      <c r="D221" s="2" t="s">
        <v>253</v>
      </c>
      <c r="E221" s="6" t="str">
        <f>CONCATENATE("rgb( ","244, 143, 177"," )")</f>
        <v xml:space="preserve">rgb( 244, 143, 177 )</v>
      </c>
      <c r="F221" s="6" t="str">
        <f>CONCATENATE("hls( ","340, 82%, 76%"," )")</f>
        <v xml:space="preserve">hls( 340, 82%, 76% )</v>
      </c>
    </row>
    <row r="222" ht="14.25">
      <c r="A222" s="1" t="s">
        <v>234</v>
      </c>
      <c r="B222" s="1" t="s">
        <v>250</v>
      </c>
      <c r="C222" s="2" t="s">
        <v>254</v>
      </c>
      <c r="D222" s="2" t="s">
        <v>254</v>
      </c>
      <c r="E222" s="6" t="str">
        <f>CONCATENATE("rgb( ","240, 98, 146"," )")</f>
        <v xml:space="preserve">rgb( 240, 98, 146 )</v>
      </c>
      <c r="F222" s="6" t="str">
        <f>CONCATENATE("hls( ","340, 83%, 66%"," )")</f>
        <v xml:space="preserve">hls( 340, 83%, 66% )</v>
      </c>
    </row>
    <row r="223" ht="14.25">
      <c r="A223" s="1" t="s">
        <v>234</v>
      </c>
      <c r="B223" s="1" t="s">
        <v>250</v>
      </c>
      <c r="C223" s="2" t="s">
        <v>255</v>
      </c>
      <c r="D223" s="2" t="s">
        <v>255</v>
      </c>
      <c r="E223" s="6" t="str">
        <f>CONCATENATE("rgb( ","236, 64, 122"," )")</f>
        <v xml:space="preserve">rgb( 236, 64, 122 )</v>
      </c>
      <c r="F223" s="6" t="str">
        <f>CONCATENATE("hls( ","340, 82%, 59%"," )")</f>
        <v xml:space="preserve">hls( 340, 82%, 59% )</v>
      </c>
    </row>
    <row r="224" ht="14.25">
      <c r="A224" s="1" t="s">
        <v>234</v>
      </c>
      <c r="B224" s="1" t="s">
        <v>250</v>
      </c>
      <c r="C224" s="2" t="s">
        <v>256</v>
      </c>
      <c r="D224" s="2" t="s">
        <v>256</v>
      </c>
      <c r="E224" s="6" t="str">
        <f>CONCATENATE("rgb( ","233, 30, 99"," )")</f>
        <v xml:space="preserve">rgb( 233, 30, 99 )</v>
      </c>
      <c r="F224" s="6" t="str">
        <f>CONCATENATE("hls( ","340, 82%, 52%"," )")</f>
        <v xml:space="preserve">hls( 340, 82%, 52% )</v>
      </c>
    </row>
    <row r="225" ht="14.25">
      <c r="A225" s="1" t="s">
        <v>234</v>
      </c>
      <c r="B225" s="1" t="s">
        <v>250</v>
      </c>
      <c r="C225" s="2" t="s">
        <v>257</v>
      </c>
      <c r="D225" s="2" t="s">
        <v>257</v>
      </c>
      <c r="E225" s="6" t="str">
        <f>CONCATENATE("rgb( ","216, 27, 96"," )")</f>
        <v xml:space="preserve">rgb( 216, 27, 96 )</v>
      </c>
      <c r="F225" s="6" t="str">
        <f>CONCATENATE("hls( ","338, 78%, 48%"," )")</f>
        <v xml:space="preserve">hls( 338, 78%, 48% )</v>
      </c>
    </row>
    <row r="226" ht="14.25">
      <c r="A226" s="1" t="s">
        <v>234</v>
      </c>
      <c r="B226" s="1" t="s">
        <v>250</v>
      </c>
      <c r="C226" s="2" t="s">
        <v>258</v>
      </c>
      <c r="D226" s="2" t="s">
        <v>258</v>
      </c>
      <c r="E226" s="6" t="str">
        <f>CONCATENATE("rgb( ","194, 24, 91"," )")</f>
        <v xml:space="preserve">rgb( 194, 24, 91 )</v>
      </c>
      <c r="F226" s="6" t="str">
        <f>CONCATENATE("hls( ","336, 78%, 43%"," )")</f>
        <v xml:space="preserve">hls( 336, 78%, 43% )</v>
      </c>
    </row>
    <row r="227" ht="14.25">
      <c r="A227" s="1" t="s">
        <v>234</v>
      </c>
      <c r="B227" s="1" t="s">
        <v>250</v>
      </c>
      <c r="C227" s="2" t="s">
        <v>259</v>
      </c>
      <c r="D227" s="2" t="s">
        <v>259</v>
      </c>
      <c r="E227" s="6" t="str">
        <f>CONCATENATE("rgb( ","173, 20, 87"," )")</f>
        <v xml:space="preserve">rgb( 173, 20, 87 )</v>
      </c>
      <c r="F227" s="6" t="str">
        <f>CONCATENATE("hls( ","334, 79%, 38%"," )")</f>
        <v xml:space="preserve">hls( 334, 79%, 38% )</v>
      </c>
    </row>
    <row r="228" ht="14.25">
      <c r="A228" s="1" t="s">
        <v>234</v>
      </c>
      <c r="B228" s="1" t="s">
        <v>250</v>
      </c>
      <c r="C228" s="2" t="s">
        <v>260</v>
      </c>
      <c r="D228" s="2" t="s">
        <v>260</v>
      </c>
      <c r="E228" s="6" t="str">
        <f>CONCATENATE("rgb( ","136, 14, 79"," )")</f>
        <v xml:space="preserve">rgb( 136, 14, 79 )</v>
      </c>
      <c r="F228" s="6" t="str">
        <f>CONCATENATE("hls( ","328, 81%, 29%"," )")</f>
        <v xml:space="preserve">hls( 328, 81%, 29% )</v>
      </c>
    </row>
    <row r="229" ht="14.25">
      <c r="A229" s="1" t="s">
        <v>234</v>
      </c>
      <c r="B229" s="1" t="s">
        <v>250</v>
      </c>
      <c r="C229" s="2" t="s">
        <v>261</v>
      </c>
      <c r="D229" s="2" t="s">
        <v>261</v>
      </c>
      <c r="E229" s="6" t="str">
        <f>CONCATENATE("rgb( ","255, 128, 171"," )")</f>
        <v xml:space="preserve">rgb( 255, 128, 171 )</v>
      </c>
      <c r="F229" s="6" t="str">
        <f>CONCATENATE("hls( ","340, 100%, 75%"," )")</f>
        <v xml:space="preserve">hls( 340, 100%, 75% )</v>
      </c>
    </row>
    <row r="230" ht="14.25">
      <c r="A230" s="1" t="s">
        <v>234</v>
      </c>
      <c r="B230" s="1" t="s">
        <v>250</v>
      </c>
      <c r="C230" s="2" t="s">
        <v>262</v>
      </c>
      <c r="D230" s="2" t="s">
        <v>262</v>
      </c>
      <c r="E230" s="6" t="str">
        <f>CONCATENATE("rgb( ","255, 64, 129"," )")</f>
        <v xml:space="preserve">rgb( 255, 64, 129 )</v>
      </c>
      <c r="F230" s="6" t="str">
        <f>CONCATENATE("hls( ","340, 100%, 63%"," )")</f>
        <v xml:space="preserve">hls( 340, 100%, 63% )</v>
      </c>
    </row>
    <row r="231" ht="14.25">
      <c r="A231" s="1" t="s">
        <v>234</v>
      </c>
      <c r="B231" s="1" t="s">
        <v>250</v>
      </c>
      <c r="C231" s="2" t="s">
        <v>263</v>
      </c>
      <c r="D231" s="2" t="s">
        <v>263</v>
      </c>
      <c r="E231" s="6" t="str">
        <f>CONCATENATE("rgb( ","245, 0, 87"," )")</f>
        <v xml:space="preserve">rgb( 245, 0, 87 )</v>
      </c>
      <c r="F231" s="6" t="str">
        <f>CONCATENATE("hls( ","339, 100%, 48%"," )")</f>
        <v xml:space="preserve">hls( 339, 100%, 48% )</v>
      </c>
    </row>
    <row r="232" ht="14.25">
      <c r="A232" s="1" t="s">
        <v>234</v>
      </c>
      <c r="B232" s="1" t="s">
        <v>250</v>
      </c>
      <c r="C232" s="2" t="s">
        <v>264</v>
      </c>
      <c r="D232" s="2" t="s">
        <v>264</v>
      </c>
      <c r="E232" s="6" t="str">
        <f>CONCATENATE("rgb( ","197, 17, 98"," )")</f>
        <v xml:space="preserve">rgb( 197, 17, 98 )</v>
      </c>
      <c r="F232" s="6" t="str">
        <f>CONCATENATE("hls( ","333, 84%, 42%"," )")</f>
        <v xml:space="preserve">hls( 333, 84%, 42% )</v>
      </c>
    </row>
    <row r="233" ht="14.25">
      <c r="A233" s="1" t="s">
        <v>234</v>
      </c>
      <c r="B233" s="1" t="s">
        <v>265</v>
      </c>
      <c r="C233" s="2" t="s">
        <v>266</v>
      </c>
      <c r="D233" s="2" t="s">
        <v>266</v>
      </c>
      <c r="E233" s="6" t="str">
        <f>CONCATENATE("rgb( ","243, 229, 245"," )")</f>
        <v xml:space="preserve">rgb( 243, 229, 245 )</v>
      </c>
      <c r="F233" s="6" t="str">
        <f>CONCATENATE("hls( ","292, 44%, 93%"," )")</f>
        <v xml:space="preserve">hls( 292, 44%, 93% )</v>
      </c>
    </row>
    <row r="234" ht="14.25">
      <c r="A234" s="1" t="s">
        <v>234</v>
      </c>
      <c r="B234" s="1" t="s">
        <v>265</v>
      </c>
      <c r="C234" s="2" t="s">
        <v>267</v>
      </c>
      <c r="D234" s="2" t="s">
        <v>267</v>
      </c>
      <c r="E234" s="6" t="str">
        <f>CONCATENATE("rgb( ","225, 190, 231"," )")</f>
        <v xml:space="preserve">rgb( 225, 190, 231 )</v>
      </c>
      <c r="F234" s="6" t="str">
        <f>CONCATENATE("hls( ","291, 46%, 83%"," )")</f>
        <v xml:space="preserve">hls( 291, 46%, 83% )</v>
      </c>
    </row>
    <row r="235" ht="14.25">
      <c r="A235" s="1" t="s">
        <v>234</v>
      </c>
      <c r="B235" s="1" t="s">
        <v>265</v>
      </c>
      <c r="C235" s="2" t="s">
        <v>268</v>
      </c>
      <c r="D235" s="2" t="s">
        <v>268</v>
      </c>
      <c r="E235" s="6" t="str">
        <f>CONCATENATE("rgb( ","206, 147, 216"," )")</f>
        <v xml:space="preserve">rgb( 206, 147, 216 )</v>
      </c>
      <c r="F235" s="6" t="str">
        <f>CONCATENATE("hls( ","291, 47%, 71%"," )")</f>
        <v xml:space="preserve">hls( 291, 47%, 71% )</v>
      </c>
    </row>
    <row r="236" ht="14.25">
      <c r="A236" s="1" t="s">
        <v>234</v>
      </c>
      <c r="B236" s="1" t="s">
        <v>265</v>
      </c>
      <c r="C236" s="2" t="s">
        <v>269</v>
      </c>
      <c r="D236" s="2" t="s">
        <v>269</v>
      </c>
      <c r="E236" s="6" t="str">
        <f>CONCATENATE("rgb( ","186, 104, 200"," )")</f>
        <v xml:space="preserve">rgb( 186, 104, 200 )</v>
      </c>
      <c r="F236" s="6" t="str">
        <f>CONCATENATE("hls( ","291, 47%, 60%"," )")</f>
        <v xml:space="preserve">hls( 291, 47%, 60% )</v>
      </c>
    </row>
    <row r="237" ht="14.25">
      <c r="A237" s="1" t="s">
        <v>234</v>
      </c>
      <c r="B237" s="1" t="s">
        <v>265</v>
      </c>
      <c r="C237" s="2" t="s">
        <v>270</v>
      </c>
      <c r="D237" s="2" t="s">
        <v>270</v>
      </c>
      <c r="E237" s="6" t="str">
        <f>CONCATENATE("rgb( ","171, 71, 188"," )")</f>
        <v xml:space="preserve">rgb( 171, 71, 188 )</v>
      </c>
      <c r="F237" s="6" t="str">
        <f>CONCATENATE("hls( ","291, 47%, 51%"," )")</f>
        <v xml:space="preserve">hls( 291, 47%, 51% )</v>
      </c>
    </row>
    <row r="238" ht="14.25">
      <c r="A238" s="1" t="s">
        <v>234</v>
      </c>
      <c r="B238" s="1" t="s">
        <v>265</v>
      </c>
      <c r="C238" s="2" t="s">
        <v>271</v>
      </c>
      <c r="D238" s="2" t="s">
        <v>271</v>
      </c>
      <c r="E238" s="6" t="str">
        <f>CONCATENATE("rgb( ","156, 39, 176"," )")</f>
        <v xml:space="preserve">rgb( 156, 39, 176 )</v>
      </c>
      <c r="F238" s="6" t="str">
        <f>CONCATENATE("hls( ","291, 64%, 42%"," )")</f>
        <v xml:space="preserve">hls( 291, 64%, 42% )</v>
      </c>
    </row>
    <row r="239" ht="14.25">
      <c r="A239" s="1" t="s">
        <v>234</v>
      </c>
      <c r="B239" s="1" t="s">
        <v>265</v>
      </c>
      <c r="C239" s="2" t="s">
        <v>272</v>
      </c>
      <c r="D239" s="2" t="s">
        <v>272</v>
      </c>
      <c r="E239" s="6" t="str">
        <f>CONCATENATE("rgb( ","142, 36, 170"," )")</f>
        <v xml:space="preserve">rgb( 142, 36, 170 )</v>
      </c>
      <c r="F239" s="6" t="str">
        <f>CONCATENATE("hls( ","287, 65%, 40%"," )")</f>
        <v xml:space="preserve">hls( 287, 65%, 40% )</v>
      </c>
    </row>
    <row r="240" ht="14.25">
      <c r="A240" s="1" t="s">
        <v>234</v>
      </c>
      <c r="B240" s="1" t="s">
        <v>265</v>
      </c>
      <c r="C240" s="2" t="s">
        <v>273</v>
      </c>
      <c r="D240" s="2" t="s">
        <v>273</v>
      </c>
      <c r="E240" s="6" t="str">
        <f>CONCATENATE("rgb( ","123, 31, 162"," )")</f>
        <v xml:space="preserve">rgb( 123, 31, 162 )</v>
      </c>
      <c r="F240" s="6" t="str">
        <f>CONCATENATE("hls( ","282, 68%, 38%"," )")</f>
        <v xml:space="preserve">hls( 282, 68%, 38% )</v>
      </c>
    </row>
    <row r="241" ht="14.25">
      <c r="A241" s="1" t="s">
        <v>234</v>
      </c>
      <c r="B241" s="1" t="s">
        <v>265</v>
      </c>
      <c r="C241" s="2" t="s">
        <v>274</v>
      </c>
      <c r="D241" s="2" t="s">
        <v>274</v>
      </c>
      <c r="E241" s="6" t="str">
        <f>CONCATENATE("rgb( ","106, 27, 154"," )")</f>
        <v xml:space="preserve">rgb( 106, 27, 154 )</v>
      </c>
      <c r="F241" s="6" t="str">
        <f>CONCATENATE("hls( ","277, 70%, 35%"," )")</f>
        <v xml:space="preserve">hls( 277, 70%, 35% )</v>
      </c>
    </row>
    <row r="242" ht="14.25">
      <c r="A242" s="1" t="s">
        <v>234</v>
      </c>
      <c r="B242" s="1" t="s">
        <v>265</v>
      </c>
      <c r="C242" s="2" t="s">
        <v>275</v>
      </c>
      <c r="D242" s="2" t="s">
        <v>275</v>
      </c>
      <c r="E242" s="6" t="str">
        <f>CONCATENATE("rgb( ","74, 20, 140"," )")</f>
        <v xml:space="preserve">rgb( 74, 20, 140 )</v>
      </c>
      <c r="F242" s="6" t="str">
        <f>CONCATENATE("hls( ","267, 75%, 31%"," )")</f>
        <v xml:space="preserve">hls( 267, 75%, 31% )</v>
      </c>
    </row>
    <row r="243" ht="14.25">
      <c r="A243" s="1" t="s">
        <v>234</v>
      </c>
      <c r="B243" s="1" t="s">
        <v>265</v>
      </c>
      <c r="C243" s="2" t="s">
        <v>276</v>
      </c>
      <c r="D243" s="2" t="s">
        <v>276</v>
      </c>
      <c r="E243" s="6" t="str">
        <f>CONCATENATE("rgb( ","234, 128, 252"," )")</f>
        <v xml:space="preserve">rgb( 234, 128, 252 )</v>
      </c>
      <c r="F243" s="6" t="str">
        <f>CONCATENATE("hls( ","291, 95%, 75%"," )")</f>
        <v xml:space="preserve">hls( 291, 95%, 75% )</v>
      </c>
    </row>
    <row r="244" ht="14.25">
      <c r="A244" s="1" t="s">
        <v>234</v>
      </c>
      <c r="B244" s="1" t="s">
        <v>265</v>
      </c>
      <c r="C244" s="2" t="s">
        <v>277</v>
      </c>
      <c r="D244" s="2" t="s">
        <v>277</v>
      </c>
      <c r="E244" s="6" t="str">
        <f>CONCATENATE("rgb( ","224, 64, 251"," )")</f>
        <v xml:space="preserve">rgb( 224, 64, 251 )</v>
      </c>
      <c r="F244" s="6" t="str">
        <f>CONCATENATE("hls( ","291, 96%, 62%"," )")</f>
        <v xml:space="preserve">hls( 291, 96%, 62% )</v>
      </c>
    </row>
    <row r="245" ht="14.25">
      <c r="A245" s="1" t="s">
        <v>234</v>
      </c>
      <c r="B245" s="1" t="s">
        <v>265</v>
      </c>
      <c r="C245" s="2" t="s">
        <v>278</v>
      </c>
      <c r="D245" s="2" t="s">
        <v>278</v>
      </c>
      <c r="E245" s="6" t="str">
        <f>CONCATENATE("rgb( ","213, 0, 249"," )")</f>
        <v xml:space="preserve">rgb( 213, 0, 249 )</v>
      </c>
      <c r="F245" s="6" t="str">
        <f>CONCATENATE("hls( ","291, 100%, 49%"," )")</f>
        <v xml:space="preserve">hls( 291, 100%, 49% )</v>
      </c>
    </row>
    <row r="246" ht="14.25">
      <c r="A246" s="1" t="s">
        <v>234</v>
      </c>
      <c r="B246" s="1" t="s">
        <v>265</v>
      </c>
      <c r="C246" s="2" t="s">
        <v>279</v>
      </c>
      <c r="D246" s="2" t="s">
        <v>279</v>
      </c>
      <c r="E246" s="6" t="str">
        <f>CONCATENATE("rgb( ","170, 0, 255"," )")</f>
        <v xml:space="preserve">rgb( 170, 0, 255 )</v>
      </c>
      <c r="F246" s="6" t="str">
        <f>CONCATENATE("hls( ","280, 100%, 50%"," )")</f>
        <v xml:space="preserve">hls( 280, 100%, 50% )</v>
      </c>
    </row>
    <row r="247" ht="14.25">
      <c r="A247" s="1" t="s">
        <v>234</v>
      </c>
      <c r="B247" s="1" t="s">
        <v>280</v>
      </c>
      <c r="C247" s="2" t="s">
        <v>281</v>
      </c>
      <c r="D247" s="2" t="s">
        <v>281</v>
      </c>
      <c r="E247" s="6" t="str">
        <f>CONCATENATE("rgb( ","237, 231, 246"," )")</f>
        <v xml:space="preserve">rgb( 237, 231, 246 )</v>
      </c>
      <c r="F247" s="6" t="str">
        <f>CONCATENATE("hls( ","264, 45%, 94%"," )")</f>
        <v xml:space="preserve">hls( 264, 45%, 94% )</v>
      </c>
    </row>
    <row r="248" ht="14.25">
      <c r="A248" s="1" t="s">
        <v>234</v>
      </c>
      <c r="B248" s="1" t="s">
        <v>280</v>
      </c>
      <c r="C248" s="2" t="s">
        <v>282</v>
      </c>
      <c r="D248" s="2" t="s">
        <v>282</v>
      </c>
      <c r="E248" s="6" t="str">
        <f>CONCATENATE("rgb( ","209, 196, 233"," )")</f>
        <v xml:space="preserve">rgb( 209, 196, 233 )</v>
      </c>
      <c r="F248" s="6" t="str">
        <f>CONCATENATE("hls( ","261, 46%, 84%"," )")</f>
        <v xml:space="preserve">hls( 261, 46%, 84% )</v>
      </c>
    </row>
    <row r="249" ht="14.25">
      <c r="A249" s="1" t="s">
        <v>234</v>
      </c>
      <c r="B249" s="1" t="s">
        <v>280</v>
      </c>
      <c r="C249" s="2" t="s">
        <v>283</v>
      </c>
      <c r="D249" s="2" t="s">
        <v>283</v>
      </c>
      <c r="E249" s="6" t="str">
        <f>CONCATENATE("rgb( ","179, 157, 219"," )")</f>
        <v xml:space="preserve">rgb( 179, 157, 219 )</v>
      </c>
      <c r="F249" s="6" t="str">
        <f>CONCATENATE("hls( ","261, 46%, 74%"," )")</f>
        <v xml:space="preserve">hls( 261, 46%, 74% )</v>
      </c>
    </row>
    <row r="250" ht="14.25">
      <c r="A250" s="1" t="s">
        <v>234</v>
      </c>
      <c r="B250" s="1" t="s">
        <v>280</v>
      </c>
      <c r="C250" s="2" t="s">
        <v>284</v>
      </c>
      <c r="D250" s="2" t="s">
        <v>284</v>
      </c>
      <c r="E250" s="6" t="str">
        <f>CONCATENATE("rgb( ","149, 117, 205"," )")</f>
        <v xml:space="preserve">rgb( 149, 117, 205 )</v>
      </c>
      <c r="F250" s="6" t="str">
        <f>CONCATENATE("hls( ","262, 47%, 63%"," )")</f>
        <v xml:space="preserve">hls( 262, 47%, 63% )</v>
      </c>
    </row>
    <row r="251" ht="14.25">
      <c r="A251" s="1" t="s">
        <v>234</v>
      </c>
      <c r="B251" s="1" t="s">
        <v>280</v>
      </c>
      <c r="C251" s="2" t="s">
        <v>285</v>
      </c>
      <c r="D251" s="2" t="s">
        <v>285</v>
      </c>
      <c r="E251" s="6" t="str">
        <f>CONCATENATE("rgb( ","126, 87, 194"," )")</f>
        <v xml:space="preserve">rgb( 126, 87, 194 )</v>
      </c>
      <c r="F251" s="6" t="str">
        <f>CONCATENATE("hls( ","262, 47%, 55%"," )")</f>
        <v xml:space="preserve">hls( 262, 47%, 55% )</v>
      </c>
    </row>
    <row r="252" ht="14.25">
      <c r="A252" s="1" t="s">
        <v>234</v>
      </c>
      <c r="B252" s="1" t="s">
        <v>280</v>
      </c>
      <c r="C252" s="2" t="s">
        <v>286</v>
      </c>
      <c r="D252" s="2" t="s">
        <v>286</v>
      </c>
      <c r="E252" s="6" t="str">
        <f>CONCATENATE("rgb( ","103, 58, 183"," )")</f>
        <v xml:space="preserve">rgb( 103, 58, 183 )</v>
      </c>
      <c r="F252" s="6" t="str">
        <f>CONCATENATE("hls( ","262, 52%, 47%"," )")</f>
        <v xml:space="preserve">hls( 262, 52%, 47% )</v>
      </c>
    </row>
    <row r="253" ht="14.25">
      <c r="A253" s="1" t="s">
        <v>234</v>
      </c>
      <c r="B253" s="1" t="s">
        <v>280</v>
      </c>
      <c r="C253" s="2" t="s">
        <v>287</v>
      </c>
      <c r="D253" s="2" t="s">
        <v>287</v>
      </c>
      <c r="E253" s="6" t="str">
        <f>CONCATENATE("rgb( ","94, 53, 177"," )")</f>
        <v xml:space="preserve">rgb( 94, 53, 177 )</v>
      </c>
      <c r="F253" s="6" t="str">
        <f>CONCATENATE("hls( ","260, 54%, 45%"," )")</f>
        <v xml:space="preserve">hls( 260, 54%, 45% )</v>
      </c>
    </row>
    <row r="254" ht="14.25">
      <c r="A254" s="1" t="s">
        <v>234</v>
      </c>
      <c r="B254" s="1" t="s">
        <v>280</v>
      </c>
      <c r="C254" s="2" t="s">
        <v>288</v>
      </c>
      <c r="D254" s="2" t="s">
        <v>288</v>
      </c>
      <c r="E254" s="6" t="str">
        <f>CONCATENATE("rgb( ","81, 45, 168"," )")</f>
        <v xml:space="preserve">rgb( 81, 45, 168 )</v>
      </c>
      <c r="F254" s="6" t="str">
        <f>CONCATENATE("hls( ","258, 58%, 42%"," )")</f>
        <v xml:space="preserve">hls( 258, 58%, 42% )</v>
      </c>
    </row>
    <row r="255" ht="14.25">
      <c r="A255" s="1" t="s">
        <v>234</v>
      </c>
      <c r="B255" s="1" t="s">
        <v>280</v>
      </c>
      <c r="C255" s="2" t="s">
        <v>289</v>
      </c>
      <c r="D255" s="2" t="s">
        <v>289</v>
      </c>
      <c r="E255" s="6" t="str">
        <f>CONCATENATE("rgb( ","69, 39, 160"," )")</f>
        <v xml:space="preserve">rgb( 69, 39, 160 )</v>
      </c>
      <c r="F255" s="6" t="str">
        <f>CONCATENATE("hls( ","255, 61%, 39%"," )")</f>
        <v xml:space="preserve">hls( 255, 61%, 39% )</v>
      </c>
    </row>
    <row r="256" ht="14.25">
      <c r="A256" s="1" t="s">
        <v>234</v>
      </c>
      <c r="B256" s="1" t="s">
        <v>280</v>
      </c>
      <c r="C256" s="2" t="s">
        <v>290</v>
      </c>
      <c r="D256" s="2" t="s">
        <v>290</v>
      </c>
      <c r="E256" s="6" t="str">
        <f>CONCATENATE("rgb( ","49, 27, 146"," )")</f>
        <v xml:space="preserve">rgb( 49, 27, 146 )</v>
      </c>
      <c r="F256" s="6" t="str">
        <f>CONCATENATE("hls( ","251, 69%, 34%"," )")</f>
        <v xml:space="preserve">hls( 251, 69%, 34% )</v>
      </c>
    </row>
    <row r="257" ht="14.25">
      <c r="A257" s="1" t="s">
        <v>234</v>
      </c>
      <c r="B257" s="1" t="s">
        <v>280</v>
      </c>
      <c r="C257" s="2" t="s">
        <v>291</v>
      </c>
      <c r="D257" s="2" t="s">
        <v>291</v>
      </c>
      <c r="E257" s="6" t="str">
        <f>CONCATENATE("rgb( ","179, 136, 255"," )")</f>
        <v xml:space="preserve">rgb( 179, 136, 255 )</v>
      </c>
      <c r="F257" s="6" t="str">
        <f>CONCATENATE("hls( ","262, 100%, 77%"," )")</f>
        <v xml:space="preserve">hls( 262, 100%, 77% )</v>
      </c>
    </row>
    <row r="258" ht="14.25">
      <c r="A258" s="1" t="s">
        <v>234</v>
      </c>
      <c r="B258" s="1" t="s">
        <v>280</v>
      </c>
      <c r="C258" s="2" t="s">
        <v>292</v>
      </c>
      <c r="D258" s="2" t="s">
        <v>292</v>
      </c>
      <c r="E258" s="6" t="str">
        <f>CONCATENATE("rgb( ","124, 77, 255"," )")</f>
        <v xml:space="preserve">rgb( 124, 77, 255 )</v>
      </c>
      <c r="F258" s="6" t="str">
        <f>CONCATENATE("hls( ","256, 100%, 65%"," )")</f>
        <v xml:space="preserve">hls( 256, 100%, 65% )</v>
      </c>
    </row>
    <row r="259" ht="14.25">
      <c r="A259" s="1" t="s">
        <v>234</v>
      </c>
      <c r="B259" s="1" t="s">
        <v>280</v>
      </c>
      <c r="C259" s="2" t="s">
        <v>293</v>
      </c>
      <c r="D259" s="2" t="s">
        <v>293</v>
      </c>
      <c r="E259" s="6" t="str">
        <f>CONCATENATE("rgb( ","101, 31, 255"," )")</f>
        <v xml:space="preserve">rgb( 101, 31, 255 )</v>
      </c>
      <c r="F259" s="6" t="str">
        <f>CONCATENATE("hls( ","259, 100%, 56%"," )")</f>
        <v xml:space="preserve">hls( 259, 100%, 56% )</v>
      </c>
    </row>
    <row r="260" ht="14.25">
      <c r="A260" s="1" t="s">
        <v>234</v>
      </c>
      <c r="B260" s="1" t="s">
        <v>280</v>
      </c>
      <c r="C260" s="2" t="s">
        <v>294</v>
      </c>
      <c r="D260" s="2" t="s">
        <v>294</v>
      </c>
      <c r="E260" s="6" t="str">
        <f>CONCATENATE("rgb( ","98, 0, 234"," )")</f>
        <v xml:space="preserve">rgb( 98, 0, 234 )</v>
      </c>
      <c r="F260" s="6" t="str">
        <f>CONCATENATE("hls( ","265, 100%, 46%"," )")</f>
        <v xml:space="preserve">hls( 265, 100%, 46% )</v>
      </c>
    </row>
    <row r="261" ht="14.25">
      <c r="A261" s="1" t="s">
        <v>234</v>
      </c>
      <c r="B261" s="1" t="s">
        <v>295</v>
      </c>
      <c r="C261" s="2" t="s">
        <v>296</v>
      </c>
      <c r="D261" s="2" t="s">
        <v>296</v>
      </c>
      <c r="E261" s="6" t="str">
        <f>CONCATENATE("rgb( ","232, 234, 246"," )")</f>
        <v xml:space="preserve">rgb( 232, 234, 246 )</v>
      </c>
      <c r="F261" s="6" t="str">
        <f>CONCATENATE("hls( ","231, 44%, 94%"," )")</f>
        <v xml:space="preserve">hls( 231, 44%, 94% )</v>
      </c>
    </row>
    <row r="262" ht="14.25">
      <c r="A262" s="1" t="s">
        <v>234</v>
      </c>
      <c r="B262" s="1" t="s">
        <v>295</v>
      </c>
      <c r="C262" s="2" t="s">
        <v>297</v>
      </c>
      <c r="D262" s="2" t="s">
        <v>297</v>
      </c>
      <c r="E262" s="6" t="str">
        <f>CONCATENATE("rgb( ","197, 202, 233"," )")</f>
        <v xml:space="preserve">rgb( 197, 202, 233 )</v>
      </c>
      <c r="F262" s="6" t="str">
        <f>CONCATENATE("hls( ","232, 45%, 84%"," )")</f>
        <v xml:space="preserve">hls( 232, 45%, 84% )</v>
      </c>
    </row>
    <row r="263" ht="14.25">
      <c r="A263" s="1" t="s">
        <v>234</v>
      </c>
      <c r="B263" s="1" t="s">
        <v>295</v>
      </c>
      <c r="C263" s="2" t="s">
        <v>298</v>
      </c>
      <c r="D263" s="2" t="s">
        <v>298</v>
      </c>
      <c r="E263" s="6" t="str">
        <f>CONCATENATE("rgb( ","159, 168, 218"," )")</f>
        <v xml:space="preserve">rgb( 159, 168, 218 )</v>
      </c>
      <c r="F263" s="6" t="str">
        <f>CONCATENATE("hls( ","231, 44%, 74%"," )")</f>
        <v xml:space="preserve">hls( 231, 44%, 74% )</v>
      </c>
    </row>
    <row r="264" ht="14.25">
      <c r="A264" s="1" t="s">
        <v>234</v>
      </c>
      <c r="B264" s="1" t="s">
        <v>295</v>
      </c>
      <c r="C264" s="2" t="s">
        <v>299</v>
      </c>
      <c r="D264" s="2" t="s">
        <v>299</v>
      </c>
      <c r="E264" s="6" t="str">
        <f>CONCATENATE("rgb( ","121, 134, 203"," )")</f>
        <v xml:space="preserve">rgb( 121, 134, 203 )</v>
      </c>
      <c r="F264" s="6" t="str">
        <f>CONCATENATE("hls( ","230, 44%, 64%"," )")</f>
        <v xml:space="preserve">hls( 230, 44%, 64% )</v>
      </c>
    </row>
    <row r="265" ht="14.25">
      <c r="A265" s="1" t="s">
        <v>234</v>
      </c>
      <c r="B265" s="1" t="s">
        <v>295</v>
      </c>
      <c r="C265" s="2" t="s">
        <v>300</v>
      </c>
      <c r="D265" s="2" t="s">
        <v>300</v>
      </c>
      <c r="E265" s="6" t="str">
        <f>CONCATENATE("rgb( ","92, 107, 192"," )")</f>
        <v xml:space="preserve">rgb( 92, 107, 192 )</v>
      </c>
      <c r="F265" s="6" t="str">
        <f>CONCATENATE("hls( ","231, 44%, 56%"," )")</f>
        <v xml:space="preserve">hls( 231, 44%, 56% )</v>
      </c>
    </row>
    <row r="266" ht="14.25">
      <c r="A266" s="1" t="s">
        <v>234</v>
      </c>
      <c r="B266" s="1" t="s">
        <v>295</v>
      </c>
      <c r="C266" s="2" t="s">
        <v>301</v>
      </c>
      <c r="D266" s="2" t="s">
        <v>301</v>
      </c>
      <c r="E266" s="6" t="str">
        <f>CONCATENATE("rgb( ","63, 81, 181"," )")</f>
        <v xml:space="preserve">rgb( 63, 81, 181 )</v>
      </c>
      <c r="F266" s="6" t="str">
        <f>CONCATENATE("hls( ","231, 48%, 48%"," )")</f>
        <v xml:space="preserve">hls( 231, 48%, 48% )</v>
      </c>
    </row>
    <row r="267" ht="14.25">
      <c r="A267" s="1" t="s">
        <v>234</v>
      </c>
      <c r="B267" s="1" t="s">
        <v>295</v>
      </c>
      <c r="C267" s="2" t="s">
        <v>302</v>
      </c>
      <c r="D267" s="2" t="s">
        <v>302</v>
      </c>
      <c r="E267" s="6" t="str">
        <f>CONCATENATE("rgb( ","57, 73, 171"," )")</f>
        <v xml:space="preserve">rgb( 57, 73, 171 )</v>
      </c>
      <c r="F267" s="6" t="str">
        <f>CONCATENATE("hls( ","232, 50%, 45%"," )")</f>
        <v xml:space="preserve">hls( 232, 50%, 45% )</v>
      </c>
    </row>
    <row r="268" ht="14.25">
      <c r="A268" s="1" t="s">
        <v>234</v>
      </c>
      <c r="B268" s="1" t="s">
        <v>295</v>
      </c>
      <c r="C268" s="2" t="s">
        <v>303</v>
      </c>
      <c r="D268" s="2" t="s">
        <v>303</v>
      </c>
      <c r="E268" s="6" t="str">
        <f>CONCATENATE("rgb( ","48, 63, 159"," )")</f>
        <v xml:space="preserve">rgb( 48, 63, 159 )</v>
      </c>
      <c r="F268" s="6" t="str">
        <f>CONCATENATE("hls( ","232, 54%, 41%"," )")</f>
        <v xml:space="preserve">hls( 232, 54%, 41% )</v>
      </c>
    </row>
    <row r="269" ht="14.25">
      <c r="A269" s="1" t="s">
        <v>234</v>
      </c>
      <c r="B269" s="1" t="s">
        <v>295</v>
      </c>
      <c r="C269" s="2" t="s">
        <v>304</v>
      </c>
      <c r="D269" s="2" t="s">
        <v>304</v>
      </c>
      <c r="E269" s="6" t="str">
        <f>CONCATENATE("rgb( ","40, 53, 147"," )")</f>
        <v xml:space="preserve">rgb( 40, 53, 147 )</v>
      </c>
      <c r="F269" s="6" t="str">
        <f>CONCATENATE("hls( ","233, 57%, 37%"," )")</f>
        <v xml:space="preserve">hls( 233, 57%, 37% )</v>
      </c>
    </row>
    <row r="270" ht="14.25">
      <c r="A270" s="1" t="s">
        <v>234</v>
      </c>
      <c r="B270" s="1" t="s">
        <v>295</v>
      </c>
      <c r="C270" s="2" t="s">
        <v>305</v>
      </c>
      <c r="D270" s="2" t="s">
        <v>305</v>
      </c>
      <c r="E270" s="6" t="str">
        <f>CONCATENATE("rgb( ","26, 35, 126"," )")</f>
        <v xml:space="preserve">rgb( 26, 35, 126 )</v>
      </c>
      <c r="F270" s="6" t="str">
        <f>CONCATENATE("hls( ","235, 66%, 30%"," )")</f>
        <v xml:space="preserve">hls( 235, 66%, 30% )</v>
      </c>
    </row>
    <row r="271" ht="14.25">
      <c r="A271" s="1" t="s">
        <v>234</v>
      </c>
      <c r="B271" s="1" t="s">
        <v>295</v>
      </c>
      <c r="C271" s="2" t="s">
        <v>306</v>
      </c>
      <c r="D271" s="2" t="s">
        <v>306</v>
      </c>
      <c r="E271" s="6" t="str">
        <f>CONCATENATE("rgb( ","140, 158, 255"," )")</f>
        <v xml:space="preserve">rgb( 140, 158, 255 )</v>
      </c>
      <c r="F271" s="6" t="str">
        <f>CONCATENATE("hls( ","231, 100%, 77%"," )")</f>
        <v xml:space="preserve">hls( 231, 100%, 77% )</v>
      </c>
    </row>
    <row r="272" ht="14.25">
      <c r="A272" s="1" t="s">
        <v>234</v>
      </c>
      <c r="B272" s="1" t="s">
        <v>295</v>
      </c>
      <c r="C272" s="2" t="s">
        <v>307</v>
      </c>
      <c r="D272" s="2" t="s">
        <v>307</v>
      </c>
      <c r="E272" s="6" t="str">
        <f>CONCATENATE("rgb( ","83, 109, 254"," )")</f>
        <v xml:space="preserve">rgb( 83, 109, 254 )</v>
      </c>
      <c r="F272" s="6" t="str">
        <f>CONCATENATE("hls( ","231, 99%, 66%"," )")</f>
        <v xml:space="preserve">hls( 231, 99%, 66% )</v>
      </c>
    </row>
    <row r="273" ht="14.25">
      <c r="A273" s="1" t="s">
        <v>234</v>
      </c>
      <c r="B273" s="1" t="s">
        <v>295</v>
      </c>
      <c r="C273" s="2" t="s">
        <v>308</v>
      </c>
      <c r="D273" s="2" t="s">
        <v>308</v>
      </c>
      <c r="E273" s="6" t="str">
        <f>CONCATENATE("rgb( ","61, 90, 254"," )")</f>
        <v xml:space="preserve">rgb( 61, 90, 254 )</v>
      </c>
      <c r="F273" s="6" t="str">
        <f>CONCATENATE("hls( ","231, 99%, 62%"," )")</f>
        <v xml:space="preserve">hls( 231, 99%, 62% )</v>
      </c>
    </row>
    <row r="274" ht="14.25">
      <c r="A274" s="1" t="s">
        <v>234</v>
      </c>
      <c r="B274" s="1" t="s">
        <v>295</v>
      </c>
      <c r="C274" s="2" t="s">
        <v>309</v>
      </c>
      <c r="D274" s="2" t="s">
        <v>309</v>
      </c>
      <c r="E274" s="6" t="str">
        <f>CONCATENATE("rgb( ","48, 79, 254"," )")</f>
        <v xml:space="preserve">rgb( 48, 79, 254 )</v>
      </c>
      <c r="F274" s="6" t="str">
        <f>CONCATENATE("hls( ","231, 99%, 59%"," )")</f>
        <v xml:space="preserve">hls( 231, 99%, 59% )</v>
      </c>
    </row>
    <row r="275" ht="14.25">
      <c r="A275" s="1" t="s">
        <v>234</v>
      </c>
      <c r="B275" s="1" t="s">
        <v>310</v>
      </c>
      <c r="C275" s="2" t="s">
        <v>311</v>
      </c>
      <c r="D275" s="2" t="s">
        <v>311</v>
      </c>
      <c r="E275" s="6" t="str">
        <f>CONCATENATE("rgb( ","227, 242, 253"," )")</f>
        <v xml:space="preserve">rgb( 227, 242, 253 )</v>
      </c>
      <c r="F275" s="6" t="str">
        <f>CONCATENATE("hls( ","205, 87%, 94%"," )")</f>
        <v xml:space="preserve">hls( 205, 87%, 94% )</v>
      </c>
    </row>
    <row r="276" ht="14.25">
      <c r="A276" s="1" t="s">
        <v>234</v>
      </c>
      <c r="B276" s="1" t="s">
        <v>310</v>
      </c>
      <c r="C276" s="2" t="s">
        <v>312</v>
      </c>
      <c r="D276" s="2" t="s">
        <v>312</v>
      </c>
      <c r="E276" s="6" t="str">
        <f>CONCATENATE("rgb( ","187, 222, 251"," )")</f>
        <v xml:space="preserve">rgb( 187, 222, 251 )</v>
      </c>
      <c r="F276" s="6" t="str">
        <f>CONCATENATE("hls( ","207, 89%, 86%"," )")</f>
        <v xml:space="preserve">hls( 207, 89%, 86% )</v>
      </c>
    </row>
    <row r="277" ht="14.25">
      <c r="A277" s="1" t="s">
        <v>234</v>
      </c>
      <c r="B277" s="1" t="s">
        <v>310</v>
      </c>
      <c r="C277" s="2" t="s">
        <v>313</v>
      </c>
      <c r="D277" s="2" t="s">
        <v>313</v>
      </c>
      <c r="E277" s="6" t="str">
        <f>CONCATENATE("rgb( ","144, 202, 249"," )")</f>
        <v xml:space="preserve">rgb( 144, 202, 249 )</v>
      </c>
      <c r="F277" s="6" t="str">
        <f>CONCATENATE("hls( ","207, 90%, 77%"," )")</f>
        <v xml:space="preserve">hls( 207, 90%, 77% )</v>
      </c>
    </row>
    <row r="278" ht="14.25">
      <c r="A278" s="1" t="s">
        <v>234</v>
      </c>
      <c r="B278" s="1" t="s">
        <v>310</v>
      </c>
      <c r="C278" s="2" t="s">
        <v>314</v>
      </c>
      <c r="D278" s="2" t="s">
        <v>314</v>
      </c>
      <c r="E278" s="6" t="str">
        <f>CONCATENATE("rgb( ","100, 181, 246"," )")</f>
        <v xml:space="preserve">rgb( 100, 181, 246 )</v>
      </c>
      <c r="F278" s="6" t="str">
        <f>CONCATENATE("hls( ","207, 89%, 68%"," )")</f>
        <v xml:space="preserve">hls( 207, 89%, 68% )</v>
      </c>
    </row>
    <row r="279" ht="14.25">
      <c r="A279" s="1" t="s">
        <v>234</v>
      </c>
      <c r="B279" s="1" t="s">
        <v>310</v>
      </c>
      <c r="C279" s="2" t="s">
        <v>315</v>
      </c>
      <c r="D279" s="2" t="s">
        <v>315</v>
      </c>
      <c r="E279" s="6" t="str">
        <f>CONCATENATE("rgb( ","66, 165, 245"," )")</f>
        <v xml:space="preserve">rgb( 66, 165, 245 )</v>
      </c>
      <c r="F279" s="6" t="str">
        <f>CONCATENATE("hls( ","207, 90%, 61%"," )")</f>
        <v xml:space="preserve">hls( 207, 90%, 61% )</v>
      </c>
    </row>
    <row r="280" ht="14.25">
      <c r="A280" s="1" t="s">
        <v>234</v>
      </c>
      <c r="B280" s="1" t="s">
        <v>310</v>
      </c>
      <c r="C280" s="2" t="s">
        <v>316</v>
      </c>
      <c r="D280" s="2" t="s">
        <v>316</v>
      </c>
      <c r="E280" s="6" t="str">
        <f>CONCATENATE("rgb( ","33, 150, 243"," )")</f>
        <v xml:space="preserve">rgb( 33, 150, 243 )</v>
      </c>
      <c r="F280" s="6" t="str">
        <f>CONCATENATE("hls( ","207, 90%, 54%"," )")</f>
        <v xml:space="preserve">hls( 207, 90%, 54% )</v>
      </c>
    </row>
    <row r="281" ht="14.25">
      <c r="A281" s="1" t="s">
        <v>234</v>
      </c>
      <c r="B281" s="1" t="s">
        <v>310</v>
      </c>
      <c r="C281" s="2" t="s">
        <v>317</v>
      </c>
      <c r="D281" s="2" t="s">
        <v>317</v>
      </c>
      <c r="E281" s="6" t="str">
        <f>CONCATENATE("rgb( ","30, 136, 229"," )")</f>
        <v xml:space="preserve">rgb( 30, 136, 229 )</v>
      </c>
      <c r="F281" s="6" t="str">
        <f>CONCATENATE("hls( ","208, 79%, 51%"," )")</f>
        <v xml:space="preserve">hls( 208, 79%, 51% )</v>
      </c>
    </row>
    <row r="282" ht="14.25">
      <c r="A282" s="1" t="s">
        <v>234</v>
      </c>
      <c r="B282" s="1" t="s">
        <v>310</v>
      </c>
      <c r="C282" s="2" t="s">
        <v>318</v>
      </c>
      <c r="D282" s="2" t="s">
        <v>318</v>
      </c>
      <c r="E282" s="6" t="str">
        <f>CONCATENATE("rgb( ","25, 118, 210"," )")</f>
        <v xml:space="preserve">rgb( 25, 118, 210 )</v>
      </c>
      <c r="F282" s="6" t="str">
        <f>CONCATENATE("hls( ","210, 79%, 46%"," )")</f>
        <v xml:space="preserve">hls( 210, 79%, 46% )</v>
      </c>
    </row>
    <row r="283" ht="14.25">
      <c r="A283" s="1" t="s">
        <v>234</v>
      </c>
      <c r="B283" s="1" t="s">
        <v>310</v>
      </c>
      <c r="C283" s="2" t="s">
        <v>319</v>
      </c>
      <c r="D283" s="2" t="s">
        <v>319</v>
      </c>
      <c r="E283" s="6" t="str">
        <f>CONCATENATE("rgb( ","21, 101, 192"," )")</f>
        <v xml:space="preserve">rgb( 21, 101, 192 )</v>
      </c>
      <c r="F283" s="6" t="str">
        <f>CONCATENATE("hls( ","212, 80%, 42%"," )")</f>
        <v xml:space="preserve">hls( 212, 80%, 42% )</v>
      </c>
    </row>
    <row r="284" ht="14.25">
      <c r="A284" s="1" t="s">
        <v>234</v>
      </c>
      <c r="B284" s="1" t="s">
        <v>310</v>
      </c>
      <c r="C284" s="2" t="s">
        <v>320</v>
      </c>
      <c r="D284" s="2" t="s">
        <v>320</v>
      </c>
      <c r="E284" s="6" t="str">
        <f>CONCATENATE("rgb( ","13, 71, 161"," )")</f>
        <v xml:space="preserve">rgb( 13, 71, 161 )</v>
      </c>
      <c r="F284" s="6" t="str">
        <f>CONCATENATE("hls( ","216, 85%, 34%"," )")</f>
        <v xml:space="preserve">hls( 216, 85%, 34% )</v>
      </c>
    </row>
    <row r="285" ht="14.25">
      <c r="A285" s="1" t="s">
        <v>234</v>
      </c>
      <c r="B285" s="1" t="s">
        <v>310</v>
      </c>
      <c r="C285" s="2" t="s">
        <v>321</v>
      </c>
      <c r="D285" s="2" t="s">
        <v>321</v>
      </c>
      <c r="E285" s="6" t="str">
        <f>CONCATENATE("rgb( ","130, 177, 255"," )")</f>
        <v xml:space="preserve">rgb( 130, 177, 255 )</v>
      </c>
      <c r="F285" s="6" t="str">
        <f>CONCATENATE("hls( ","217, 100%, 75%"," )")</f>
        <v xml:space="preserve">hls( 217, 100%, 75% )</v>
      </c>
    </row>
    <row r="286" ht="14.25">
      <c r="A286" s="1" t="s">
        <v>234</v>
      </c>
      <c r="B286" s="1" t="s">
        <v>310</v>
      </c>
      <c r="C286" s="2" t="s">
        <v>322</v>
      </c>
      <c r="D286" s="2" t="s">
        <v>322</v>
      </c>
      <c r="E286" s="6" t="str">
        <f>CONCATENATE("rgb( ","68, 138, 255"," )")</f>
        <v xml:space="preserve">rgb( 68, 138, 255 )</v>
      </c>
      <c r="F286" s="6" t="str">
        <f>CONCATENATE("hls( ","218, 100%, 63%"," )")</f>
        <v xml:space="preserve">hls( 218, 100%, 63% )</v>
      </c>
    </row>
    <row r="287" ht="14.25">
      <c r="A287" s="1" t="s">
        <v>234</v>
      </c>
      <c r="B287" s="1" t="s">
        <v>310</v>
      </c>
      <c r="C287" s="2" t="s">
        <v>323</v>
      </c>
      <c r="D287" s="2" t="s">
        <v>323</v>
      </c>
      <c r="E287" s="6" t="str">
        <f>CONCATENATE("rgb( ","41, 121, 255"," )")</f>
        <v xml:space="preserve">rgb( 41, 121, 255 )</v>
      </c>
      <c r="F287" s="6" t="str">
        <f>CONCATENATE("hls( ","218, 100%, 58%"," )")</f>
        <v xml:space="preserve">hls( 218, 100%, 58% )</v>
      </c>
    </row>
    <row r="288" ht="14.25">
      <c r="A288" s="1" t="s">
        <v>234</v>
      </c>
      <c r="B288" s="1" t="s">
        <v>310</v>
      </c>
      <c r="C288" s="2" t="s">
        <v>324</v>
      </c>
      <c r="D288" s="2" t="s">
        <v>324</v>
      </c>
      <c r="E288" s="6" t="str">
        <f>CONCATENATE("rgb( ","41, 98, 255"," )")</f>
        <v xml:space="preserve">rgb( 41, 98, 255 )</v>
      </c>
      <c r="F288" s="6" t="str">
        <f>CONCATENATE("hls( ","224, 100%, 58%"," )")</f>
        <v xml:space="preserve">hls( 224, 100%, 58% )</v>
      </c>
    </row>
    <row r="289" ht="14.25">
      <c r="A289" s="1" t="s">
        <v>234</v>
      </c>
      <c r="B289" s="1" t="s">
        <v>325</v>
      </c>
      <c r="C289" s="2" t="s">
        <v>326</v>
      </c>
      <c r="D289" s="2" t="s">
        <v>326</v>
      </c>
      <c r="E289" s="6" t="str">
        <f>CONCATENATE("rgb( ","225, 245, 254"," )")</f>
        <v xml:space="preserve">rgb( 225, 245, 254 )</v>
      </c>
      <c r="F289" s="6" t="str">
        <f>CONCATENATE("hls( ","199, 94%, 94%"," )")</f>
        <v xml:space="preserve">hls( 199, 94%, 94% )</v>
      </c>
    </row>
    <row r="290" ht="14.25">
      <c r="A290" s="1" t="s">
        <v>234</v>
      </c>
      <c r="B290" s="1" t="s">
        <v>325</v>
      </c>
      <c r="C290" s="2" t="s">
        <v>327</v>
      </c>
      <c r="D290" s="2" t="s">
        <v>327</v>
      </c>
      <c r="E290" s="6" t="str">
        <f>CONCATENATE("rgb( ","179, 229, 252"," )")</f>
        <v xml:space="preserve">rgb( 179, 229, 252 )</v>
      </c>
      <c r="F290" s="6" t="str">
        <f>CONCATENATE("hls( ","199, 92%, 85%"," )")</f>
        <v xml:space="preserve">hls( 199, 92%, 85% )</v>
      </c>
    </row>
    <row r="291" ht="14.25">
      <c r="A291" s="1" t="s">
        <v>234</v>
      </c>
      <c r="B291" s="1" t="s">
        <v>325</v>
      </c>
      <c r="C291" s="2" t="s">
        <v>328</v>
      </c>
      <c r="D291" s="2" t="s">
        <v>328</v>
      </c>
      <c r="E291" s="6" t="str">
        <f>CONCATENATE("rgb( ","129, 212, 250"," )")</f>
        <v xml:space="preserve">rgb( 129, 212, 250 )</v>
      </c>
      <c r="F291" s="6" t="str">
        <f>CONCATENATE("hls( ","199, 92%, 74%"," )")</f>
        <v xml:space="preserve">hls( 199, 92%, 74% )</v>
      </c>
    </row>
    <row r="292" ht="14.25">
      <c r="A292" s="1" t="s">
        <v>234</v>
      </c>
      <c r="B292" s="1" t="s">
        <v>325</v>
      </c>
      <c r="C292" s="2" t="s">
        <v>329</v>
      </c>
      <c r="D292" s="2" t="s">
        <v>329</v>
      </c>
      <c r="E292" s="6" t="str">
        <f>CONCATENATE("rgb( ","79, 195, 247"," )")</f>
        <v xml:space="preserve">rgb( 79, 195, 247 )</v>
      </c>
      <c r="F292" s="6" t="str">
        <f>CONCATENATE("hls( ","199, 91%, 64%"," )")</f>
        <v xml:space="preserve">hls( 199, 91%, 64% )</v>
      </c>
    </row>
    <row r="293" ht="14.25">
      <c r="A293" s="1" t="s">
        <v>234</v>
      </c>
      <c r="B293" s="1" t="s">
        <v>325</v>
      </c>
      <c r="C293" s="2" t="s">
        <v>330</v>
      </c>
      <c r="D293" s="2" t="s">
        <v>330</v>
      </c>
      <c r="E293" s="6" t="str">
        <f>CONCATENATE("rgb( ","41, 182, 246"," )")</f>
        <v xml:space="preserve">rgb( 41, 182, 246 )</v>
      </c>
      <c r="F293" s="6" t="str">
        <f>CONCATENATE("hls( ","199, 92%, 56%"," )")</f>
        <v xml:space="preserve">hls( 199, 92%, 56% )</v>
      </c>
    </row>
    <row r="294" ht="14.25">
      <c r="A294" s="1" t="s">
        <v>234</v>
      </c>
      <c r="B294" s="1" t="s">
        <v>325</v>
      </c>
      <c r="C294" s="2" t="s">
        <v>331</v>
      </c>
      <c r="D294" s="2" t="s">
        <v>331</v>
      </c>
      <c r="E294" s="6" t="str">
        <f>CONCATENATE("rgb( ","3, 169, 244"," )")</f>
        <v xml:space="preserve">rgb( 3, 169, 244 )</v>
      </c>
      <c r="F294" s="6" t="str">
        <f>CONCATENATE("hls( ","199, 98%, 48%"," )")</f>
        <v xml:space="preserve">hls( 199, 98%, 48% )</v>
      </c>
    </row>
    <row r="295" ht="14.25">
      <c r="A295" s="1" t="s">
        <v>234</v>
      </c>
      <c r="B295" s="1" t="s">
        <v>325</v>
      </c>
      <c r="C295" s="2" t="s">
        <v>332</v>
      </c>
      <c r="D295" s="2" t="s">
        <v>332</v>
      </c>
      <c r="E295" s="6" t="str">
        <f>CONCATENATE("rgb( ","3, 155, 229"," )")</f>
        <v xml:space="preserve">rgb( 3, 155, 229 )</v>
      </c>
      <c r="F295" s="6" t="str">
        <f>CONCATENATE("hls( ","200, 97%, 45%"," )")</f>
        <v xml:space="preserve">hls( 200, 97%, 45% )</v>
      </c>
    </row>
    <row r="296" ht="14.25">
      <c r="A296" s="1" t="s">
        <v>234</v>
      </c>
      <c r="B296" s="1" t="s">
        <v>325</v>
      </c>
      <c r="C296" s="2" t="s">
        <v>333</v>
      </c>
      <c r="D296" s="2" t="s">
        <v>333</v>
      </c>
      <c r="E296" s="6" t="str">
        <f>CONCATENATE("rgb( ","2, 136, 209"," )")</f>
        <v xml:space="preserve">rgb( 2, 136, 209 )</v>
      </c>
      <c r="F296" s="6" t="str">
        <f>CONCATENATE("hls( ","201, 98%, 41%"," )")</f>
        <v xml:space="preserve">hls( 201, 98%, 41% )</v>
      </c>
    </row>
    <row r="297" ht="14.25">
      <c r="A297" s="1" t="s">
        <v>234</v>
      </c>
      <c r="B297" s="1" t="s">
        <v>325</v>
      </c>
      <c r="C297" s="2" t="s">
        <v>334</v>
      </c>
      <c r="D297" s="2" t="s">
        <v>334</v>
      </c>
      <c r="E297" s="6" t="str">
        <f>CONCATENATE("rgb( ","2, 119, 189"," )")</f>
        <v xml:space="preserve">rgb( 2, 119, 189 )</v>
      </c>
      <c r="F297" s="6" t="str">
        <f>CONCATENATE("hls( ","202, 98%, 37%"," )")</f>
        <v xml:space="preserve">hls( 202, 98%, 37% )</v>
      </c>
    </row>
    <row r="298" ht="14.25">
      <c r="A298" s="1" t="s">
        <v>234</v>
      </c>
      <c r="B298" s="1" t="s">
        <v>325</v>
      </c>
      <c r="C298" s="2" t="s">
        <v>335</v>
      </c>
      <c r="D298" s="2" t="s">
        <v>335</v>
      </c>
      <c r="E298" s="6" t="str">
        <f>CONCATENATE("rgb( ","1, 87, 155"," )")</f>
        <v xml:space="preserve">rgb( 1, 87, 155 )</v>
      </c>
      <c r="F298" s="6" t="str">
        <f>CONCATENATE("hls( ","206, 99%, 31%"," )")</f>
        <v xml:space="preserve">hls( 206, 99%, 31% )</v>
      </c>
    </row>
    <row r="299" ht="14.25">
      <c r="A299" s="1" t="s">
        <v>234</v>
      </c>
      <c r="B299" s="1" t="s">
        <v>325</v>
      </c>
      <c r="C299" s="2" t="s">
        <v>336</v>
      </c>
      <c r="D299" s="2" t="s">
        <v>336</v>
      </c>
      <c r="E299" s="6" t="str">
        <f>CONCATENATE("rgb( ","128, 216, 255"," )")</f>
        <v xml:space="preserve">rgb( 128, 216, 255 )</v>
      </c>
      <c r="F299" s="6" t="str">
        <f>CONCATENATE("hls( ","198, 100%, 75%"," )")</f>
        <v xml:space="preserve">hls( 198, 100%, 75% )</v>
      </c>
    </row>
    <row r="300" ht="14.25">
      <c r="A300" s="1" t="s">
        <v>234</v>
      </c>
      <c r="B300" s="1" t="s">
        <v>325</v>
      </c>
      <c r="C300" s="2" t="s">
        <v>337</v>
      </c>
      <c r="D300" s="2" t="s">
        <v>337</v>
      </c>
      <c r="E300" s="6" t="str">
        <f>CONCATENATE("rgb( ","64, 196, 255"," )")</f>
        <v xml:space="preserve">rgb( 64, 196, 255 )</v>
      </c>
      <c r="F300" s="6" t="str">
        <f>CONCATENATE("hls( ","199, 100%, 63%"," )")</f>
        <v xml:space="preserve">hls( 199, 100%, 63% )</v>
      </c>
    </row>
    <row r="301" ht="14.25">
      <c r="A301" s="1" t="s">
        <v>234</v>
      </c>
      <c r="B301" s="1" t="s">
        <v>325</v>
      </c>
      <c r="C301" s="2" t="s">
        <v>338</v>
      </c>
      <c r="D301" s="2" t="s">
        <v>338</v>
      </c>
      <c r="E301" s="6" t="str">
        <f>CONCATENATE("rgb( ","0, 176, 255"," )")</f>
        <v xml:space="preserve">rgb( 0, 176, 255 )</v>
      </c>
      <c r="F301" s="6" t="str">
        <f>CONCATENATE("hls( ","199, 100%, 50%"," )")</f>
        <v xml:space="preserve">hls( 199, 100%, 50% )</v>
      </c>
    </row>
    <row r="302" ht="14.25">
      <c r="A302" s="1" t="s">
        <v>234</v>
      </c>
      <c r="B302" s="1" t="s">
        <v>325</v>
      </c>
      <c r="C302" s="2" t="s">
        <v>339</v>
      </c>
      <c r="D302" s="2" t="s">
        <v>339</v>
      </c>
      <c r="E302" s="6" t="str">
        <f>CONCATENATE("rgb( ","0, 145, 234"," )")</f>
        <v xml:space="preserve">rgb( 0, 145, 234 )</v>
      </c>
      <c r="F302" s="6" t="str">
        <f>CONCATENATE("hls( ","203, 100%, 46%"," )")</f>
        <v xml:space="preserve">hls( 203, 100%, 46% )</v>
      </c>
    </row>
    <row r="303" ht="14.25">
      <c r="A303" s="1" t="s">
        <v>234</v>
      </c>
      <c r="B303" s="1" t="s">
        <v>340</v>
      </c>
      <c r="C303" s="2" t="s">
        <v>341</v>
      </c>
      <c r="D303" s="2" t="s">
        <v>341</v>
      </c>
      <c r="E303" s="6" t="str">
        <f>CONCATENATE("rgb( ","224, 247, 250"," )")</f>
        <v xml:space="preserve">rgb( 224, 247, 250 )</v>
      </c>
      <c r="F303" s="6" t="str">
        <f>CONCATENATE("hls( ","187, 72%, 93%"," )")</f>
        <v xml:space="preserve">hls( 187, 72%, 93% )</v>
      </c>
    </row>
    <row r="304" ht="14.25">
      <c r="A304" s="1" t="s">
        <v>234</v>
      </c>
      <c r="B304" s="1" t="s">
        <v>340</v>
      </c>
      <c r="C304" s="2" t="s">
        <v>342</v>
      </c>
      <c r="D304" s="2" t="s">
        <v>342</v>
      </c>
      <c r="E304" s="6" t="str">
        <f>CONCATENATE("rgb( ","178, 235, 242"," )")</f>
        <v xml:space="preserve">rgb( 178, 235, 242 )</v>
      </c>
      <c r="F304" s="6" t="str">
        <f>CONCATENATE("hls( ","187, 71%, 82%"," )")</f>
        <v xml:space="preserve">hls( 187, 71%, 82% )</v>
      </c>
    </row>
    <row r="305" ht="14.25">
      <c r="A305" s="1" t="s">
        <v>234</v>
      </c>
      <c r="B305" s="1" t="s">
        <v>340</v>
      </c>
      <c r="C305" s="2" t="s">
        <v>343</v>
      </c>
      <c r="D305" s="2" t="s">
        <v>343</v>
      </c>
      <c r="E305" s="6" t="str">
        <f>CONCATENATE("rgb( ","128, 222, 234"," )")</f>
        <v xml:space="preserve">rgb( 128, 222, 234 )</v>
      </c>
      <c r="F305" s="6" t="str">
        <f>CONCATENATE("hls( ","187, 72%, 71%"," )")</f>
        <v xml:space="preserve">hls( 187, 72%, 71% )</v>
      </c>
    </row>
    <row r="306" ht="14.25">
      <c r="A306" s="1" t="s">
        <v>234</v>
      </c>
      <c r="B306" s="1" t="s">
        <v>340</v>
      </c>
      <c r="C306" s="2" t="s">
        <v>344</v>
      </c>
      <c r="D306" s="2" t="s">
        <v>344</v>
      </c>
      <c r="E306" s="6" t="str">
        <f>CONCATENATE("rgb( ","77, 208, 225"," )")</f>
        <v xml:space="preserve">rgb( 77, 208, 225 )</v>
      </c>
      <c r="F306" s="6" t="str">
        <f>CONCATENATE("hls( ","187, 71%, 59%"," )")</f>
        <v xml:space="preserve">hls( 187, 71%, 59% )</v>
      </c>
    </row>
    <row r="307" ht="14.25">
      <c r="A307" s="1" t="s">
        <v>234</v>
      </c>
      <c r="B307" s="1" t="s">
        <v>340</v>
      </c>
      <c r="C307" s="2" t="s">
        <v>345</v>
      </c>
      <c r="D307" s="2" t="s">
        <v>345</v>
      </c>
      <c r="E307" s="6" t="str">
        <f>CONCATENATE("rgb( ","38, 198, 218"," )")</f>
        <v xml:space="preserve">rgb( 38, 198, 218 )</v>
      </c>
      <c r="F307" s="6" t="str">
        <f>CONCATENATE("hls( ","187, 71%, 50%"," )")</f>
        <v xml:space="preserve">hls( 187, 71%, 50% )</v>
      </c>
    </row>
    <row r="308" ht="14.25">
      <c r="A308" s="1" t="s">
        <v>234</v>
      </c>
      <c r="B308" s="1" t="s">
        <v>340</v>
      </c>
      <c r="C308" s="2" t="s">
        <v>346</v>
      </c>
      <c r="D308" s="2" t="s">
        <v>346</v>
      </c>
      <c r="E308" s="6" t="str">
        <f>CONCATENATE("rgb( ","0, 188, 212"," )")</f>
        <v xml:space="preserve">rgb( 0, 188, 212 )</v>
      </c>
      <c r="F308" s="6" t="str">
        <f>CONCATENATE("hls( ","187, 100%, 42%"," )")</f>
        <v xml:space="preserve">hls( 187, 100%, 42% )</v>
      </c>
    </row>
    <row r="309" ht="14.25">
      <c r="A309" s="1" t="s">
        <v>234</v>
      </c>
      <c r="B309" s="1" t="s">
        <v>340</v>
      </c>
      <c r="C309" s="2" t="s">
        <v>347</v>
      </c>
      <c r="D309" s="2" t="s">
        <v>347</v>
      </c>
      <c r="E309" s="6" t="str">
        <f>CONCATENATE("rgb( ","0, 172, 193"," )")</f>
        <v xml:space="preserve">rgb( 0, 172, 193 )</v>
      </c>
      <c r="F309" s="6" t="str">
        <f>CONCATENATE("hls( ","187, 100%, 38%"," )")</f>
        <v xml:space="preserve">hls( 187, 100%, 38% )</v>
      </c>
    </row>
    <row r="310" ht="14.25">
      <c r="A310" s="1" t="s">
        <v>234</v>
      </c>
      <c r="B310" s="1" t="s">
        <v>340</v>
      </c>
      <c r="C310" s="2" t="s">
        <v>348</v>
      </c>
      <c r="D310" s="2" t="s">
        <v>348</v>
      </c>
      <c r="E310" s="6" t="str">
        <f>CONCATENATE("rgb( ","0, 151, 167"," )")</f>
        <v xml:space="preserve">rgb( 0, 151, 167 )</v>
      </c>
      <c r="F310" s="6" t="str">
        <f>CONCATENATE("hls( ","186, 100%, 33%"," )")</f>
        <v xml:space="preserve">hls( 186, 100%, 33% )</v>
      </c>
    </row>
    <row r="311" ht="14.25">
      <c r="A311" s="1" t="s">
        <v>234</v>
      </c>
      <c r="B311" s="1" t="s">
        <v>340</v>
      </c>
      <c r="C311" s="2" t="s">
        <v>349</v>
      </c>
      <c r="D311" s="2" t="s">
        <v>349</v>
      </c>
      <c r="E311" s="6" t="str">
        <f>CONCATENATE("rgb( ","0, 131, 143"," )")</f>
        <v xml:space="preserve">rgb( 0, 131, 143 )</v>
      </c>
      <c r="F311" s="6" t="str">
        <f>CONCATENATE("hls( ","185, 100%, 28%"," )")</f>
        <v xml:space="preserve">hls( 185, 100%, 28% )</v>
      </c>
    </row>
    <row r="312" ht="14.25">
      <c r="A312" s="1" t="s">
        <v>234</v>
      </c>
      <c r="B312" s="1" t="s">
        <v>340</v>
      </c>
      <c r="C312" s="2" t="s">
        <v>350</v>
      </c>
      <c r="D312" s="2" t="s">
        <v>350</v>
      </c>
      <c r="E312" s="6" t="str">
        <f>CONCATENATE("rgb( ","0, 96, 100"," )")</f>
        <v xml:space="preserve">rgb( 0, 96, 100 )</v>
      </c>
      <c r="F312" s="6" t="str">
        <f>CONCATENATE("hls( ","182, 100%, 20%"," )")</f>
        <v xml:space="preserve">hls( 182, 100%, 20% )</v>
      </c>
    </row>
    <row r="313" ht="14.25">
      <c r="A313" s="1" t="s">
        <v>234</v>
      </c>
      <c r="B313" s="1" t="s">
        <v>340</v>
      </c>
      <c r="C313" s="2" t="s">
        <v>351</v>
      </c>
      <c r="D313" s="2" t="s">
        <v>351</v>
      </c>
      <c r="E313" s="6" t="str">
        <f>CONCATENATE("rgb( ","132, 255, 255"," )")</f>
        <v xml:space="preserve">rgb( 132, 255, 255 )</v>
      </c>
      <c r="F313" s="6" t="str">
        <f>CONCATENATE("hls( ","180, 100%, 76%"," )")</f>
        <v xml:space="preserve">hls( 180, 100%, 76% )</v>
      </c>
    </row>
    <row r="314" ht="14.25">
      <c r="A314" s="1" t="s">
        <v>234</v>
      </c>
      <c r="B314" s="1" t="s">
        <v>340</v>
      </c>
      <c r="C314" s="2" t="s">
        <v>352</v>
      </c>
      <c r="D314" s="2" t="s">
        <v>352</v>
      </c>
      <c r="E314" s="6" t="str">
        <f>CONCATENATE("rgb( ","24, 255, 255"," )")</f>
        <v xml:space="preserve">rgb( 24, 255, 255 )</v>
      </c>
      <c r="F314" s="6" t="str">
        <f>CONCATENATE("hls( ","180, 100%, 55%"," )")</f>
        <v xml:space="preserve">hls( 180, 100%, 55% )</v>
      </c>
    </row>
    <row r="315" ht="14.25">
      <c r="A315" s="1" t="s">
        <v>234</v>
      </c>
      <c r="B315" s="1" t="s">
        <v>340</v>
      </c>
      <c r="C315" s="2" t="s">
        <v>353</v>
      </c>
      <c r="D315" s="2" t="s">
        <v>353</v>
      </c>
      <c r="E315" s="6" t="str">
        <f>CONCATENATE("rgb( ","0, 229, 255"," )")</f>
        <v xml:space="preserve">rgb( 0, 229, 255 )</v>
      </c>
      <c r="F315" s="6" t="str">
        <f>CONCATENATE("hls( ","186, 100%, 50%"," )")</f>
        <v xml:space="preserve">hls( 186, 100%, 50% )</v>
      </c>
    </row>
    <row r="316" ht="14.25">
      <c r="A316" s="1" t="s">
        <v>234</v>
      </c>
      <c r="B316" s="1" t="s">
        <v>340</v>
      </c>
      <c r="C316" s="2" t="s">
        <v>354</v>
      </c>
      <c r="D316" s="2" t="s">
        <v>354</v>
      </c>
      <c r="E316" s="6" t="str">
        <f>CONCATENATE("rgb( ","0, 184, 212"," )")</f>
        <v xml:space="preserve">rgb( 0, 184, 212 )</v>
      </c>
      <c r="F316" s="6" t="str">
        <f>CONCATENATE("hls( ","188, 100%, 42%"," )")</f>
        <v xml:space="preserve">hls( 188, 100%, 42% )</v>
      </c>
    </row>
    <row r="317" ht="14.25">
      <c r="A317" s="1" t="s">
        <v>234</v>
      </c>
      <c r="B317" s="1" t="s">
        <v>355</v>
      </c>
      <c r="C317" s="2" t="s">
        <v>356</v>
      </c>
      <c r="D317" s="2" t="s">
        <v>356</v>
      </c>
      <c r="E317" s="6" t="str">
        <f>CONCATENATE("rgb( ","224, 242, 241"," )")</f>
        <v xml:space="preserve">rgb( 224, 242, 241 )</v>
      </c>
      <c r="F317" s="6" t="str">
        <f>CONCATENATE("hls( ","177, 41%, 91%"," )")</f>
        <v xml:space="preserve">hls( 177, 41%, 91% )</v>
      </c>
    </row>
    <row r="318" ht="14.25">
      <c r="A318" s="1" t="s">
        <v>234</v>
      </c>
      <c r="B318" s="1" t="s">
        <v>355</v>
      </c>
      <c r="C318" s="2" t="s">
        <v>357</v>
      </c>
      <c r="D318" s="2" t="s">
        <v>357</v>
      </c>
      <c r="E318" s="6" t="str">
        <f>CONCATENATE("rgb( ","178, 223, 219"," )")</f>
        <v xml:space="preserve">rgb( 178, 223, 219 )</v>
      </c>
      <c r="F318" s="6" t="str">
        <f>CONCATENATE("hls( ","175, 41%, 79%"," )")</f>
        <v xml:space="preserve">hls( 175, 41%, 79% )</v>
      </c>
    </row>
    <row r="319" ht="14.25">
      <c r="A319" s="1" t="s">
        <v>234</v>
      </c>
      <c r="B319" s="1" t="s">
        <v>355</v>
      </c>
      <c r="C319" s="2" t="s">
        <v>358</v>
      </c>
      <c r="D319" s="2" t="s">
        <v>358</v>
      </c>
      <c r="E319" s="6" t="str">
        <f>CONCATENATE("rgb( ","128, 203, 196"," )")</f>
        <v xml:space="preserve">rgb( 128, 203, 196 )</v>
      </c>
      <c r="F319" s="6" t="str">
        <f>CONCATENATE("hls( ","174, 42%, 65%"," )")</f>
        <v xml:space="preserve">hls( 174, 42%, 65% )</v>
      </c>
    </row>
    <row r="320" ht="14.25">
      <c r="A320" s="1" t="s">
        <v>234</v>
      </c>
      <c r="B320" s="1" t="s">
        <v>355</v>
      </c>
      <c r="C320" s="2" t="s">
        <v>359</v>
      </c>
      <c r="D320" s="2" t="s">
        <v>359</v>
      </c>
      <c r="E320" s="6" t="str">
        <f>CONCATENATE("rgb( ","77, 182, 172"," )")</f>
        <v xml:space="preserve">rgb( 77, 182, 172 )</v>
      </c>
      <c r="F320" s="6" t="str">
        <f>CONCATENATE("hls( ","174, 42%, 51%"," )")</f>
        <v xml:space="preserve">hls( 174, 42%, 51% )</v>
      </c>
    </row>
    <row r="321" ht="14.25">
      <c r="A321" s="1" t="s">
        <v>234</v>
      </c>
      <c r="B321" s="1" t="s">
        <v>355</v>
      </c>
      <c r="C321" s="2" t="s">
        <v>360</v>
      </c>
      <c r="D321" s="2" t="s">
        <v>360</v>
      </c>
      <c r="E321" s="6" t="str">
        <f>CONCATENATE("rgb( ","38, 166, 154"," )")</f>
        <v xml:space="preserve">rgb( 38, 166, 154 )</v>
      </c>
      <c r="F321" s="6" t="str">
        <f>CONCATENATE("hls( ","174, 63%, 40%"," )")</f>
        <v xml:space="preserve">hls( 174, 63%, 40% )</v>
      </c>
    </row>
    <row r="322" ht="14.25">
      <c r="A322" s="1" t="s">
        <v>234</v>
      </c>
      <c r="B322" s="1" t="s">
        <v>355</v>
      </c>
      <c r="C322" s="2" t="s">
        <v>361</v>
      </c>
      <c r="D322" s="2" t="s">
        <v>361</v>
      </c>
      <c r="E322" s="6" t="str">
        <f>CONCATENATE("rgb( ","0, 150, 136"," )")</f>
        <v xml:space="preserve">rgb( 0, 150, 136 )</v>
      </c>
      <c r="F322" s="6" t="str">
        <f>CONCATENATE("hls( ","174, 100%, 29%"," )")</f>
        <v xml:space="preserve">hls( 174, 100%, 29% )</v>
      </c>
    </row>
    <row r="323" ht="14.25">
      <c r="A323" s="1" t="s">
        <v>234</v>
      </c>
      <c r="B323" s="1" t="s">
        <v>355</v>
      </c>
      <c r="C323" s="2" t="s">
        <v>362</v>
      </c>
      <c r="D323" s="2" t="s">
        <v>362</v>
      </c>
      <c r="E323" s="6" t="str">
        <f>CONCATENATE("rgb( ","0, 137, 123"," )")</f>
        <v xml:space="preserve">rgb( 0, 137, 123 )</v>
      </c>
      <c r="F323" s="6" t="str">
        <f>CONCATENATE("hls( ","174, 100%, 27%"," )")</f>
        <v xml:space="preserve">hls( 174, 100%, 27% )</v>
      </c>
    </row>
    <row r="324" ht="14.25">
      <c r="A324" s="1" t="s">
        <v>234</v>
      </c>
      <c r="B324" s="1" t="s">
        <v>355</v>
      </c>
      <c r="C324" s="2" t="s">
        <v>363</v>
      </c>
      <c r="D324" s="2" t="s">
        <v>363</v>
      </c>
      <c r="E324" s="6" t="str">
        <f>CONCATENATE("rgb( ","0, 121, 107"," )")</f>
        <v xml:space="preserve">rgb( 0, 121, 107 )</v>
      </c>
      <c r="F324" s="6" t="str">
        <f>CONCATENATE("hls( ","173, 100%, 24%"," )")</f>
        <v xml:space="preserve">hls( 173, 100%, 24% )</v>
      </c>
    </row>
    <row r="325" ht="14.25">
      <c r="A325" s="1" t="s">
        <v>234</v>
      </c>
      <c r="B325" s="1" t="s">
        <v>355</v>
      </c>
      <c r="C325" s="2" t="s">
        <v>364</v>
      </c>
      <c r="D325" s="2" t="s">
        <v>364</v>
      </c>
      <c r="E325" s="6" t="str">
        <f>CONCATENATE("rgb( ","0, 105, 92"," )")</f>
        <v xml:space="preserve">rgb( 0, 105, 92 )</v>
      </c>
      <c r="F325" s="6" t="str">
        <f>CONCATENATE("hls( ","173, 100%, 21%"," )")</f>
        <v xml:space="preserve">hls( 173, 100%, 21% )</v>
      </c>
    </row>
    <row r="326" ht="14.25">
      <c r="A326" s="1" t="s">
        <v>234</v>
      </c>
      <c r="B326" s="1" t="s">
        <v>355</v>
      </c>
      <c r="C326" s="2" t="s">
        <v>365</v>
      </c>
      <c r="D326" s="2" t="s">
        <v>365</v>
      </c>
      <c r="E326" s="6" t="str">
        <f>CONCATENATE("rgb( ","0, 77, 64"," )")</f>
        <v xml:space="preserve">rgb( 0, 77, 64 )</v>
      </c>
      <c r="F326" s="6" t="str">
        <f>CONCATENATE("hls( ","170, 100%, 15%"," )")</f>
        <v xml:space="preserve">hls( 170, 100%, 15% )</v>
      </c>
    </row>
    <row r="327" ht="14.25">
      <c r="A327" s="1" t="s">
        <v>234</v>
      </c>
      <c r="B327" s="1" t="s">
        <v>355</v>
      </c>
      <c r="C327" s="2" t="s">
        <v>366</v>
      </c>
      <c r="D327" s="2" t="s">
        <v>366</v>
      </c>
      <c r="E327" s="6" t="str">
        <f>CONCATENATE("rgb( ","167, 255, 235"," )")</f>
        <v xml:space="preserve">rgb( 167, 255, 235 )</v>
      </c>
      <c r="F327" s="6" t="str">
        <f>CONCATENATE("hls( ","166, 100%, 83%"," )")</f>
        <v xml:space="preserve">hls( 166, 100%, 83% )</v>
      </c>
    </row>
    <row r="328" ht="14.25">
      <c r="A328" s="1" t="s">
        <v>234</v>
      </c>
      <c r="B328" s="1" t="s">
        <v>355</v>
      </c>
      <c r="C328" s="2" t="s">
        <v>367</v>
      </c>
      <c r="D328" s="2" t="s">
        <v>367</v>
      </c>
      <c r="E328" s="6" t="str">
        <f>CONCATENATE("rgb( ","100, 255, 218"," )")</f>
        <v xml:space="preserve">rgb( 100, 255, 218 )</v>
      </c>
      <c r="F328" s="6" t="str">
        <f>CONCATENATE("hls( ","166, 100%, 70%"," )")</f>
        <v xml:space="preserve">hls( 166, 100%, 70% )</v>
      </c>
    </row>
    <row r="329" ht="14.25">
      <c r="A329" s="1" t="s">
        <v>234</v>
      </c>
      <c r="B329" s="1" t="s">
        <v>355</v>
      </c>
      <c r="C329" s="2" t="s">
        <v>368</v>
      </c>
      <c r="D329" s="2" t="s">
        <v>368</v>
      </c>
      <c r="E329" s="6" t="str">
        <f>CONCATENATE("rgb( ","29, 233, 182"," )")</f>
        <v xml:space="preserve">rgb( 29, 233, 182 )</v>
      </c>
      <c r="F329" s="6" t="str">
        <f>CONCATENATE("hls( ","165, 82%, 51%"," )")</f>
        <v xml:space="preserve">hls( 165, 82%, 51% )</v>
      </c>
    </row>
    <row r="330" ht="14.25">
      <c r="A330" s="1" t="s">
        <v>234</v>
      </c>
      <c r="B330" s="1" t="s">
        <v>355</v>
      </c>
      <c r="C330" s="2" t="s">
        <v>369</v>
      </c>
      <c r="D330" s="2" t="s">
        <v>369</v>
      </c>
      <c r="E330" s="6" t="str">
        <f>CONCATENATE("rgb( ","0, 191, 165"," )")</f>
        <v xml:space="preserve">rgb( 0, 191, 165 )</v>
      </c>
      <c r="F330" s="6" t="str">
        <f>CONCATENATE("hls( ","172, 100%, 37%"," )")</f>
        <v xml:space="preserve">hls( 172, 100%, 37% )</v>
      </c>
    </row>
    <row r="331" ht="14.25">
      <c r="A331" s="1" t="s">
        <v>234</v>
      </c>
      <c r="B331" s="1" t="s">
        <v>370</v>
      </c>
      <c r="C331" s="2" t="s">
        <v>371</v>
      </c>
      <c r="D331" s="2" t="s">
        <v>371</v>
      </c>
      <c r="E331" s="6" t="str">
        <f>CONCATENATE("rgb( ","232, 245, 233"," )")</f>
        <v xml:space="preserve">rgb( 232, 245, 233 )</v>
      </c>
      <c r="F331" s="6" t="str">
        <f>CONCATENATE("hls( ","125, 39%, 94%"," )")</f>
        <v xml:space="preserve">hls( 125, 39%, 94% )</v>
      </c>
    </row>
    <row r="332" ht="14.25">
      <c r="A332" s="1" t="s">
        <v>234</v>
      </c>
      <c r="B332" s="1" t="s">
        <v>370</v>
      </c>
      <c r="C332" s="2" t="s">
        <v>372</v>
      </c>
      <c r="D332" s="2" t="s">
        <v>372</v>
      </c>
      <c r="E332" s="6" t="str">
        <f>CONCATENATE("rgb( ","200, 230, 201"," )")</f>
        <v xml:space="preserve">rgb( 200, 230, 201 )</v>
      </c>
      <c r="F332" s="6" t="str">
        <f>CONCATENATE("hls( ","122, 37%, 84%"," )")</f>
        <v xml:space="preserve">hls( 122, 37%, 84% )</v>
      </c>
    </row>
    <row r="333" ht="14.25">
      <c r="A333" s="1" t="s">
        <v>234</v>
      </c>
      <c r="B333" s="1" t="s">
        <v>370</v>
      </c>
      <c r="C333" s="2" t="s">
        <v>373</v>
      </c>
      <c r="D333" s="2" t="s">
        <v>373</v>
      </c>
      <c r="E333" s="6" t="str">
        <f>CONCATENATE("rgb( ","165, 214, 167"," )")</f>
        <v xml:space="preserve">rgb( 165, 214, 167 )</v>
      </c>
      <c r="F333" s="6" t="str">
        <f>CONCATENATE("hls( ","122, 37%, 74%"," )")</f>
        <v xml:space="preserve">hls( 122, 37%, 74% )</v>
      </c>
    </row>
    <row r="334" ht="14.25">
      <c r="A334" s="1" t="s">
        <v>234</v>
      </c>
      <c r="B334" s="1" t="s">
        <v>370</v>
      </c>
      <c r="C334" s="2" t="s">
        <v>374</v>
      </c>
      <c r="D334" s="2" t="s">
        <v>374</v>
      </c>
      <c r="E334" s="6" t="str">
        <f>CONCATENATE("rgb( ","129, 199, 132"," )")</f>
        <v xml:space="preserve">rgb( 129, 199, 132 )</v>
      </c>
      <c r="F334" s="6" t="str">
        <f>CONCATENATE("hls( ","123, 38%, 64%"," )")</f>
        <v xml:space="preserve">hls( 123, 38%, 64% )</v>
      </c>
    </row>
    <row r="335" ht="14.25">
      <c r="A335" s="1" t="s">
        <v>234</v>
      </c>
      <c r="B335" s="1" t="s">
        <v>370</v>
      </c>
      <c r="C335" s="2" t="s">
        <v>375</v>
      </c>
      <c r="D335" s="2" t="s">
        <v>375</v>
      </c>
      <c r="E335" s="6" t="str">
        <f>CONCATENATE("rgb( ","102, 187, 106"," )")</f>
        <v xml:space="preserve">rgb( 102, 187, 106 )</v>
      </c>
      <c r="F335" s="6" t="str">
        <f>CONCATENATE("hls( ","123, 38%, 57%"," )")</f>
        <v xml:space="preserve">hls( 123, 38%, 57% )</v>
      </c>
    </row>
    <row r="336" ht="14.25">
      <c r="A336" s="1" t="s">
        <v>234</v>
      </c>
      <c r="B336" s="1" t="s">
        <v>370</v>
      </c>
      <c r="C336" s="2" t="s">
        <v>376</v>
      </c>
      <c r="D336" s="2" t="s">
        <v>376</v>
      </c>
      <c r="E336" s="6" t="str">
        <f>CONCATENATE("rgb( ","76, 175, 80"," )")</f>
        <v xml:space="preserve">rgb( 76, 175, 80 )</v>
      </c>
      <c r="F336" s="6" t="str">
        <f>CONCATENATE("hls( ","122, 39%, 49%"," )")</f>
        <v xml:space="preserve">hls( 122, 39%, 49% )</v>
      </c>
    </row>
    <row r="337" ht="14.25">
      <c r="A337" s="1" t="s">
        <v>234</v>
      </c>
      <c r="B337" s="1" t="s">
        <v>370</v>
      </c>
      <c r="C337" s="2" t="s">
        <v>377</v>
      </c>
      <c r="D337" s="2" t="s">
        <v>377</v>
      </c>
      <c r="E337" s="6" t="str">
        <f>CONCATENATE("rgb( ","67, 160, 71"," )")</f>
        <v xml:space="preserve">rgb( 67, 160, 71 )</v>
      </c>
      <c r="F337" s="6" t="str">
        <f>CONCATENATE("hls( ","123, 41%, 45%"," )")</f>
        <v xml:space="preserve">hls( 123, 41%, 45% )</v>
      </c>
    </row>
    <row r="338" ht="14.25">
      <c r="A338" s="1" t="s">
        <v>234</v>
      </c>
      <c r="B338" s="1" t="s">
        <v>370</v>
      </c>
      <c r="C338" s="2" t="s">
        <v>378</v>
      </c>
      <c r="D338" s="2" t="s">
        <v>378</v>
      </c>
      <c r="E338" s="6" t="str">
        <f>CONCATENATE("rgb( ","56, 142, 60"," )")</f>
        <v xml:space="preserve">rgb( 56, 142, 60 )</v>
      </c>
      <c r="F338" s="6" t="str">
        <f>CONCATENATE("hls( ","123, 43%, 39%"," )")</f>
        <v xml:space="preserve">hls( 123, 43%, 39% )</v>
      </c>
    </row>
    <row r="339" ht="14.25">
      <c r="A339" s="1" t="s">
        <v>234</v>
      </c>
      <c r="B339" s="1" t="s">
        <v>370</v>
      </c>
      <c r="C339" s="2" t="s">
        <v>379</v>
      </c>
      <c r="D339" s="2" t="s">
        <v>379</v>
      </c>
      <c r="E339" s="6" t="str">
        <f>CONCATENATE("rgb( ","46, 125, 50"," )")</f>
        <v xml:space="preserve">rgb( 46, 125, 50 )</v>
      </c>
      <c r="F339" s="6" t="str">
        <f>CONCATENATE("hls( ","123, 46%, 34%"," )")</f>
        <v xml:space="preserve">hls( 123, 46%, 34% )</v>
      </c>
    </row>
    <row r="340" ht="14.25">
      <c r="A340" s="1" t="s">
        <v>234</v>
      </c>
      <c r="B340" s="1" t="s">
        <v>370</v>
      </c>
      <c r="C340" s="2" t="s">
        <v>380</v>
      </c>
      <c r="D340" s="2" t="s">
        <v>380</v>
      </c>
      <c r="E340" s="6" t="str">
        <f>CONCATENATE("rgb( ","27, 94, 32"," )")</f>
        <v xml:space="preserve">rgb( 27, 94, 32 )</v>
      </c>
      <c r="F340" s="6" t="str">
        <f>CONCATENATE("hls( ","124, 55%, 24%"," )")</f>
        <v xml:space="preserve">hls( 124, 55%, 24% )</v>
      </c>
    </row>
    <row r="341" ht="14.25">
      <c r="A341" s="1" t="s">
        <v>234</v>
      </c>
      <c r="B341" s="1" t="s">
        <v>370</v>
      </c>
      <c r="C341" s="2" t="s">
        <v>381</v>
      </c>
      <c r="D341" s="2" t="s">
        <v>381</v>
      </c>
      <c r="E341" s="6" t="str">
        <f>CONCATENATE("rgb( ","185, 246, 202"," )")</f>
        <v xml:space="preserve">rgb( 185, 246, 202 )</v>
      </c>
      <c r="F341" s="6" t="str">
        <f>CONCATENATE("hls( ","137, 77%, 85%"," )")</f>
        <v xml:space="preserve">hls( 137, 77%, 85% )</v>
      </c>
    </row>
    <row r="342" ht="14.25">
      <c r="A342" s="1" t="s">
        <v>234</v>
      </c>
      <c r="B342" s="1" t="s">
        <v>370</v>
      </c>
      <c r="C342" s="2" t="s">
        <v>382</v>
      </c>
      <c r="D342" s="2" t="s">
        <v>382</v>
      </c>
      <c r="E342" s="6" t="str">
        <f>CONCATENATE("rgb( ","105, 240, 174"," )")</f>
        <v xml:space="preserve">rgb( 105, 240, 174 )</v>
      </c>
      <c r="F342" s="6" t="str">
        <f>CONCATENATE("hls( ","151, 82%, 68%"," )")</f>
        <v xml:space="preserve">hls( 151, 82%, 68% )</v>
      </c>
    </row>
    <row r="343" ht="14.25">
      <c r="A343" s="1" t="s">
        <v>234</v>
      </c>
      <c r="B343" s="1" t="s">
        <v>370</v>
      </c>
      <c r="C343" s="2" t="s">
        <v>383</v>
      </c>
      <c r="D343" s="2" t="s">
        <v>383</v>
      </c>
      <c r="E343" s="6" t="str">
        <f>CONCATENATE("rgb( ","0, 230, 118"," )")</f>
        <v xml:space="preserve">rgb( 0, 230, 118 )</v>
      </c>
      <c r="F343" s="6" t="str">
        <f>CONCATENATE("hls( ","151, 100%, 45%"," )")</f>
        <v xml:space="preserve">hls( 151, 100%, 45% )</v>
      </c>
    </row>
    <row r="344" ht="14.25">
      <c r="A344" s="1" t="s">
        <v>234</v>
      </c>
      <c r="B344" s="1" t="s">
        <v>370</v>
      </c>
      <c r="C344" s="2" t="s">
        <v>384</v>
      </c>
      <c r="D344" s="2" t="s">
        <v>384</v>
      </c>
      <c r="E344" s="6" t="str">
        <f>CONCATENATE("rgb( ","0, 200, 83"," )")</f>
        <v xml:space="preserve">rgb( 0, 200, 83 )</v>
      </c>
      <c r="F344" s="6" t="str">
        <f>CONCATENATE("hls( ","145, 100%, 39%"," )")</f>
        <v xml:space="preserve">hls( 145, 100%, 39% )</v>
      </c>
    </row>
    <row r="345" ht="14.25">
      <c r="A345" s="1" t="s">
        <v>234</v>
      </c>
      <c r="B345" s="1" t="s">
        <v>385</v>
      </c>
      <c r="C345" s="2" t="s">
        <v>386</v>
      </c>
      <c r="D345" s="2" t="s">
        <v>386</v>
      </c>
      <c r="E345" s="6" t="str">
        <f>CONCATENATE("rgb( ","241, 248, 233"," )")</f>
        <v xml:space="preserve">rgb( 241, 248, 233 )</v>
      </c>
      <c r="F345" s="6" t="str">
        <f>CONCATENATE("hls( ","88, 52%, 94%"," )")</f>
        <v xml:space="preserve">hls( 88, 52%, 94% )</v>
      </c>
    </row>
    <row r="346" ht="14.25">
      <c r="A346" s="1" t="s">
        <v>234</v>
      </c>
      <c r="B346" s="1" t="s">
        <v>385</v>
      </c>
      <c r="C346" s="2" t="s">
        <v>387</v>
      </c>
      <c r="D346" s="2" t="s">
        <v>387</v>
      </c>
      <c r="E346" s="6" t="str">
        <f>CONCATENATE("rgb( ","220, 237, 200"," )")</f>
        <v xml:space="preserve">rgb( 220, 237, 200 )</v>
      </c>
      <c r="F346" s="6" t="str">
        <f>CONCATENATE("hls( ","88, 51%, 86%"," )")</f>
        <v xml:space="preserve">hls( 88, 51%, 86% )</v>
      </c>
    </row>
    <row r="347" ht="14.25">
      <c r="A347" s="1" t="s">
        <v>234</v>
      </c>
      <c r="B347" s="1" t="s">
        <v>385</v>
      </c>
      <c r="C347" s="2" t="s">
        <v>388</v>
      </c>
      <c r="D347" s="2" t="s">
        <v>388</v>
      </c>
      <c r="E347" s="6" t="str">
        <f>CONCATENATE("rgb( ","197, 225, 165"," )")</f>
        <v xml:space="preserve">rgb( 197, 225, 165 )</v>
      </c>
      <c r="F347" s="6" t="str">
        <f>CONCATENATE("hls( ","88, 50%, 76%"," )")</f>
        <v xml:space="preserve">hls( 88, 50%, 76% )</v>
      </c>
    </row>
    <row r="348" ht="14.25">
      <c r="A348" s="1" t="s">
        <v>234</v>
      </c>
      <c r="B348" s="1" t="s">
        <v>385</v>
      </c>
      <c r="C348" s="2" t="s">
        <v>389</v>
      </c>
      <c r="D348" s="2" t="s">
        <v>389</v>
      </c>
      <c r="E348" s="6" t="str">
        <f>CONCATENATE("rgb( ","174, 213, 129"," )")</f>
        <v xml:space="preserve">rgb( 174, 213, 129 )</v>
      </c>
      <c r="F348" s="6" t="str">
        <f>CONCATENATE("hls( ","88, 50%, 67%"," )")</f>
        <v xml:space="preserve">hls( 88, 50%, 67% )</v>
      </c>
    </row>
    <row r="349" ht="14.25">
      <c r="A349" s="1" t="s">
        <v>234</v>
      </c>
      <c r="B349" s="1" t="s">
        <v>385</v>
      </c>
      <c r="C349" s="2" t="s">
        <v>390</v>
      </c>
      <c r="D349" s="2" t="s">
        <v>390</v>
      </c>
      <c r="E349" s="6" t="str">
        <f>CONCATENATE("rgb( ","156, 204, 101"," )")</f>
        <v xml:space="preserve">rgb( 156, 204, 101 )</v>
      </c>
      <c r="F349" s="6" t="str">
        <f>CONCATENATE("hls( ","88, 50%, 60%"," )")</f>
        <v xml:space="preserve">hls( 88, 50%, 60% )</v>
      </c>
    </row>
    <row r="350" ht="14.25">
      <c r="A350" s="1" t="s">
        <v>234</v>
      </c>
      <c r="B350" s="1" t="s">
        <v>385</v>
      </c>
      <c r="C350" s="2" t="s">
        <v>391</v>
      </c>
      <c r="D350" s="2" t="s">
        <v>391</v>
      </c>
      <c r="E350" s="6" t="str">
        <f>CONCATENATE("rgb( ","139, 195, 74"," )")</f>
        <v xml:space="preserve">rgb( 139, 195, 74 )</v>
      </c>
      <c r="F350" s="6" t="str">
        <f>CONCATENATE("hls( ","88, 50%, 53%"," )")</f>
        <v xml:space="preserve">hls( 88, 50%, 53% )</v>
      </c>
    </row>
    <row r="351" ht="14.25">
      <c r="A351" s="1" t="s">
        <v>234</v>
      </c>
      <c r="B351" s="1" t="s">
        <v>385</v>
      </c>
      <c r="C351" s="2" t="s">
        <v>392</v>
      </c>
      <c r="D351" s="2" t="s">
        <v>392</v>
      </c>
      <c r="E351" s="6" t="str">
        <f>CONCATENATE("rgb( ","124, 179, 66"," )")</f>
        <v xml:space="preserve">rgb( 124, 179, 66 )</v>
      </c>
      <c r="F351" s="6" t="str">
        <f>CONCATENATE("hls( ","89, 46%, 48%"," )")</f>
        <v xml:space="preserve">hls( 89, 46%, 48% )</v>
      </c>
    </row>
    <row r="352" ht="14.25">
      <c r="A352" s="1" t="s">
        <v>234</v>
      </c>
      <c r="B352" s="1" t="s">
        <v>385</v>
      </c>
      <c r="C352" s="2" t="s">
        <v>393</v>
      </c>
      <c r="D352" s="2" t="s">
        <v>393</v>
      </c>
      <c r="E352" s="6" t="str">
        <f>CONCATENATE("rgb( ","104, 159, 56"," )")</f>
        <v xml:space="preserve">rgb( 104, 159, 56 )</v>
      </c>
      <c r="F352" s="6" t="str">
        <f>CONCATENATE("hls( ","92, 48%, 42%"," )")</f>
        <v xml:space="preserve">hls( 92, 48%, 42% )</v>
      </c>
    </row>
    <row r="353" ht="14.25">
      <c r="A353" s="1" t="s">
        <v>234</v>
      </c>
      <c r="B353" s="1" t="s">
        <v>385</v>
      </c>
      <c r="C353" s="2" t="s">
        <v>394</v>
      </c>
      <c r="D353" s="2" t="s">
        <v>394</v>
      </c>
      <c r="E353" s="6" t="str">
        <f>CONCATENATE("rgb( ","85, 139, 47"," )")</f>
        <v xml:space="preserve">rgb( 85, 139, 47 )</v>
      </c>
      <c r="F353" s="6" t="str">
        <f>CONCATENATE("hls( ","95, 49%, 36%"," )")</f>
        <v xml:space="preserve">hls( 95, 49%, 36% )</v>
      </c>
    </row>
    <row r="354" ht="14.25">
      <c r="A354" s="1" t="s">
        <v>234</v>
      </c>
      <c r="B354" s="1" t="s">
        <v>385</v>
      </c>
      <c r="C354" s="2" t="s">
        <v>395</v>
      </c>
      <c r="D354" s="2" t="s">
        <v>395</v>
      </c>
      <c r="E354" s="6" t="str">
        <f>CONCATENATE("rgb( ","51, 105, 30"," )")</f>
        <v xml:space="preserve">rgb( 51, 105, 30 )</v>
      </c>
      <c r="F354" s="6" t="str">
        <f>CONCATENATE("hls( ","103, 56%, 26%"," )")</f>
        <v xml:space="preserve">hls( 103, 56%, 26% )</v>
      </c>
    </row>
    <row r="355" ht="14.25">
      <c r="A355" s="1" t="s">
        <v>234</v>
      </c>
      <c r="B355" s="1" t="s">
        <v>385</v>
      </c>
      <c r="C355" s="2" t="s">
        <v>396</v>
      </c>
      <c r="D355" s="2" t="s">
        <v>396</v>
      </c>
      <c r="E355" s="6" t="str">
        <f>CONCATENATE("rgb( ","204, 255, 144"," )")</f>
        <v xml:space="preserve">rgb( 204, 255, 144 )</v>
      </c>
      <c r="F355" s="6" t="str">
        <f>CONCATENATE("hls( ","88, 100%, 78%"," )")</f>
        <v xml:space="preserve">hls( 88, 100%, 78% )</v>
      </c>
    </row>
    <row r="356" ht="14.25">
      <c r="A356" s="1" t="s">
        <v>234</v>
      </c>
      <c r="B356" s="1" t="s">
        <v>385</v>
      </c>
      <c r="C356" s="2" t="s">
        <v>397</v>
      </c>
      <c r="D356" s="2" t="s">
        <v>397</v>
      </c>
      <c r="E356" s="6" t="str">
        <f>CONCATENATE("rgb( ","178, 255, 89"," )")</f>
        <v xml:space="preserve">rgb( 178, 255, 89 )</v>
      </c>
      <c r="F356" s="6" t="str">
        <f>CONCATENATE("hls( ","88, 100%, 67%"," )")</f>
        <v xml:space="preserve">hls( 88, 100%, 67% )</v>
      </c>
    </row>
    <row r="357" ht="14.25">
      <c r="A357" s="1" t="s">
        <v>234</v>
      </c>
      <c r="B357" s="1" t="s">
        <v>385</v>
      </c>
      <c r="C357" s="2" t="s">
        <v>398</v>
      </c>
      <c r="D357" s="2" t="s">
        <v>398</v>
      </c>
      <c r="E357" s="6" t="str">
        <f>CONCATENATE("rgb( ","118, 255, 3"," )")</f>
        <v xml:space="preserve">rgb( 118, 255, 3 )</v>
      </c>
      <c r="F357" s="6" t="str">
        <f>CONCATENATE("hls( ","93, 100%, 51%"," )")</f>
        <v xml:space="preserve">hls( 93, 100%, 51% )</v>
      </c>
    </row>
    <row r="358" ht="14.25">
      <c r="A358" s="1" t="s">
        <v>234</v>
      </c>
      <c r="B358" s="1" t="s">
        <v>385</v>
      </c>
      <c r="C358" s="2" t="s">
        <v>399</v>
      </c>
      <c r="D358" s="2" t="s">
        <v>399</v>
      </c>
      <c r="E358" s="6" t="str">
        <f>CONCATENATE("rgb( ","100, 221, 23"," )")</f>
        <v xml:space="preserve">rgb( 100, 221, 23 )</v>
      </c>
      <c r="F358" s="6" t="str">
        <f>CONCATENATE("hls( ","97, 81%, 48%"," )")</f>
        <v xml:space="preserve">hls( 97, 81%, 48% )</v>
      </c>
    </row>
    <row r="359" ht="14.25">
      <c r="A359" s="1" t="s">
        <v>234</v>
      </c>
      <c r="B359" s="1" t="s">
        <v>400</v>
      </c>
      <c r="C359" s="2" t="s">
        <v>401</v>
      </c>
      <c r="D359" s="2" t="s">
        <v>401</v>
      </c>
      <c r="E359" s="6" t="str">
        <f>CONCATENATE("rgb( ","249, 251, 231"," )")</f>
        <v xml:space="preserve">rgb( 249, 251, 231 )</v>
      </c>
      <c r="F359" s="6" t="str">
        <f>CONCATENATE("hls( ","66, 71%, 95%"," )")</f>
        <v xml:space="preserve">hls( 66, 71%, 95% )</v>
      </c>
    </row>
    <row r="360" ht="14.25">
      <c r="A360" s="1" t="s">
        <v>234</v>
      </c>
      <c r="B360" s="1" t="s">
        <v>400</v>
      </c>
      <c r="C360" s="2" t="s">
        <v>402</v>
      </c>
      <c r="D360" s="2" t="s">
        <v>402</v>
      </c>
      <c r="E360" s="6" t="str">
        <f>CONCATENATE("rgb( ","240, 244, 195"," )")</f>
        <v xml:space="preserve">rgb( 240, 244, 195 )</v>
      </c>
      <c r="F360" s="6" t="str">
        <f>CONCATENATE("hls( ","65, 69%, 86%"," )")</f>
        <v xml:space="preserve">hls( 65, 69%, 86% )</v>
      </c>
    </row>
    <row r="361" ht="14.25">
      <c r="A361" s="1" t="s">
        <v>234</v>
      </c>
      <c r="B361" s="1" t="s">
        <v>400</v>
      </c>
      <c r="C361" s="2" t="s">
        <v>403</v>
      </c>
      <c r="D361" s="2" t="s">
        <v>403</v>
      </c>
      <c r="E361" s="6" t="str">
        <f>CONCATENATE("rgb( ","230, 238, 156"," )")</f>
        <v xml:space="preserve">rgb( 230, 238, 156 )</v>
      </c>
      <c r="F361" s="6" t="str">
        <f>CONCATENATE("hls( ","66, 71%, 77%"," )")</f>
        <v xml:space="preserve">hls( 66, 71%, 77% )</v>
      </c>
    </row>
    <row r="362" ht="14.25">
      <c r="A362" s="1" t="s">
        <v>234</v>
      </c>
      <c r="B362" s="1" t="s">
        <v>400</v>
      </c>
      <c r="C362" s="2" t="s">
        <v>404</v>
      </c>
      <c r="D362" s="2" t="s">
        <v>404</v>
      </c>
      <c r="E362" s="6" t="str">
        <f>CONCATENATE("rgb( ","220, 231, 117"," )")</f>
        <v xml:space="preserve">rgb( 220, 231, 117 )</v>
      </c>
      <c r="F362" s="6" t="str">
        <f>CONCATENATE("hls( ","66, 70%, 68%"," )")</f>
        <v xml:space="preserve">hls( 66, 70%, 68% )</v>
      </c>
    </row>
    <row r="363" ht="14.25">
      <c r="A363" s="1" t="s">
        <v>234</v>
      </c>
      <c r="B363" s="1" t="s">
        <v>400</v>
      </c>
      <c r="C363" s="2" t="s">
        <v>405</v>
      </c>
      <c r="D363" s="2" t="s">
        <v>405</v>
      </c>
      <c r="E363" s="6" t="str">
        <f>CONCATENATE("rgb( ","212, 225, 87"," )")</f>
        <v xml:space="preserve">rgb( 212, 225, 87 )</v>
      </c>
      <c r="F363" s="6" t="str">
        <f>CONCATENATE("hls( ","66, 70%, 61%"," )")</f>
        <v xml:space="preserve">hls( 66, 70%, 61% )</v>
      </c>
    </row>
    <row r="364" ht="14.25">
      <c r="A364" s="1" t="s">
        <v>234</v>
      </c>
      <c r="B364" s="1" t="s">
        <v>400</v>
      </c>
      <c r="C364" s="2" t="s">
        <v>406</v>
      </c>
      <c r="D364" s="2" t="s">
        <v>406</v>
      </c>
      <c r="E364" s="6" t="str">
        <f>CONCATENATE("rgb( ","205, 220, 57"," )")</f>
        <v xml:space="preserve">rgb( 205, 220, 57 )</v>
      </c>
      <c r="F364" s="6" t="str">
        <f>CONCATENATE("hls( ","66, 70%, 54%"," )")</f>
        <v xml:space="preserve">hls( 66, 70%, 54% )</v>
      </c>
    </row>
    <row r="365" ht="14.25">
      <c r="A365" s="1" t="s">
        <v>234</v>
      </c>
      <c r="B365" s="1" t="s">
        <v>400</v>
      </c>
      <c r="C365" s="2" t="s">
        <v>407</v>
      </c>
      <c r="D365" s="2" t="s">
        <v>407</v>
      </c>
      <c r="E365" s="6" t="str">
        <f>CONCATENATE("rgb( ","192, 202, 51"," )")</f>
        <v xml:space="preserve">rgb( 192, 202, 51 )</v>
      </c>
      <c r="F365" s="6" t="str">
        <f>CONCATENATE("hls( ","64, 60%, 50%"," )")</f>
        <v xml:space="preserve">hls( 64, 60%, 50% )</v>
      </c>
    </row>
    <row r="366" ht="14.25">
      <c r="A366" s="1" t="s">
        <v>234</v>
      </c>
      <c r="B366" s="1" t="s">
        <v>400</v>
      </c>
      <c r="C366" s="2" t="s">
        <v>408</v>
      </c>
      <c r="D366" s="2" t="s">
        <v>408</v>
      </c>
      <c r="E366" s="6" t="str">
        <f>CONCATENATE("rgb( ","175, 180, 43"," )")</f>
        <v xml:space="preserve">rgb( 175, 180, 43 )</v>
      </c>
      <c r="F366" s="6" t="str">
        <f>CONCATENATE("hls( ","62, 61%, 44%"," )")</f>
        <v xml:space="preserve">hls( 62, 61%, 44% )</v>
      </c>
    </row>
    <row r="367" ht="14.25">
      <c r="A367" s="1" t="s">
        <v>234</v>
      </c>
      <c r="B367" s="1" t="s">
        <v>400</v>
      </c>
      <c r="C367" s="2" t="s">
        <v>409</v>
      </c>
      <c r="D367" s="2" t="s">
        <v>409</v>
      </c>
      <c r="E367" s="6" t="str">
        <f>CONCATENATE("rgb( ","158, 157, 36"," )")</f>
        <v xml:space="preserve">rgb( 158, 157, 36 )</v>
      </c>
      <c r="F367" s="6" t="str">
        <f>CONCATENATE("hls( ","60, 63%, 38%"," )")</f>
        <v xml:space="preserve">hls( 60, 63%, 38% )</v>
      </c>
    </row>
    <row r="368" ht="14.25">
      <c r="A368" s="1" t="s">
        <v>234</v>
      </c>
      <c r="B368" s="1" t="s">
        <v>400</v>
      </c>
      <c r="C368" s="2" t="s">
        <v>410</v>
      </c>
      <c r="D368" s="2" t="s">
        <v>410</v>
      </c>
      <c r="E368" s="6" t="str">
        <f>CONCATENATE("rgb( ","130, 119, 23"," )")</f>
        <v xml:space="preserve">rgb( 130, 119, 23 )</v>
      </c>
      <c r="F368" s="6" t="str">
        <f>CONCATENATE("hls( ","54, 70%, 30%"," )")</f>
        <v xml:space="preserve">hls( 54, 70%, 30% )</v>
      </c>
    </row>
    <row r="369" ht="14.25">
      <c r="A369" s="1" t="s">
        <v>234</v>
      </c>
      <c r="B369" s="1" t="s">
        <v>400</v>
      </c>
      <c r="C369" s="2" t="s">
        <v>411</v>
      </c>
      <c r="D369" s="2" t="s">
        <v>411</v>
      </c>
      <c r="E369" s="6" t="str">
        <f>CONCATENATE("rgb( ","244, 255, 129"," )")</f>
        <v xml:space="preserve">rgb( 244, 255, 129 )</v>
      </c>
      <c r="F369" s="6" t="str">
        <f>CONCATENATE("hls( ","65, 100%, 75%"," )")</f>
        <v xml:space="preserve">hls( 65, 100%, 75% )</v>
      </c>
    </row>
    <row r="370" ht="14.25">
      <c r="A370" s="1" t="s">
        <v>234</v>
      </c>
      <c r="B370" s="1" t="s">
        <v>400</v>
      </c>
      <c r="C370" s="2" t="s">
        <v>412</v>
      </c>
      <c r="D370" s="2" t="s">
        <v>412</v>
      </c>
      <c r="E370" s="6" t="str">
        <f>CONCATENATE("rgb( ","238, 255, 65"," )")</f>
        <v xml:space="preserve">rgb( 238, 255, 65 )</v>
      </c>
      <c r="F370" s="6" t="str">
        <f>CONCATENATE("hls( ","65, 100%, 63%"," )")</f>
        <v xml:space="preserve">hls( 65, 100%, 63% )</v>
      </c>
    </row>
    <row r="371" ht="14.25">
      <c r="A371" s="1" t="s">
        <v>234</v>
      </c>
      <c r="B371" s="1" t="s">
        <v>400</v>
      </c>
      <c r="C371" s="2" t="s">
        <v>413</v>
      </c>
      <c r="D371" s="2" t="s">
        <v>413</v>
      </c>
      <c r="E371" s="6" t="str">
        <f>CONCATENATE("rgb( ","198, 255, 0"," )")</f>
        <v xml:space="preserve">rgb( 198, 255, 0 )</v>
      </c>
      <c r="F371" s="6" t="str">
        <f>CONCATENATE("hls( ","73, 100%, 50%"," )")</f>
        <v xml:space="preserve">hls( 73, 100%, 50% )</v>
      </c>
    </row>
    <row r="372" ht="14.25">
      <c r="A372" s="1" t="s">
        <v>234</v>
      </c>
      <c r="B372" s="1" t="s">
        <v>400</v>
      </c>
      <c r="C372" s="2" t="s">
        <v>414</v>
      </c>
      <c r="D372" s="2" t="s">
        <v>414</v>
      </c>
      <c r="E372" s="6" t="str">
        <f>CONCATENATE("rgb( ","174, 234, 0"," )")</f>
        <v xml:space="preserve">rgb( 174, 234, 0 )</v>
      </c>
      <c r="F372" s="6" t="str">
        <f>CONCATENATE("hls( ","75, 100%, 46%"," )")</f>
        <v xml:space="preserve">hls( 75, 100%, 46% )</v>
      </c>
    </row>
    <row r="373" ht="14.25">
      <c r="A373" s="1" t="s">
        <v>234</v>
      </c>
      <c r="B373" s="1" t="s">
        <v>415</v>
      </c>
      <c r="C373" s="2" t="s">
        <v>416</v>
      </c>
      <c r="D373" s="2" t="s">
        <v>416</v>
      </c>
      <c r="E373" s="6" t="str">
        <f>CONCATENATE("rgb( ","255, 253, 231"," )")</f>
        <v xml:space="preserve">rgb( 255, 253, 231 )</v>
      </c>
      <c r="F373" s="6" t="str">
        <f>CONCATENATE("hls( ","55, 100%, 95%"," )")</f>
        <v xml:space="preserve">hls( 55, 100%, 95% )</v>
      </c>
    </row>
    <row r="374" ht="14.25">
      <c r="A374" s="1" t="s">
        <v>234</v>
      </c>
      <c r="B374" s="1" t="s">
        <v>415</v>
      </c>
      <c r="C374" s="2" t="s">
        <v>417</v>
      </c>
      <c r="D374" s="2" t="s">
        <v>417</v>
      </c>
      <c r="E374" s="6" t="str">
        <f>CONCATENATE("rgb( ","255, 249, 196"," )")</f>
        <v xml:space="preserve">rgb( 255, 249, 196 )</v>
      </c>
      <c r="F374" s="6" t="str">
        <f>CONCATENATE("hls( ","54, 100%, 88%"," )")</f>
        <v xml:space="preserve">hls( 54, 100%, 88% )</v>
      </c>
    </row>
    <row r="375" ht="14.25">
      <c r="A375" s="1" t="s">
        <v>234</v>
      </c>
      <c r="B375" s="1" t="s">
        <v>415</v>
      </c>
      <c r="C375" s="2" t="s">
        <v>418</v>
      </c>
      <c r="D375" s="2" t="s">
        <v>418</v>
      </c>
      <c r="E375" s="6" t="str">
        <f>CONCATENATE("rgb( ","255, 245, 157"," )")</f>
        <v xml:space="preserve">rgb( 255, 245, 157 )</v>
      </c>
      <c r="F375" s="6" t="str">
        <f>CONCATENATE("hls( ","54, 100%, 81%"," )")</f>
        <v xml:space="preserve">hls( 54, 100%, 81% )</v>
      </c>
    </row>
    <row r="376" ht="14.25">
      <c r="A376" s="1" t="s">
        <v>234</v>
      </c>
      <c r="B376" s="1" t="s">
        <v>415</v>
      </c>
      <c r="C376" s="2" t="s">
        <v>419</v>
      </c>
      <c r="D376" s="2" t="s">
        <v>419</v>
      </c>
      <c r="E376" s="6" t="str">
        <f>CONCATENATE("rgb( ","255, 241, 118"," )")</f>
        <v xml:space="preserve">rgb( 255, 241, 118 )</v>
      </c>
      <c r="F376" s="6" t="str">
        <f>CONCATENATE("hls( ","54, 100%, 73%"," )")</f>
        <v xml:space="preserve">hls( 54, 100%, 73% )</v>
      </c>
    </row>
    <row r="377" ht="14.25">
      <c r="A377" s="1" t="s">
        <v>234</v>
      </c>
      <c r="B377" s="1" t="s">
        <v>415</v>
      </c>
      <c r="C377" s="2" t="s">
        <v>420</v>
      </c>
      <c r="D377" s="2" t="s">
        <v>420</v>
      </c>
      <c r="E377" s="6" t="str">
        <f>CONCATENATE("rgb( ","255, 238, 88"," )")</f>
        <v xml:space="preserve">rgb( 255, 238, 88 )</v>
      </c>
      <c r="F377" s="6" t="str">
        <f>CONCATENATE("hls( ","54, 100%, 67%"," )")</f>
        <v xml:space="preserve">hls( 54, 100%, 67% )</v>
      </c>
    </row>
    <row r="378" ht="14.25">
      <c r="A378" s="1" t="s">
        <v>234</v>
      </c>
      <c r="B378" s="1" t="s">
        <v>415</v>
      </c>
      <c r="C378" s="2" t="s">
        <v>421</v>
      </c>
      <c r="D378" s="2" t="s">
        <v>421</v>
      </c>
      <c r="E378" s="6" t="str">
        <f>CONCATENATE("rgb( ","255, 235, 59"," )")</f>
        <v xml:space="preserve">rgb( 255, 235, 59 )</v>
      </c>
      <c r="F378" s="6" t="str">
        <f>CONCATENATE("hls( ","54, 100%, 62%"," )")</f>
        <v xml:space="preserve">hls( 54, 100%, 62% )</v>
      </c>
    </row>
    <row r="379" ht="14.25">
      <c r="A379" s="1" t="s">
        <v>234</v>
      </c>
      <c r="B379" s="1" t="s">
        <v>415</v>
      </c>
      <c r="C379" s="2" t="s">
        <v>422</v>
      </c>
      <c r="D379" s="2" t="s">
        <v>422</v>
      </c>
      <c r="E379" s="6" t="str">
        <f>CONCATENATE("rgb( ","253, 216, 53"," )")</f>
        <v xml:space="preserve">rgb( 253, 216, 53 )</v>
      </c>
      <c r="F379" s="6" t="str">
        <f>CONCATENATE("hls( ","49, 98%, 60%"," )")</f>
        <v xml:space="preserve">hls( 49, 98%, 60% )</v>
      </c>
    </row>
    <row r="380" ht="14.25">
      <c r="A380" s="1" t="s">
        <v>234</v>
      </c>
      <c r="B380" s="1" t="s">
        <v>415</v>
      </c>
      <c r="C380" s="2" t="s">
        <v>423</v>
      </c>
      <c r="D380" s="2" t="s">
        <v>423</v>
      </c>
      <c r="E380" s="6" t="str">
        <f>CONCATENATE("rgb( ","251, 192, 45"," )")</f>
        <v xml:space="preserve">rgb( 251, 192, 45 )</v>
      </c>
      <c r="F380" s="6" t="str">
        <f>CONCATENATE("hls( ","43, 96%, 58%"," )")</f>
        <v xml:space="preserve">hls( 43, 96%, 58% )</v>
      </c>
    </row>
    <row r="381" ht="14.25">
      <c r="A381" s="1" t="s">
        <v>234</v>
      </c>
      <c r="B381" s="1" t="s">
        <v>415</v>
      </c>
      <c r="C381" s="2" t="s">
        <v>424</v>
      </c>
      <c r="D381" s="2" t="s">
        <v>424</v>
      </c>
      <c r="E381" s="6" t="str">
        <f>CONCATENATE("rgb( ","249, 168, 37"," )")</f>
        <v xml:space="preserve">rgb( 249, 168, 37 )</v>
      </c>
      <c r="F381" s="6" t="str">
        <f>CONCATENATE("hls( ","37, 95%, 56%"," )")</f>
        <v xml:space="preserve">hls( 37, 95%, 56% )</v>
      </c>
    </row>
    <row r="382" ht="14.25">
      <c r="A382" s="1" t="s">
        <v>234</v>
      </c>
      <c r="B382" s="1" t="s">
        <v>415</v>
      </c>
      <c r="C382" s="2" t="s">
        <v>425</v>
      </c>
      <c r="D382" s="2" t="s">
        <v>425</v>
      </c>
      <c r="E382" s="6" t="str">
        <f>CONCATENATE("rgb( ","245, 127, 23"," )")</f>
        <v xml:space="preserve">rgb( 245, 127, 23 )</v>
      </c>
      <c r="F382" s="6" t="str">
        <f>CONCATENATE("hls( ","28, 92%, 53%"," )")</f>
        <v xml:space="preserve">hls( 28, 92%, 53% )</v>
      </c>
    </row>
    <row r="383" ht="14.25">
      <c r="A383" s="1" t="s">
        <v>234</v>
      </c>
      <c r="B383" s="1" t="s">
        <v>415</v>
      </c>
      <c r="C383" s="2" t="s">
        <v>426</v>
      </c>
      <c r="D383" s="2" t="s">
        <v>426</v>
      </c>
      <c r="E383" s="6" t="str">
        <f>CONCATENATE("rgb( ","255, 255, 141"," )")</f>
        <v xml:space="preserve">rgb( 255, 255, 141 )</v>
      </c>
      <c r="F383" s="6" t="str">
        <f>CONCATENATE("hls( ","60, 100%, 78%"," )")</f>
        <v xml:space="preserve">hls( 60, 100%, 78% )</v>
      </c>
    </row>
    <row r="384" ht="14.25">
      <c r="A384" s="7" t="s">
        <v>427</v>
      </c>
      <c r="B384" s="7" t="s">
        <v>415</v>
      </c>
      <c r="C384" s="8" t="s">
        <v>428</v>
      </c>
      <c r="D384" s="8" t="s">
        <v>428</v>
      </c>
      <c r="E384" s="9" t="str">
        <f>CONCATENATE("rgb( ","255, 255, 0"," )")</f>
        <v xml:space="preserve">rgb( 255, 255, 0 )</v>
      </c>
      <c r="F384" s="9" t="str">
        <f>CONCATENATE("hls( ","60, 100%, 50%"," )")</f>
        <v xml:space="preserve">hls( 60, 100%, 50% )</v>
      </c>
    </row>
    <row r="385" ht="14.25">
      <c r="A385" s="1" t="s">
        <v>234</v>
      </c>
      <c r="B385" s="1" t="s">
        <v>415</v>
      </c>
      <c r="C385" s="2" t="s">
        <v>429</v>
      </c>
      <c r="D385" s="2" t="s">
        <v>429</v>
      </c>
      <c r="E385" s="6" t="str">
        <f>CONCATENATE("rgb( ","255, 234, 0"," )")</f>
        <v xml:space="preserve">rgb( 255, 234, 0 )</v>
      </c>
      <c r="F385" s="6" t="str">
        <f>CONCATENATE("hls( ","55, 100%, 50%"," )")</f>
        <v xml:space="preserve">hls( 55, 100%, 50% )</v>
      </c>
    </row>
    <row r="386" ht="14.25">
      <c r="A386" s="1" t="s">
        <v>234</v>
      </c>
      <c r="B386" s="1" t="s">
        <v>415</v>
      </c>
      <c r="C386" s="2" t="s">
        <v>430</v>
      </c>
      <c r="D386" s="2" t="s">
        <v>430</v>
      </c>
      <c r="E386" s="6" t="str">
        <f>CONCATENATE("rgb( ","255, 214, 0"," )")</f>
        <v xml:space="preserve">rgb( 255, 214, 0 )</v>
      </c>
      <c r="F386" s="6" t="str">
        <f>CONCATENATE("hls( ","50, 100%, 50%"," )")</f>
        <v xml:space="preserve">hls( 50, 100%, 50% )</v>
      </c>
    </row>
    <row r="387" ht="14.25">
      <c r="A387" s="1" t="s">
        <v>234</v>
      </c>
      <c r="B387" s="1" t="s">
        <v>431</v>
      </c>
      <c r="C387" s="2" t="s">
        <v>432</v>
      </c>
      <c r="D387" s="2" t="s">
        <v>432</v>
      </c>
      <c r="E387" s="6" t="str">
        <f>CONCATENATE("rgb( ","255, 248, 225"," )")</f>
        <v xml:space="preserve">rgb( 255, 248, 225 )</v>
      </c>
      <c r="F387" s="6" t="str">
        <f>CONCATENATE("hls( ","46, 100%, 94%"," )")</f>
        <v xml:space="preserve">hls( 46, 100%, 94% )</v>
      </c>
    </row>
    <row r="388" ht="14.25">
      <c r="A388" s="1" t="s">
        <v>234</v>
      </c>
      <c r="B388" s="1" t="s">
        <v>431</v>
      </c>
      <c r="C388" s="2" t="s">
        <v>433</v>
      </c>
      <c r="D388" s="2" t="s">
        <v>433</v>
      </c>
      <c r="E388" s="6" t="str">
        <f>CONCATENATE("rgb( ","255, 236, 179"," )")</f>
        <v xml:space="preserve">rgb( 255, 236, 179 )</v>
      </c>
      <c r="F388" s="6" t="str">
        <f>CONCATENATE("hls( ","45, 100%, 85%"," )")</f>
        <v xml:space="preserve">hls( 45, 100%, 85% )</v>
      </c>
    </row>
    <row r="389" ht="14.25">
      <c r="A389" s="1" t="s">
        <v>234</v>
      </c>
      <c r="B389" s="1" t="s">
        <v>431</v>
      </c>
      <c r="C389" s="2" t="s">
        <v>434</v>
      </c>
      <c r="D389" s="2" t="s">
        <v>434</v>
      </c>
      <c r="E389" s="6" t="str">
        <f>CONCATENATE("rgb( ","255, 224, 130"," )")</f>
        <v xml:space="preserve">rgb( 255, 224, 130 )</v>
      </c>
      <c r="F389" s="6" t="str">
        <f>CONCATENATE("hls( ","45, 100%, 75%"," )")</f>
        <v xml:space="preserve">hls( 45, 100%, 75% )</v>
      </c>
    </row>
    <row r="390" ht="14.25">
      <c r="A390" s="1" t="s">
        <v>234</v>
      </c>
      <c r="B390" s="1" t="s">
        <v>431</v>
      </c>
      <c r="C390" s="2" t="s">
        <v>435</v>
      </c>
      <c r="D390" s="2" t="s">
        <v>435</v>
      </c>
      <c r="E390" s="6" t="str">
        <f>CONCATENATE("rgb( ","255, 213, 79"," )")</f>
        <v xml:space="preserve">rgb( 255, 213, 79 )</v>
      </c>
      <c r="F390" s="6" t="str">
        <f>CONCATENATE("hls( ","46, 100%, 65%"," )")</f>
        <v xml:space="preserve">hls( 46, 100%, 65% )</v>
      </c>
    </row>
    <row r="391" ht="14.25">
      <c r="A391" s="1" t="s">
        <v>234</v>
      </c>
      <c r="B391" s="1" t="s">
        <v>431</v>
      </c>
      <c r="C391" s="2" t="s">
        <v>436</v>
      </c>
      <c r="D391" s="2" t="s">
        <v>436</v>
      </c>
      <c r="E391" s="6" t="str">
        <f>CONCATENATE("rgb( ","255, 202, 40"," )")</f>
        <v xml:space="preserve">rgb( 255, 202, 40 )</v>
      </c>
      <c r="F391" s="6" t="str">
        <f>CONCATENATE("hls( ","45, 100%, 58%"," )")</f>
        <v xml:space="preserve">hls( 45, 100%, 58% )</v>
      </c>
    </row>
    <row r="392" ht="14.25">
      <c r="A392" s="1" t="s">
        <v>234</v>
      </c>
      <c r="B392" s="1" t="s">
        <v>431</v>
      </c>
      <c r="C392" s="2" t="s">
        <v>437</v>
      </c>
      <c r="D392" s="2" t="s">
        <v>437</v>
      </c>
      <c r="E392" s="6" t="str">
        <f>CONCATENATE("rgb( ","255, 193, 7"," )")</f>
        <v xml:space="preserve">rgb( 255, 193, 7 )</v>
      </c>
      <c r="F392" s="6" t="str">
        <f>CONCATENATE("hls( ","45, 100%, 51%"," )")</f>
        <v xml:space="preserve">hls( 45, 100%, 51% )</v>
      </c>
    </row>
    <row r="393" ht="14.25">
      <c r="A393" s="1" t="s">
        <v>234</v>
      </c>
      <c r="B393" s="1" t="s">
        <v>431</v>
      </c>
      <c r="C393" s="2" t="s">
        <v>438</v>
      </c>
      <c r="D393" s="2" t="s">
        <v>438</v>
      </c>
      <c r="E393" s="6" t="str">
        <f>CONCATENATE("rgb( ","255, 179, 0"," )")</f>
        <v xml:space="preserve">rgb( 255, 179, 0 )</v>
      </c>
      <c r="F393" s="6" t="str">
        <f>CONCATENATE("hls( ","42, 100%, 50%"," )")</f>
        <v xml:space="preserve">hls( 42, 100%, 50% )</v>
      </c>
    </row>
    <row r="394" ht="14.25">
      <c r="A394" s="1" t="s">
        <v>234</v>
      </c>
      <c r="B394" s="1" t="s">
        <v>431</v>
      </c>
      <c r="C394" s="2" t="s">
        <v>439</v>
      </c>
      <c r="D394" s="2" t="s">
        <v>439</v>
      </c>
      <c r="E394" s="6" t="str">
        <f>CONCATENATE("rgb( ","255, 160, 0"," )")</f>
        <v xml:space="preserve">rgb( 255, 160, 0 )</v>
      </c>
      <c r="F394" s="6" t="str">
        <f>CONCATENATE("hls( ","38, 100%, 50%"," )")</f>
        <v xml:space="preserve">hls( 38, 100%, 50% )</v>
      </c>
    </row>
    <row r="395" ht="14.25">
      <c r="A395" s="1" t="s">
        <v>234</v>
      </c>
      <c r="B395" s="1" t="s">
        <v>431</v>
      </c>
      <c r="C395" s="2" t="s">
        <v>440</v>
      </c>
      <c r="D395" s="2" t="s">
        <v>440</v>
      </c>
      <c r="E395" s="6" t="str">
        <f>CONCATENATE("rgb( ","255, 143, 0"," )")</f>
        <v xml:space="preserve">rgb( 255, 143, 0 )</v>
      </c>
      <c r="F395" s="6" t="str">
        <f>CONCATENATE("hls( ","34, 100%, 50%"," )")</f>
        <v xml:space="preserve">hls( 34, 100%, 50% )</v>
      </c>
    </row>
    <row r="396" ht="14.25">
      <c r="A396" s="1" t="s">
        <v>234</v>
      </c>
      <c r="B396" s="1" t="s">
        <v>431</v>
      </c>
      <c r="C396" s="2" t="s">
        <v>441</v>
      </c>
      <c r="D396" s="2" t="s">
        <v>441</v>
      </c>
      <c r="E396" s="6" t="str">
        <f>CONCATENATE("rgb( ","255, 111, 0"," )")</f>
        <v xml:space="preserve">rgb( 255, 111, 0 )</v>
      </c>
      <c r="F396" s="6" t="str">
        <f>CONCATENATE("hls( ","26, 100%, 50%"," )")</f>
        <v xml:space="preserve">hls( 26, 100%, 50% )</v>
      </c>
    </row>
    <row r="397" ht="14.25">
      <c r="A397" s="1" t="s">
        <v>234</v>
      </c>
      <c r="B397" s="1" t="s">
        <v>431</v>
      </c>
      <c r="C397" s="2" t="s">
        <v>442</v>
      </c>
      <c r="D397" s="2" t="s">
        <v>442</v>
      </c>
      <c r="E397" s="6" t="str">
        <f>CONCATENATE("rgb( ","255, 229, 127"," )")</f>
        <v xml:space="preserve">rgb( 255, 229, 127 )</v>
      </c>
      <c r="F397" s="6" t="str">
        <f>CONCATENATE("hls( ","48, 100%, 75%"," )")</f>
        <v xml:space="preserve">hls( 48, 100%, 75% )</v>
      </c>
    </row>
    <row r="398" ht="14.25">
      <c r="A398" s="1" t="s">
        <v>234</v>
      </c>
      <c r="B398" s="1" t="s">
        <v>431</v>
      </c>
      <c r="C398" s="2" t="s">
        <v>443</v>
      </c>
      <c r="D398" s="2" t="s">
        <v>443</v>
      </c>
      <c r="E398" s="6" t="str">
        <f>CONCATENATE("rgb( ","255, 215, 64"," )")</f>
        <v xml:space="preserve">rgb( 255, 215, 64 )</v>
      </c>
      <c r="F398" s="6" t="str">
        <f>CONCATENATE("hls( ","47, 100%, 63%"," )")</f>
        <v xml:space="preserve">hls( 47, 100%, 63% )</v>
      </c>
    </row>
    <row r="399" ht="14.25">
      <c r="A399" s="1" t="s">
        <v>234</v>
      </c>
      <c r="B399" s="1" t="s">
        <v>431</v>
      </c>
      <c r="C399" s="2" t="s">
        <v>444</v>
      </c>
      <c r="D399" s="2" t="s">
        <v>444</v>
      </c>
      <c r="E399" s="6" t="str">
        <f>CONCATENATE("rgb( ","255, 196, 0"," )")</f>
        <v xml:space="preserve">rgb( 255, 196, 0 )</v>
      </c>
      <c r="F399" s="6" t="str">
        <f>CONCATENATE("hls( ","46, 100%, 50%"," )")</f>
        <v xml:space="preserve">hls( 46, 100%, 50% )</v>
      </c>
    </row>
    <row r="400" ht="14.25">
      <c r="A400" s="1" t="s">
        <v>234</v>
      </c>
      <c r="B400" s="1" t="s">
        <v>431</v>
      </c>
      <c r="C400" s="2" t="s">
        <v>445</v>
      </c>
      <c r="D400" s="2" t="s">
        <v>445</v>
      </c>
      <c r="E400" s="6" t="str">
        <f>CONCATENATE("rgb( ","255, 171, 0"," )")</f>
        <v xml:space="preserve">rgb( 255, 171, 0 )</v>
      </c>
      <c r="F400" s="6" t="str">
        <f>CONCATENATE("hls( ","40, 100%, 50%"," )")</f>
        <v xml:space="preserve">hls( 40, 100%, 50% )</v>
      </c>
    </row>
    <row r="401" ht="14.25">
      <c r="A401" s="1" t="s">
        <v>234</v>
      </c>
      <c r="B401" s="1" t="s">
        <v>135</v>
      </c>
      <c r="C401" s="2" t="s">
        <v>446</v>
      </c>
      <c r="D401" s="2" t="s">
        <v>446</v>
      </c>
      <c r="E401" s="6" t="str">
        <f>CONCATENATE("rgb( ","255, 243, 224"," )")</f>
        <v xml:space="preserve">rgb( 255, 243, 224 )</v>
      </c>
      <c r="F401" s="6" t="str">
        <f>CONCATENATE("hls( ","37, 100%, 94%"," )")</f>
        <v xml:space="preserve">hls( 37, 100%, 94% )</v>
      </c>
    </row>
    <row r="402" ht="14.25">
      <c r="A402" s="1" t="s">
        <v>234</v>
      </c>
      <c r="B402" s="1" t="s">
        <v>135</v>
      </c>
      <c r="C402" s="2" t="s">
        <v>447</v>
      </c>
      <c r="D402" s="2" t="s">
        <v>447</v>
      </c>
      <c r="E402" s="6" t="str">
        <f>CONCATENATE("rgb( ","255, 224, 178"," )")</f>
        <v xml:space="preserve">rgb( 255, 224, 178 )</v>
      </c>
      <c r="F402" s="6" t="str">
        <f>CONCATENATE("hls( ","36, 100%, 85%"," )")</f>
        <v xml:space="preserve">hls( 36, 100%, 85% )</v>
      </c>
    </row>
    <row r="403" ht="14.25">
      <c r="A403" s="1" t="s">
        <v>234</v>
      </c>
      <c r="B403" s="1" t="s">
        <v>135</v>
      </c>
      <c r="C403" s="2" t="s">
        <v>448</v>
      </c>
      <c r="D403" s="2" t="s">
        <v>448</v>
      </c>
      <c r="E403" s="6" t="str">
        <f>CONCATENATE("rgb( ","255, 204, 128"," )")</f>
        <v xml:space="preserve">rgb( 255, 204, 128 )</v>
      </c>
      <c r="F403" s="6" t="str">
        <f>CONCATENATE("hls( ","36, 100%, 75%"," )")</f>
        <v xml:space="preserve">hls( 36, 100%, 75% )</v>
      </c>
    </row>
    <row r="404" ht="14.25">
      <c r="A404" s="1" t="s">
        <v>234</v>
      </c>
      <c r="B404" s="1" t="s">
        <v>135</v>
      </c>
      <c r="C404" s="2" t="s">
        <v>449</v>
      </c>
      <c r="D404" s="2" t="s">
        <v>449</v>
      </c>
      <c r="E404" s="6" t="str">
        <f>CONCATENATE("rgb( ","255, 183, 77"," )")</f>
        <v xml:space="preserve">rgb( 255, 183, 77 )</v>
      </c>
      <c r="F404" s="6" t="str">
        <f>CONCATENATE("hls( ","36, 100%, 65%"," )")</f>
        <v xml:space="preserve">hls( 36, 100%, 65% )</v>
      </c>
    </row>
    <row r="405" ht="14.25">
      <c r="A405" s="1" t="s">
        <v>234</v>
      </c>
      <c r="B405" s="1" t="s">
        <v>135</v>
      </c>
      <c r="C405" s="2" t="s">
        <v>450</v>
      </c>
      <c r="D405" s="2" t="s">
        <v>450</v>
      </c>
      <c r="E405" s="6" t="str">
        <f>CONCATENATE("rgb( ","255, 167, 38"," )")</f>
        <v xml:space="preserve">rgb( 255, 167, 38 )</v>
      </c>
      <c r="F405" s="6" t="str">
        <f>CONCATENATE("hls( ","36, 100%, 57%"," )")</f>
        <v xml:space="preserve">hls( 36, 100%, 57% )</v>
      </c>
    </row>
    <row r="406" ht="14.25">
      <c r="A406" s="1" t="s">
        <v>234</v>
      </c>
      <c r="B406" s="1" t="s">
        <v>135</v>
      </c>
      <c r="C406" s="2" t="s">
        <v>451</v>
      </c>
      <c r="D406" s="2" t="s">
        <v>451</v>
      </c>
      <c r="E406" s="6" t="str">
        <f>CONCATENATE("rgb( ","255, 152, 0"," )")</f>
        <v xml:space="preserve">rgb( 255, 152, 0 )</v>
      </c>
      <c r="F406" s="6" t="str">
        <f>CONCATENATE("hls( ","36, 100%, 50%"," )")</f>
        <v xml:space="preserve">hls( 36, 100%, 50% )</v>
      </c>
    </row>
    <row r="407" ht="14.25">
      <c r="A407" s="1" t="s">
        <v>234</v>
      </c>
      <c r="B407" s="1" t="s">
        <v>135</v>
      </c>
      <c r="C407" s="2" t="s">
        <v>452</v>
      </c>
      <c r="D407" s="2" t="s">
        <v>452</v>
      </c>
      <c r="E407" s="6" t="str">
        <f>CONCATENATE("rgb( ","251, 140, 0"," )")</f>
        <v xml:space="preserve">rgb( 251, 140, 0 )</v>
      </c>
      <c r="F407" s="6" t="str">
        <f>CONCATENATE("hls( ","33, 100%, 49%"," )")</f>
        <v xml:space="preserve">hls( 33, 100%, 49% )</v>
      </c>
    </row>
    <row r="408" ht="14.25">
      <c r="A408" s="1" t="s">
        <v>234</v>
      </c>
      <c r="B408" s="1" t="s">
        <v>135</v>
      </c>
      <c r="C408" s="2" t="s">
        <v>453</v>
      </c>
      <c r="D408" s="2" t="s">
        <v>453</v>
      </c>
      <c r="E408" s="6" t="str">
        <f>CONCATENATE("rgb( ","245, 124, 0"," )")</f>
        <v xml:space="preserve">rgb( 245, 124, 0 )</v>
      </c>
      <c r="F408" s="6" t="str">
        <f>CONCATENATE("hls( ","30, 100%, 48%"," )")</f>
        <v xml:space="preserve">hls( 30, 100%, 48% )</v>
      </c>
    </row>
    <row r="409" ht="14.25">
      <c r="A409" s="1" t="s">
        <v>234</v>
      </c>
      <c r="B409" s="1" t="s">
        <v>135</v>
      </c>
      <c r="C409" s="2" t="s">
        <v>454</v>
      </c>
      <c r="D409" s="2" t="s">
        <v>454</v>
      </c>
      <c r="E409" s="6" t="str">
        <f>CONCATENATE("rgb( ","239, 108, 0"," )")</f>
        <v xml:space="preserve">rgb( 239, 108, 0 )</v>
      </c>
      <c r="F409" s="6" t="str">
        <f>CONCATENATE("hls( ","27, 100%, 47%"," )")</f>
        <v xml:space="preserve">hls( 27, 100%, 47% )</v>
      </c>
    </row>
    <row r="410" ht="14.25">
      <c r="A410" s="1" t="s">
        <v>234</v>
      </c>
      <c r="B410" s="1" t="s">
        <v>135</v>
      </c>
      <c r="C410" s="2" t="s">
        <v>455</v>
      </c>
      <c r="D410" s="2" t="s">
        <v>455</v>
      </c>
      <c r="E410" s="6" t="str">
        <f>CONCATENATE("rgb( ","230, 81, 0"," )")</f>
        <v xml:space="preserve">rgb( 230, 81, 0 )</v>
      </c>
      <c r="F410" s="6" t="str">
        <f>CONCATENATE("hls( ","21, 100%, 45%"," )")</f>
        <v xml:space="preserve">hls( 21, 100%, 45% )</v>
      </c>
    </row>
    <row r="411" ht="14.25">
      <c r="A411" s="1" t="s">
        <v>234</v>
      </c>
      <c r="B411" s="1" t="s">
        <v>135</v>
      </c>
      <c r="C411" s="2" t="s">
        <v>456</v>
      </c>
      <c r="D411" s="2" t="s">
        <v>456</v>
      </c>
      <c r="E411" s="6" t="str">
        <f>CONCATENATE("rgb( ","255, 209, 128"," )")</f>
        <v xml:space="preserve">rgb( 255, 209, 128 )</v>
      </c>
      <c r="F411" s="6" t="str">
        <f>CONCATENATE("hls( ","38, 100%, 75%"," )")</f>
        <v xml:space="preserve">hls( 38, 100%, 75% )</v>
      </c>
    </row>
    <row r="412" ht="14.25">
      <c r="A412" s="1" t="s">
        <v>234</v>
      </c>
      <c r="B412" s="1" t="s">
        <v>135</v>
      </c>
      <c r="C412" s="2" t="s">
        <v>457</v>
      </c>
      <c r="D412" s="2" t="s">
        <v>457</v>
      </c>
      <c r="E412" s="6" t="str">
        <f>CONCATENATE("rgb( ","255, 171, 64"," )")</f>
        <v xml:space="preserve">rgb( 255, 171, 64 )</v>
      </c>
      <c r="F412" s="6" t="str">
        <f>CONCATENATE("hls( ","34, 100%, 63%"," )")</f>
        <v xml:space="preserve">hls( 34, 100%, 63% )</v>
      </c>
    </row>
    <row r="413" ht="14.25">
      <c r="A413" s="1" t="s">
        <v>234</v>
      </c>
      <c r="B413" s="1" t="s">
        <v>135</v>
      </c>
      <c r="C413" s="2" t="s">
        <v>458</v>
      </c>
      <c r="D413" s="2" t="s">
        <v>458</v>
      </c>
      <c r="E413" s="6" t="str">
        <f>CONCATENATE("rgb( ","255, 145, 0"," )")</f>
        <v xml:space="preserve">rgb( 255, 145, 0 )</v>
      </c>
      <c r="F413" s="6" t="str">
        <f>CONCATENATE("hls( ","34, 100%, 50%"," )")</f>
        <v xml:space="preserve">hls( 34, 100%, 50% )</v>
      </c>
    </row>
    <row r="414" ht="14.25">
      <c r="A414" s="1" t="s">
        <v>234</v>
      </c>
      <c r="B414" s="1" t="s">
        <v>135</v>
      </c>
      <c r="C414" s="2" t="s">
        <v>459</v>
      </c>
      <c r="D414" s="2" t="s">
        <v>459</v>
      </c>
      <c r="E414" s="6" t="str">
        <f>CONCATENATE("rgb( ","255, 109, 0"," )")</f>
        <v xml:space="preserve">rgb( 255, 109, 0 )</v>
      </c>
      <c r="F414" s="6" t="str">
        <f>CONCATENATE("hls( ","26, 100%, 50%"," )")</f>
        <v xml:space="preserve">hls( 26, 100%, 50% )</v>
      </c>
    </row>
    <row r="415" ht="14.25">
      <c r="A415" s="1" t="s">
        <v>234</v>
      </c>
      <c r="B415" s="1" t="s">
        <v>460</v>
      </c>
      <c r="C415" s="2" t="s">
        <v>461</v>
      </c>
      <c r="D415" s="2" t="s">
        <v>461</v>
      </c>
      <c r="E415" s="6" t="str">
        <f>CONCATENATE("rgb( ","251, 233, 231"," )")</f>
        <v xml:space="preserve">rgb( 251, 233, 231 )</v>
      </c>
      <c r="F415" s="6" t="str">
        <f>CONCATENATE("hls( ","6, 71%, 95%"," )")</f>
        <v xml:space="preserve">hls( 6, 71%, 95% )</v>
      </c>
    </row>
    <row r="416" ht="14.25">
      <c r="A416" s="1" t="s">
        <v>234</v>
      </c>
      <c r="B416" s="1" t="s">
        <v>460</v>
      </c>
      <c r="C416" s="2" t="s">
        <v>462</v>
      </c>
      <c r="D416" s="2" t="s">
        <v>462</v>
      </c>
      <c r="E416" s="6" t="str">
        <f>CONCATENATE("rgb( ","255, 204, 188"," )")</f>
        <v xml:space="preserve">rgb( 255, 204, 188 )</v>
      </c>
      <c r="F416" s="6" t="str">
        <f>CONCATENATE("hls( ","14, 100%, 87%"," )")</f>
        <v xml:space="preserve">hls( 14, 100%, 87% )</v>
      </c>
    </row>
    <row r="417" ht="14.25">
      <c r="A417" s="1" t="s">
        <v>234</v>
      </c>
      <c r="B417" s="1" t="s">
        <v>460</v>
      </c>
      <c r="C417" s="2" t="s">
        <v>463</v>
      </c>
      <c r="D417" s="2" t="s">
        <v>463</v>
      </c>
      <c r="E417" s="6" t="str">
        <f>CONCATENATE("rgb( ","255, 171, 145"," )")</f>
        <v xml:space="preserve">rgb( 255, 171, 145 )</v>
      </c>
      <c r="F417" s="6" t="str">
        <f>CONCATENATE("hls( ","14, 100%, 78%"," )")</f>
        <v xml:space="preserve">hls( 14, 100%, 78% )</v>
      </c>
    </row>
    <row r="418" ht="14.25">
      <c r="A418" s="1" t="s">
        <v>234</v>
      </c>
      <c r="B418" s="1" t="s">
        <v>460</v>
      </c>
      <c r="C418" s="2" t="s">
        <v>464</v>
      </c>
      <c r="D418" s="2" t="s">
        <v>464</v>
      </c>
      <c r="E418" s="6" t="str">
        <f>CONCATENATE("rgb( ","255, 138, 101"," )")</f>
        <v xml:space="preserve">rgb( 255, 138, 101 )</v>
      </c>
      <c r="F418" s="6" t="str">
        <f>CONCATENATE("hls( ","14, 100%, 70%"," )")</f>
        <v xml:space="preserve">hls( 14, 100%, 70% )</v>
      </c>
    </row>
    <row r="419" ht="14.25">
      <c r="A419" s="1" t="s">
        <v>234</v>
      </c>
      <c r="B419" s="1" t="s">
        <v>460</v>
      </c>
      <c r="C419" s="2" t="s">
        <v>465</v>
      </c>
      <c r="D419" s="2" t="s">
        <v>465</v>
      </c>
      <c r="E419" s="6" t="str">
        <f>CONCATENATE("rgb( ","255, 112, 67"," )")</f>
        <v xml:space="preserve">rgb( 255, 112, 67 )</v>
      </c>
      <c r="F419" s="6" t="str">
        <f>CONCATENATE("hls( ","14, 100%, 63%"," )")</f>
        <v xml:space="preserve">hls( 14, 100%, 63% )</v>
      </c>
    </row>
    <row r="420" ht="14.25">
      <c r="A420" s="1" t="s">
        <v>234</v>
      </c>
      <c r="B420" s="1" t="s">
        <v>460</v>
      </c>
      <c r="C420" s="2" t="s">
        <v>466</v>
      </c>
      <c r="D420" s="2" t="s">
        <v>466</v>
      </c>
      <c r="E420" s="6" t="str">
        <f>CONCATENATE("rgb( ","255, 87, 34"," )")</f>
        <v xml:space="preserve">rgb( 255, 87, 34 )</v>
      </c>
      <c r="F420" s="6" t="str">
        <f>CONCATENATE("hls( ","14, 100%, 57%"," )")</f>
        <v xml:space="preserve">hls( 14, 100%, 57% )</v>
      </c>
    </row>
    <row r="421" ht="14.25">
      <c r="A421" s="1" t="s">
        <v>234</v>
      </c>
      <c r="B421" s="1" t="s">
        <v>460</v>
      </c>
      <c r="C421" s="2" t="s">
        <v>467</v>
      </c>
      <c r="D421" s="2" t="s">
        <v>467</v>
      </c>
      <c r="E421" s="6" t="str">
        <f>CONCATENATE("rgb( ","244, 81, 30"," )")</f>
        <v xml:space="preserve">rgb( 244, 81, 30 )</v>
      </c>
      <c r="F421" s="6" t="str">
        <f>CONCATENATE("hls( ","14, 91%, 54%"," )")</f>
        <v xml:space="preserve">hls( 14, 91%, 54% )</v>
      </c>
    </row>
    <row r="422" ht="14.25">
      <c r="A422" s="1" t="s">
        <v>234</v>
      </c>
      <c r="B422" s="1" t="s">
        <v>460</v>
      </c>
      <c r="C422" s="2" t="s">
        <v>468</v>
      </c>
      <c r="D422" s="2" t="s">
        <v>468</v>
      </c>
      <c r="E422" s="6" t="str">
        <f>CONCATENATE("rgb( ","230, 74, 25"," )")</f>
        <v xml:space="preserve">rgb( 230, 74, 25 )</v>
      </c>
      <c r="F422" s="6" t="str">
        <f>CONCATENATE("hls( ","14, 80%, 50%"," )")</f>
        <v xml:space="preserve">hls( 14, 80%, 50% )</v>
      </c>
    </row>
    <row r="423" ht="14.25">
      <c r="A423" s="1" t="s">
        <v>234</v>
      </c>
      <c r="B423" s="1" t="s">
        <v>460</v>
      </c>
      <c r="C423" s="2" t="s">
        <v>469</v>
      </c>
      <c r="D423" s="2" t="s">
        <v>469</v>
      </c>
      <c r="E423" s="6" t="str">
        <f>CONCATENATE("rgb( ","216, 67, 21"," )")</f>
        <v xml:space="preserve">rgb( 216, 67, 21 )</v>
      </c>
      <c r="F423" s="6" t="str">
        <f>CONCATENATE("hls( ","14, 82%, 46%"," )")</f>
        <v xml:space="preserve">hls( 14, 82%, 46% )</v>
      </c>
    </row>
    <row r="424" ht="14.25">
      <c r="A424" s="1" t="s">
        <v>234</v>
      </c>
      <c r="B424" s="1" t="s">
        <v>460</v>
      </c>
      <c r="C424" s="2" t="s">
        <v>470</v>
      </c>
      <c r="D424" s="2" t="s">
        <v>470</v>
      </c>
      <c r="E424" s="6" t="str">
        <f>CONCATENATE("rgb( ","191, 54, 12"," )")</f>
        <v xml:space="preserve">rgb( 191, 54, 12 )</v>
      </c>
      <c r="F424" s="6" t="str">
        <f>CONCATENATE("hls( ","14, 88%, 40%"," )")</f>
        <v xml:space="preserve">hls( 14, 88%, 40% )</v>
      </c>
    </row>
    <row r="425" ht="14.25">
      <c r="A425" s="1" t="s">
        <v>234</v>
      </c>
      <c r="B425" s="1" t="s">
        <v>460</v>
      </c>
      <c r="C425" s="2" t="s">
        <v>471</v>
      </c>
      <c r="D425" s="2" t="s">
        <v>471</v>
      </c>
      <c r="E425" s="6" t="str">
        <f>CONCATENATE("rgb( ","255, 158, 128"," )")</f>
        <v xml:space="preserve">rgb( 255, 158, 128 )</v>
      </c>
      <c r="F425" s="6" t="str">
        <f>CONCATENATE("hls( ","14, 100%, 75%"," )")</f>
        <v xml:space="preserve">hls( 14, 100%, 75% )</v>
      </c>
    </row>
    <row r="426" ht="14.25">
      <c r="A426" s="1" t="s">
        <v>234</v>
      </c>
      <c r="B426" s="1" t="s">
        <v>460</v>
      </c>
      <c r="C426" s="2" t="s">
        <v>472</v>
      </c>
      <c r="D426" s="2" t="s">
        <v>472</v>
      </c>
      <c r="E426" s="6" t="str">
        <f>CONCATENATE("rgb( ","255, 110, 64"," )")</f>
        <v xml:space="preserve">rgb( 255, 110, 64 )</v>
      </c>
      <c r="F426" s="6" t="str">
        <f>CONCATENATE("hls( ","14, 100%, 63%"," )")</f>
        <v xml:space="preserve">hls( 14, 100%, 63% )</v>
      </c>
    </row>
    <row r="427" ht="14.25">
      <c r="A427" s="1" t="s">
        <v>234</v>
      </c>
      <c r="B427" s="1" t="s">
        <v>460</v>
      </c>
      <c r="C427" s="2" t="s">
        <v>473</v>
      </c>
      <c r="D427" s="2" t="s">
        <v>473</v>
      </c>
      <c r="E427" s="6" t="str">
        <f>CONCATENATE("rgb( ","255, 61, 0"," )")</f>
        <v xml:space="preserve">rgb( 255, 61, 0 )</v>
      </c>
      <c r="F427" s="6" t="str">
        <f>CONCATENATE("hls( ","14, 100%, 50%"," )")</f>
        <v xml:space="preserve">hls( 14, 100%, 50% )</v>
      </c>
    </row>
    <row r="428" ht="14.25">
      <c r="A428" s="1" t="s">
        <v>234</v>
      </c>
      <c r="B428" s="1" t="s">
        <v>460</v>
      </c>
      <c r="C428" s="2" t="s">
        <v>474</v>
      </c>
      <c r="D428" s="2" t="s">
        <v>474</v>
      </c>
      <c r="E428" s="6" t="str">
        <f>CONCATENATE("rgb( ","221, 44, 0"," )")</f>
        <v xml:space="preserve">rgb( 221, 44, 0 )</v>
      </c>
      <c r="F428" s="6" t="str">
        <f>CONCATENATE("hls( ","12, 100%, 43%"," )")</f>
        <v xml:space="preserve">hls( 12, 100%, 43% )</v>
      </c>
    </row>
    <row r="429" ht="14.25">
      <c r="A429" s="1" t="s">
        <v>234</v>
      </c>
      <c r="B429" s="1" t="s">
        <v>475</v>
      </c>
      <c r="C429" s="2" t="s">
        <v>476</v>
      </c>
      <c r="D429" s="2" t="s">
        <v>476</v>
      </c>
      <c r="E429" s="6" t="str">
        <f>CONCATENATE("rgb( ","239, 235, 233"," )")</f>
        <v xml:space="preserve">rgb( 239, 235, 233 )</v>
      </c>
      <c r="F429" s="6" t="str">
        <f>CONCATENATE("hls( ","20, 16%, 93%"," )")</f>
        <v xml:space="preserve">hls( 20, 16%, 93% )</v>
      </c>
    </row>
    <row r="430" ht="14.25">
      <c r="A430" s="1" t="s">
        <v>234</v>
      </c>
      <c r="B430" s="1" t="s">
        <v>475</v>
      </c>
      <c r="C430" s="2" t="s">
        <v>477</v>
      </c>
      <c r="D430" s="2" t="s">
        <v>477</v>
      </c>
      <c r="E430" s="6" t="str">
        <f>CONCATENATE("rgb( ","215, 204, 200"," )")</f>
        <v xml:space="preserve">rgb( 215, 204, 200 )</v>
      </c>
      <c r="F430" s="6" t="str">
        <f>CONCATENATE("hls( ","16, 16%, 81%"," )")</f>
        <v xml:space="preserve">hls( 16, 16%, 81% )</v>
      </c>
    </row>
    <row r="431" ht="14.25">
      <c r="A431" s="1" t="s">
        <v>234</v>
      </c>
      <c r="B431" s="1" t="s">
        <v>475</v>
      </c>
      <c r="C431" s="2" t="s">
        <v>478</v>
      </c>
      <c r="D431" s="2" t="s">
        <v>478</v>
      </c>
      <c r="E431" s="6" t="str">
        <f>CONCATENATE("rgb( ","188, 170, 164"," )")</f>
        <v xml:space="preserve">rgb( 188, 170, 164 )</v>
      </c>
      <c r="F431" s="6" t="str">
        <f>CONCATENATE("hls( ","15, 15%, 69%"," )")</f>
        <v xml:space="preserve">hls( 15, 15%, 69% )</v>
      </c>
    </row>
    <row r="432" ht="14.25">
      <c r="A432" s="1" t="s">
        <v>234</v>
      </c>
      <c r="B432" s="1" t="s">
        <v>475</v>
      </c>
      <c r="C432" s="2" t="s">
        <v>479</v>
      </c>
      <c r="D432" s="2" t="s">
        <v>479</v>
      </c>
      <c r="E432" s="6" t="str">
        <f>CONCATENATE("rgb( ","161, 136, 127"," )")</f>
        <v xml:space="preserve">rgb( 161, 136, 127 )</v>
      </c>
      <c r="F432" s="6" t="str">
        <f>CONCATENATE("hls( ","16, 15%, 56%"," )")</f>
        <v xml:space="preserve">hls( 16, 15%, 56% )</v>
      </c>
    </row>
    <row r="433" ht="14.25">
      <c r="A433" s="1" t="s">
        <v>234</v>
      </c>
      <c r="B433" s="1" t="s">
        <v>475</v>
      </c>
      <c r="C433" s="2" t="s">
        <v>480</v>
      </c>
      <c r="D433" s="2" t="s">
        <v>480</v>
      </c>
      <c r="E433" s="6" t="str">
        <f>CONCATENATE("rgb( ","141, 110, 99"," )")</f>
        <v xml:space="preserve">rgb( 141, 110, 99 )</v>
      </c>
      <c r="F433" s="6" t="str">
        <f>CONCATENATE("hls( ","16, 18%, 47%"," )")</f>
        <v xml:space="preserve">hls( 16, 18%, 47% )</v>
      </c>
    </row>
    <row r="434" ht="14.25">
      <c r="A434" s="1" t="s">
        <v>234</v>
      </c>
      <c r="B434" s="1" t="s">
        <v>475</v>
      </c>
      <c r="C434" s="2" t="s">
        <v>481</v>
      </c>
      <c r="D434" s="2" t="s">
        <v>481</v>
      </c>
      <c r="E434" s="6" t="str">
        <f>CONCATENATE("rgb( ","121, 85, 72"," )")</f>
        <v xml:space="preserve">rgb( 121, 85, 72 )</v>
      </c>
      <c r="F434" s="6" t="str">
        <f>CONCATENATE("hls( ","16, 25%, 38%"," )")</f>
        <v xml:space="preserve">hls( 16, 25%, 38% )</v>
      </c>
    </row>
    <row r="435" ht="14.25">
      <c r="A435" s="1" t="s">
        <v>234</v>
      </c>
      <c r="B435" s="1" t="s">
        <v>475</v>
      </c>
      <c r="C435" s="2" t="s">
        <v>482</v>
      </c>
      <c r="D435" s="2" t="s">
        <v>482</v>
      </c>
      <c r="E435" s="6" t="str">
        <f>CONCATENATE("rgb( ","109, 76, 65"," )")</f>
        <v xml:space="preserve">rgb( 109, 76, 65 )</v>
      </c>
      <c r="F435" s="6" t="str">
        <f>CONCATENATE("hls( ","15, 25%, 34%"," )")</f>
        <v xml:space="preserve">hls( 15, 25%, 34% )</v>
      </c>
    </row>
    <row r="436" ht="14.25">
      <c r="A436" s="1" t="s">
        <v>234</v>
      </c>
      <c r="B436" s="1" t="s">
        <v>475</v>
      </c>
      <c r="C436" s="2" t="s">
        <v>483</v>
      </c>
      <c r="D436" s="2" t="s">
        <v>483</v>
      </c>
      <c r="E436" s="6" t="str">
        <f>CONCATENATE("rgb( ","93, 64, 55"," )")</f>
        <v xml:space="preserve">rgb( 93, 64, 55 )</v>
      </c>
      <c r="F436" s="6" t="str">
        <f>CONCATENATE("hls( ","14, 26%, 29%"," )")</f>
        <v xml:space="preserve">hls( 14, 26%, 29% )</v>
      </c>
    </row>
    <row r="437" ht="14.25">
      <c r="A437" s="1" t="s">
        <v>234</v>
      </c>
      <c r="B437" s="1" t="s">
        <v>475</v>
      </c>
      <c r="C437" s="2" t="s">
        <v>484</v>
      </c>
      <c r="D437" s="2" t="s">
        <v>484</v>
      </c>
      <c r="E437" s="6" t="str">
        <f>CONCATENATE("rgb( ","78, 52, 46"," )")</f>
        <v xml:space="preserve">rgb( 78, 52, 46 )</v>
      </c>
      <c r="F437" s="6" t="str">
        <f>CONCATENATE("hls( ","11, 26%, 24%"," )")</f>
        <v xml:space="preserve">hls( 11, 26%, 24% )</v>
      </c>
    </row>
    <row r="438" ht="14.25">
      <c r="A438" s="1" t="s">
        <v>234</v>
      </c>
      <c r="B438" s="1" t="s">
        <v>475</v>
      </c>
      <c r="C438" s="2" t="s">
        <v>485</v>
      </c>
      <c r="D438" s="2" t="s">
        <v>485</v>
      </c>
      <c r="E438" s="6" t="str">
        <f>CONCATENATE("rgb( ","62, 39, 35"," )")</f>
        <v xml:space="preserve">rgb( 62, 39, 35 )</v>
      </c>
      <c r="F438" s="6" t="str">
        <f>CONCATENATE("hls( ","9, 28%, 19%"," )")</f>
        <v xml:space="preserve">hls( 9, 28%, 19% )</v>
      </c>
    </row>
    <row r="439" ht="14.25">
      <c r="A439" s="1" t="s">
        <v>234</v>
      </c>
      <c r="B439" s="1" t="s">
        <v>486</v>
      </c>
      <c r="C439" s="2" t="s">
        <v>487</v>
      </c>
      <c r="D439" s="2" t="s">
        <v>487</v>
      </c>
      <c r="E439" s="6" t="str">
        <f>CONCATENATE("rgb( ","250, 250, 250"," )")</f>
        <v xml:space="preserve">rgb( 250, 250, 250 )</v>
      </c>
      <c r="F439" s="6" t="str">
        <f>CONCATENATE("hls( ","0, 0%, 98%"," )")</f>
        <v xml:space="preserve">hls( 0, 0%, 98% )</v>
      </c>
    </row>
    <row r="440" ht="14.25">
      <c r="A440" s="1" t="s">
        <v>234</v>
      </c>
      <c r="B440" s="1" t="s">
        <v>486</v>
      </c>
      <c r="C440" s="2" t="s">
        <v>488</v>
      </c>
      <c r="D440" s="2" t="s">
        <v>488</v>
      </c>
      <c r="E440" s="6" t="str">
        <f>CONCATENATE("rgb( ","245, 245, 245"," )")</f>
        <v xml:space="preserve">rgb( 245, 245, 245 )</v>
      </c>
      <c r="F440" s="6" t="str">
        <f>CONCATENATE("hls( ","0, 0%, 96%"," )")</f>
        <v xml:space="preserve">hls( 0, 0%, 96% )</v>
      </c>
    </row>
    <row r="441" ht="14.25">
      <c r="A441" s="1" t="s">
        <v>234</v>
      </c>
      <c r="B441" s="1" t="s">
        <v>486</v>
      </c>
      <c r="C441" s="2" t="s">
        <v>489</v>
      </c>
      <c r="D441" s="2" t="s">
        <v>489</v>
      </c>
      <c r="E441" s="6" t="str">
        <f>CONCATENATE("rgb( ","238, 238, 238"," )")</f>
        <v xml:space="preserve">rgb( 238, 238, 238 )</v>
      </c>
      <c r="F441" s="6" t="str">
        <f>CONCATENATE("hls( ","0, 0%, 93%"," )")</f>
        <v xml:space="preserve">hls( 0, 0%, 93% )</v>
      </c>
    </row>
    <row r="442" ht="14.25">
      <c r="A442" s="1" t="s">
        <v>234</v>
      </c>
      <c r="B442" s="1" t="s">
        <v>486</v>
      </c>
      <c r="C442" s="2" t="s">
        <v>490</v>
      </c>
      <c r="D442" s="2" t="s">
        <v>490</v>
      </c>
      <c r="E442" s="6" t="str">
        <f>CONCATENATE("rgb( ","224, 224, 224"," )")</f>
        <v xml:space="preserve">rgb( 224, 224, 224 )</v>
      </c>
      <c r="F442" s="6" t="str">
        <f>CONCATENATE("hls( ","0, 0%, 88%"," )")</f>
        <v xml:space="preserve">hls( 0, 0%, 88% )</v>
      </c>
    </row>
    <row r="443" ht="14.25">
      <c r="A443" s="1" t="s">
        <v>234</v>
      </c>
      <c r="B443" s="1" t="s">
        <v>486</v>
      </c>
      <c r="C443" s="2" t="s">
        <v>491</v>
      </c>
      <c r="D443" s="2" t="s">
        <v>491</v>
      </c>
      <c r="E443" s="6" t="str">
        <f>CONCATENATE("rgb( ","189, 189, 189"," )")</f>
        <v xml:space="preserve">rgb( 189, 189, 189 )</v>
      </c>
      <c r="F443" s="6" t="str">
        <f>CONCATENATE("hls( ","0, 0%, 74%"," )")</f>
        <v xml:space="preserve">hls( 0, 0%, 74% )</v>
      </c>
    </row>
    <row r="444" ht="14.25">
      <c r="A444" s="1" t="s">
        <v>234</v>
      </c>
      <c r="B444" s="1" t="s">
        <v>486</v>
      </c>
      <c r="C444" s="2" t="s">
        <v>492</v>
      </c>
      <c r="D444" s="2" t="s">
        <v>492</v>
      </c>
      <c r="E444" s="6" t="str">
        <f>CONCATENATE("rgb( ","158, 158, 158"," )")</f>
        <v xml:space="preserve">rgb( 158, 158, 158 )</v>
      </c>
      <c r="F444" s="6" t="str">
        <f>CONCATENATE("hls( ","0, 0%, 62%"," )")</f>
        <v xml:space="preserve">hls( 0, 0%, 62% )</v>
      </c>
    </row>
    <row r="445" ht="14.25">
      <c r="A445" s="1" t="s">
        <v>234</v>
      </c>
      <c r="B445" s="1" t="s">
        <v>486</v>
      </c>
      <c r="C445" s="2" t="s">
        <v>493</v>
      </c>
      <c r="D445" s="2" t="s">
        <v>493</v>
      </c>
      <c r="E445" s="6" t="str">
        <f>CONCATENATE("rgb( ","117, 117, 117"," )")</f>
        <v xml:space="preserve">rgb( 117, 117, 117 )</v>
      </c>
      <c r="F445" s="6" t="str">
        <f>CONCATENATE("hls( ","0, 0%, 46%"," )")</f>
        <v xml:space="preserve">hls( 0, 0%, 46% )</v>
      </c>
    </row>
    <row r="446" ht="14.25">
      <c r="A446" s="1" t="s">
        <v>234</v>
      </c>
      <c r="B446" s="1" t="s">
        <v>486</v>
      </c>
      <c r="C446" s="2" t="s">
        <v>494</v>
      </c>
      <c r="D446" s="2" t="s">
        <v>494</v>
      </c>
      <c r="E446" s="6" t="str">
        <f>CONCATENATE("rgb( ","97, 97, 97"," )")</f>
        <v xml:space="preserve">rgb( 97, 97, 97 )</v>
      </c>
      <c r="F446" s="6" t="str">
        <f>CONCATENATE("hls( ","0, 0%, 38%"," )")</f>
        <v xml:space="preserve">hls( 0, 0%, 38% )</v>
      </c>
    </row>
    <row r="447" ht="14.25">
      <c r="A447" s="1" t="s">
        <v>234</v>
      </c>
      <c r="B447" s="1" t="s">
        <v>486</v>
      </c>
      <c r="C447" s="2" t="s">
        <v>495</v>
      </c>
      <c r="D447" s="2" t="s">
        <v>495</v>
      </c>
      <c r="E447" s="6" t="str">
        <f>CONCATENATE("rgb( ","66, 66, 66"," )")</f>
        <v xml:space="preserve">rgb( 66, 66, 66 )</v>
      </c>
      <c r="F447" s="6" t="str">
        <f>CONCATENATE("hls( ","0, 0%, 26%"," )")</f>
        <v xml:space="preserve">hls( 0, 0%, 26% )</v>
      </c>
    </row>
    <row r="448" ht="14.25">
      <c r="A448" s="1" t="s">
        <v>234</v>
      </c>
      <c r="B448" s="1" t="s">
        <v>486</v>
      </c>
      <c r="C448" s="2" t="s">
        <v>496</v>
      </c>
      <c r="D448" s="2" t="s">
        <v>496</v>
      </c>
      <c r="E448" s="6" t="str">
        <f>CONCATENATE("rgb( ","33, 33, 33"," )")</f>
        <v xml:space="preserve">rgb( 33, 33, 33 )</v>
      </c>
      <c r="F448" s="6" t="str">
        <f>CONCATENATE("hls( ","0, 0%, 13%"," )")</f>
        <v xml:space="preserve">hls( 0, 0%, 13% )</v>
      </c>
    </row>
    <row r="449" ht="14.25">
      <c r="A449" s="1" t="s">
        <v>234</v>
      </c>
      <c r="B449" s="1" t="s">
        <v>497</v>
      </c>
      <c r="C449" s="2" t="s">
        <v>498</v>
      </c>
      <c r="D449" s="2" t="s">
        <v>498</v>
      </c>
      <c r="E449" s="6" t="str">
        <f>CONCATENATE("rgb( ","236, 239, 241"," )")</f>
        <v xml:space="preserve">rgb( 236, 239, 241 )</v>
      </c>
      <c r="F449" s="6" t="str">
        <f>CONCATENATE("hls( ","204, 15%, 94%"," )")</f>
        <v xml:space="preserve">hls( 204, 15%, 94% )</v>
      </c>
    </row>
    <row r="450" ht="14.25">
      <c r="A450" s="1" t="s">
        <v>234</v>
      </c>
      <c r="B450" s="1" t="s">
        <v>497</v>
      </c>
      <c r="C450" s="2" t="s">
        <v>499</v>
      </c>
      <c r="D450" s="2" t="s">
        <v>499</v>
      </c>
      <c r="E450" s="6" t="str">
        <f>CONCATENATE("rgb( ","207, 216, 220"," )")</f>
        <v xml:space="preserve">rgb( 207, 216, 220 )</v>
      </c>
      <c r="F450" s="6" t="str">
        <f>CONCATENATE("hls( ","198, 16%, 84%"," )")</f>
        <v xml:space="preserve">hls( 198, 16%, 84% )</v>
      </c>
    </row>
    <row r="451" ht="14.25">
      <c r="A451" s="1" t="s">
        <v>234</v>
      </c>
      <c r="B451" s="1" t="s">
        <v>497</v>
      </c>
      <c r="C451" s="2" t="s">
        <v>500</v>
      </c>
      <c r="D451" s="2" t="s">
        <v>500</v>
      </c>
      <c r="E451" s="6" t="str">
        <f>CONCATENATE("rgb( ","176, 190, 197"," )")</f>
        <v xml:space="preserve">rgb( 176, 190, 197 )</v>
      </c>
      <c r="F451" s="6" t="str">
        <f>CONCATENATE("hls( ","200, 15%, 73%"," )")</f>
        <v xml:space="preserve">hls( 200, 15%, 73% )</v>
      </c>
    </row>
    <row r="452" ht="14.25">
      <c r="A452" s="1" t="s">
        <v>234</v>
      </c>
      <c r="B452" s="1" t="s">
        <v>497</v>
      </c>
      <c r="C452" s="2" t="s">
        <v>501</v>
      </c>
      <c r="D452" s="2" t="s">
        <v>501</v>
      </c>
      <c r="E452" s="6" t="str">
        <f>CONCATENATE("rgb( ","144, 164, 174"," )")</f>
        <v xml:space="preserve">rgb( 144, 164, 174 )</v>
      </c>
      <c r="F452" s="6" t="str">
        <f>CONCATENATE("hls( ","200, 16%, 62%"," )")</f>
        <v xml:space="preserve">hls( 200, 16%, 62% )</v>
      </c>
    </row>
    <row r="453" ht="14.25">
      <c r="A453" s="1" t="s">
        <v>234</v>
      </c>
      <c r="B453" s="1" t="s">
        <v>497</v>
      </c>
      <c r="C453" s="2" t="s">
        <v>502</v>
      </c>
      <c r="D453" s="2" t="s">
        <v>502</v>
      </c>
      <c r="E453" s="6" t="str">
        <f>CONCATENATE("rgb( ","120, 144, 156"," )")</f>
        <v xml:space="preserve">rgb( 120, 144, 156 )</v>
      </c>
      <c r="F453" s="6" t="str">
        <f>CONCATENATE("hls( ","200, 15%, 54%"," )")</f>
        <v xml:space="preserve">hls( 200, 15%, 54% )</v>
      </c>
    </row>
    <row r="454" ht="14.25">
      <c r="A454" s="1" t="s">
        <v>234</v>
      </c>
      <c r="B454" s="1" t="s">
        <v>497</v>
      </c>
      <c r="C454" s="2" t="s">
        <v>503</v>
      </c>
      <c r="D454" s="2" t="s">
        <v>503</v>
      </c>
      <c r="E454" s="6" t="str">
        <f>CONCATENATE("rgb( ","96, 125, 139"," )")</f>
        <v xml:space="preserve">rgb( 96, 125, 139 )</v>
      </c>
      <c r="F454" s="6" t="str">
        <f>CONCATENATE("hls( ","200, 18%, 46%"," )")</f>
        <v xml:space="preserve">hls( 200, 18%, 46% )</v>
      </c>
    </row>
    <row r="455" ht="14.25">
      <c r="A455" s="1" t="s">
        <v>234</v>
      </c>
      <c r="B455" s="1" t="s">
        <v>497</v>
      </c>
      <c r="C455" s="2" t="s">
        <v>504</v>
      </c>
      <c r="D455" s="2" t="s">
        <v>504</v>
      </c>
      <c r="E455" s="6" t="str">
        <f>CONCATENATE("rgb( ","84, 110, 122"," )")</f>
        <v xml:space="preserve">rgb( 84, 110, 122 )</v>
      </c>
      <c r="F455" s="6" t="str">
        <f>CONCATENATE("hls( ","199, 18%, 40%"," )")</f>
        <v xml:space="preserve">hls( 199, 18%, 40% )</v>
      </c>
    </row>
    <row r="456" ht="14.25">
      <c r="A456" s="1" t="s">
        <v>234</v>
      </c>
      <c r="B456" s="1" t="s">
        <v>497</v>
      </c>
      <c r="C456" s="2" t="s">
        <v>505</v>
      </c>
      <c r="D456" s="2" t="s">
        <v>505</v>
      </c>
      <c r="E456" s="6" t="str">
        <f>CONCATENATE("rgb( ","69, 90, 100"," )")</f>
        <v xml:space="preserve">rgb( 69, 90, 100 )</v>
      </c>
      <c r="F456" s="6" t="str">
        <f>CONCATENATE("hls( ","199, 18%, 33%"," )")</f>
        <v xml:space="preserve">hls( 199, 18%, 33% )</v>
      </c>
    </row>
    <row r="457" ht="14.25">
      <c r="A457" s="1" t="s">
        <v>234</v>
      </c>
      <c r="B457" s="1" t="s">
        <v>497</v>
      </c>
      <c r="C457" s="2" t="s">
        <v>506</v>
      </c>
      <c r="D457" s="2" t="s">
        <v>506</v>
      </c>
      <c r="E457" s="6" t="str">
        <f>CONCATENATE("rgb( ","55, 71, 79"," )")</f>
        <v xml:space="preserve">rgb( 55, 71, 79 )</v>
      </c>
      <c r="F457" s="6" t="str">
        <f>CONCATENATE("hls( ","200, 18%, 26%"," )")</f>
        <v xml:space="preserve">hls( 200, 18%, 26% )</v>
      </c>
    </row>
    <row r="458" ht="14.25">
      <c r="A458" s="1" t="s">
        <v>234</v>
      </c>
      <c r="B458" s="1" t="s">
        <v>497</v>
      </c>
      <c r="C458" s="2" t="s">
        <v>507</v>
      </c>
      <c r="D458" s="2" t="s">
        <v>507</v>
      </c>
      <c r="E458" s="6" t="str">
        <f>CONCATENATE("rgb( ","38, 50, 56"," )")</f>
        <v xml:space="preserve">rgb( 38, 50, 56 )</v>
      </c>
      <c r="F458" s="6" t="str">
        <f>CONCATENATE("hls( ","200, 19%, 18%"," )")</f>
        <v xml:space="preserve">hls( 200, 19%, 18% )</v>
      </c>
    </row>
    <row r="459" ht="14.25">
      <c r="A459" s="1" t="s">
        <v>234</v>
      </c>
      <c r="B459" s="1" t="s">
        <v>508</v>
      </c>
      <c r="C459" s="2" t="s">
        <v>509</v>
      </c>
      <c r="D459" s="2" t="s">
        <v>509</v>
      </c>
      <c r="E459" s="6" t="str">
        <f>CONCATENATE("rgb( ","255, 255, 255"," )")</f>
        <v xml:space="preserve">rgb( 255, 255, 255 )</v>
      </c>
      <c r="F459" s="6" t="str">
        <f>CONCATENATE("hls( ","0, 0%, 100%"," )")</f>
        <v xml:space="preserve">hls( 0, 0%, 100% )</v>
      </c>
    </row>
    <row r="460" ht="14.25">
      <c r="A460" s="1" t="s">
        <v>234</v>
      </c>
      <c r="B460" s="1" t="s">
        <v>510</v>
      </c>
      <c r="C460" s="2" t="s">
        <v>511</v>
      </c>
      <c r="D460" s="2" t="s">
        <v>511</v>
      </c>
      <c r="E460" s="6" t="str">
        <f>CONCATENATE("rgb( ","0, 0, 0"," )")</f>
        <v xml:space="preserve">rgb( 0, 0, 0 )</v>
      </c>
      <c r="F460" s="6" t="str">
        <f>CONCATENATE("hls( ","0, 0%, 0%"," )")</f>
        <v xml:space="preserve">hls( 0, 0%, 0% )</v>
      </c>
    </row>
    <row r="461" ht="14.25">
      <c r="A461" s="1" t="s">
        <v>512</v>
      </c>
      <c r="B461" s="1" t="s">
        <v>513</v>
      </c>
      <c r="C461" s="2" t="s">
        <v>514</v>
      </c>
      <c r="D461" s="2" t="s">
        <v>514</v>
      </c>
      <c r="E461" s="2" t="s">
        <v>515</v>
      </c>
      <c r="F461" s="2" t="s">
        <v>516</v>
      </c>
    </row>
    <row r="462" ht="14.25">
      <c r="A462" s="1" t="s">
        <v>512</v>
      </c>
      <c r="B462" s="1" t="s">
        <v>517</v>
      </c>
      <c r="C462" s="2" t="s">
        <v>518</v>
      </c>
      <c r="D462" s="2" t="s">
        <v>518</v>
      </c>
      <c r="E462" s="2" t="s">
        <v>519</v>
      </c>
      <c r="F462" s="2" t="s">
        <v>520</v>
      </c>
    </row>
    <row r="463" ht="14.25">
      <c r="A463" s="1" t="s">
        <v>512</v>
      </c>
      <c r="B463" s="1" t="s">
        <v>521</v>
      </c>
      <c r="C463" s="2" t="s">
        <v>522</v>
      </c>
      <c r="D463" s="2" t="s">
        <v>522</v>
      </c>
      <c r="E463" s="2" t="s">
        <v>523</v>
      </c>
      <c r="F463" s="2" t="s">
        <v>524</v>
      </c>
    </row>
    <row r="464" ht="14.25">
      <c r="A464" s="1" t="s">
        <v>512</v>
      </c>
      <c r="B464" s="1" t="s">
        <v>525</v>
      </c>
      <c r="C464" s="2" t="s">
        <v>526</v>
      </c>
      <c r="D464" s="2" t="s">
        <v>526</v>
      </c>
      <c r="E464" s="2" t="s">
        <v>527</v>
      </c>
      <c r="F464" s="2" t="s">
        <v>528</v>
      </c>
    </row>
    <row r="465" ht="14.25">
      <c r="A465" s="1" t="s">
        <v>512</v>
      </c>
      <c r="B465" s="1" t="s">
        <v>529</v>
      </c>
      <c r="C465" s="2" t="s">
        <v>530</v>
      </c>
      <c r="D465" s="2" t="s">
        <v>530</v>
      </c>
      <c r="E465" s="2" t="s">
        <v>531</v>
      </c>
      <c r="F465" s="2" t="s">
        <v>532</v>
      </c>
    </row>
    <row r="466" ht="14.25">
      <c r="A466" s="1" t="s">
        <v>512</v>
      </c>
      <c r="B466" s="1" t="s">
        <v>235</v>
      </c>
      <c r="C466" s="2" t="s">
        <v>533</v>
      </c>
      <c r="D466" s="2" t="s">
        <v>533</v>
      </c>
      <c r="E466" s="2" t="s">
        <v>534</v>
      </c>
      <c r="F466" s="2" t="s">
        <v>535</v>
      </c>
    </row>
    <row r="467" ht="14.25">
      <c r="A467" s="1" t="s">
        <v>512</v>
      </c>
      <c r="B467" s="1" t="s">
        <v>536</v>
      </c>
      <c r="C467" s="2" t="s">
        <v>537</v>
      </c>
      <c r="D467" s="2" t="s">
        <v>537</v>
      </c>
      <c r="E467" s="2" t="s">
        <v>538</v>
      </c>
      <c r="F467" s="2" t="s">
        <v>539</v>
      </c>
    </row>
    <row r="468" ht="14.25">
      <c r="A468" s="1" t="s">
        <v>512</v>
      </c>
      <c r="B468" s="1" t="s">
        <v>540</v>
      </c>
      <c r="C468" s="2" t="s">
        <v>541</v>
      </c>
      <c r="D468" s="2" t="s">
        <v>541</v>
      </c>
      <c r="E468" s="2" t="s">
        <v>542</v>
      </c>
      <c r="F468" s="2" t="s">
        <v>543</v>
      </c>
    </row>
    <row r="469" ht="14.25">
      <c r="A469" s="1" t="s">
        <v>544</v>
      </c>
      <c r="B469" s="1" t="s">
        <v>250</v>
      </c>
      <c r="C469" s="2" t="s">
        <v>545</v>
      </c>
      <c r="D469" s="2" t="s">
        <v>545</v>
      </c>
      <c r="E469" s="2" t="s">
        <v>546</v>
      </c>
      <c r="F469" s="2" t="s">
        <v>547</v>
      </c>
    </row>
    <row r="470" ht="14.25">
      <c r="A470" s="1" t="s">
        <v>544</v>
      </c>
      <c r="B470" s="1" t="s">
        <v>548</v>
      </c>
      <c r="C470" s="2" t="s">
        <v>549</v>
      </c>
      <c r="D470" s="2" t="s">
        <v>549</v>
      </c>
      <c r="E470" s="2" t="s">
        <v>550</v>
      </c>
      <c r="F470" s="2" t="s">
        <v>551</v>
      </c>
    </row>
    <row r="471" ht="14.25">
      <c r="A471" s="1" t="s">
        <v>544</v>
      </c>
      <c r="B471" s="1" t="s">
        <v>552</v>
      </c>
      <c r="C471" s="2" t="s">
        <v>553</v>
      </c>
      <c r="D471" s="2" t="s">
        <v>553</v>
      </c>
      <c r="E471" s="2" t="s">
        <v>554</v>
      </c>
      <c r="F471" s="2" t="s">
        <v>555</v>
      </c>
    </row>
    <row r="472" ht="14.25">
      <c r="A472" s="1" t="s">
        <v>544</v>
      </c>
      <c r="B472" s="1" t="s">
        <v>556</v>
      </c>
      <c r="C472" s="2" t="s">
        <v>557</v>
      </c>
      <c r="D472" s="2" t="s">
        <v>557</v>
      </c>
      <c r="E472" s="2" t="s">
        <v>558</v>
      </c>
      <c r="F472" s="2" t="s">
        <v>559</v>
      </c>
    </row>
    <row r="473" ht="14.25">
      <c r="A473" s="1" t="s">
        <v>544</v>
      </c>
      <c r="B473" s="1" t="s">
        <v>560</v>
      </c>
      <c r="C473" s="2" t="s">
        <v>561</v>
      </c>
      <c r="D473" s="2" t="s">
        <v>561</v>
      </c>
      <c r="E473" s="2" t="s">
        <v>562</v>
      </c>
      <c r="F473" s="2" t="s">
        <v>563</v>
      </c>
    </row>
    <row r="474" ht="14.25">
      <c r="A474" s="1" t="s">
        <v>544</v>
      </c>
      <c r="B474" s="1" t="s">
        <v>564</v>
      </c>
      <c r="C474" s="2" t="s">
        <v>565</v>
      </c>
      <c r="D474" s="2" t="s">
        <v>565</v>
      </c>
      <c r="E474" s="2" t="s">
        <v>566</v>
      </c>
      <c r="F474" s="2" t="s">
        <v>567</v>
      </c>
    </row>
    <row r="475" ht="14.25">
      <c r="A475" s="1" t="s">
        <v>568</v>
      </c>
      <c r="B475" s="1" t="s">
        <v>569</v>
      </c>
      <c r="C475" s="2" t="s">
        <v>570</v>
      </c>
      <c r="D475" s="2" t="s">
        <v>570</v>
      </c>
      <c r="E475" s="2" t="s">
        <v>571</v>
      </c>
      <c r="F475" s="2" t="s">
        <v>572</v>
      </c>
    </row>
    <row r="476" ht="14.25">
      <c r="A476" s="1" t="s">
        <v>568</v>
      </c>
      <c r="B476" s="1" t="s">
        <v>573</v>
      </c>
      <c r="C476" s="2" t="s">
        <v>574</v>
      </c>
      <c r="D476" s="2" t="s">
        <v>574</v>
      </c>
      <c r="E476" s="2" t="s">
        <v>575</v>
      </c>
      <c r="F476" s="2" t="s">
        <v>576</v>
      </c>
    </row>
    <row r="477" ht="14.25">
      <c r="A477" s="1" t="s">
        <v>568</v>
      </c>
      <c r="B477" s="1" t="s">
        <v>577</v>
      </c>
      <c r="C477" s="2" t="s">
        <v>578</v>
      </c>
      <c r="D477" s="2" t="s">
        <v>578</v>
      </c>
      <c r="E477" s="2" t="s">
        <v>579</v>
      </c>
      <c r="F477" s="2" t="s">
        <v>580</v>
      </c>
    </row>
    <row r="478" ht="14.25">
      <c r="A478" s="1" t="s">
        <v>568</v>
      </c>
      <c r="B478" s="1" t="s">
        <v>581</v>
      </c>
      <c r="C478" s="2" t="s">
        <v>582</v>
      </c>
      <c r="D478" s="2" t="s">
        <v>582</v>
      </c>
      <c r="E478" s="2" t="s">
        <v>583</v>
      </c>
      <c r="F478" s="2" t="s">
        <v>584</v>
      </c>
    </row>
    <row r="479" ht="14.25">
      <c r="A479" s="1" t="s">
        <v>568</v>
      </c>
      <c r="B479" s="1" t="s">
        <v>585</v>
      </c>
      <c r="C479" s="2" t="s">
        <v>586</v>
      </c>
      <c r="D479" s="2" t="s">
        <v>586</v>
      </c>
      <c r="E479" s="2" t="s">
        <v>587</v>
      </c>
      <c r="F479" s="2" t="s">
        <v>588</v>
      </c>
    </row>
    <row r="480" ht="14.25">
      <c r="A480" s="1" t="s">
        <v>568</v>
      </c>
      <c r="B480" s="1" t="s">
        <v>135</v>
      </c>
      <c r="C480" s="2" t="s">
        <v>589</v>
      </c>
      <c r="D480" s="2" t="s">
        <v>589</v>
      </c>
      <c r="E480" s="2" t="s">
        <v>590</v>
      </c>
      <c r="F480" s="2" t="s">
        <v>591</v>
      </c>
    </row>
    <row r="481" ht="14.25">
      <c r="A481" s="1" t="s">
        <v>427</v>
      </c>
      <c r="B481" s="1" t="s">
        <v>592</v>
      </c>
      <c r="C481" s="2" t="s">
        <v>593</v>
      </c>
      <c r="D481" s="2" t="s">
        <v>593</v>
      </c>
      <c r="E481" s="2" t="s">
        <v>594</v>
      </c>
      <c r="F481" s="2" t="s">
        <v>595</v>
      </c>
    </row>
    <row r="482" ht="14.25">
      <c r="A482" s="1" t="s">
        <v>427</v>
      </c>
      <c r="B482" s="1" t="s">
        <v>596</v>
      </c>
      <c r="C482" s="2" t="s">
        <v>597</v>
      </c>
      <c r="D482" s="2" t="s">
        <v>597</v>
      </c>
      <c r="E482" s="2" t="s">
        <v>598</v>
      </c>
      <c r="F482" s="2" t="s">
        <v>599</v>
      </c>
    </row>
    <row r="483" ht="14.25">
      <c r="A483" s="1" t="s">
        <v>427</v>
      </c>
      <c r="B483" s="1" t="s">
        <v>600</v>
      </c>
      <c r="C483" s="2" t="s">
        <v>601</v>
      </c>
      <c r="D483" s="2" t="s">
        <v>601</v>
      </c>
      <c r="E483" s="2" t="s">
        <v>602</v>
      </c>
      <c r="F483" s="2" t="s">
        <v>603</v>
      </c>
    </row>
    <row r="484" ht="14.25">
      <c r="A484" s="1" t="s">
        <v>427</v>
      </c>
      <c r="B484" s="1" t="s">
        <v>604</v>
      </c>
      <c r="C484" s="2" t="s">
        <v>605</v>
      </c>
      <c r="D484" s="2" t="s">
        <v>605</v>
      </c>
      <c r="E484" s="2" t="s">
        <v>606</v>
      </c>
      <c r="F484" s="2" t="s">
        <v>607</v>
      </c>
    </row>
    <row r="485" ht="14.25">
      <c r="A485" s="1" t="s">
        <v>427</v>
      </c>
      <c r="B485" s="1" t="s">
        <v>608</v>
      </c>
      <c r="C485" s="2" t="s">
        <v>609</v>
      </c>
      <c r="D485" s="2" t="s">
        <v>609</v>
      </c>
      <c r="E485" s="2" t="s">
        <v>610</v>
      </c>
      <c r="F485" s="2" t="s">
        <v>611</v>
      </c>
    </row>
    <row r="486" ht="14.25">
      <c r="A486" s="1" t="s">
        <v>427</v>
      </c>
      <c r="B486" s="1" t="s">
        <v>612</v>
      </c>
      <c r="C486" s="2" t="s">
        <v>613</v>
      </c>
      <c r="D486" s="2" t="s">
        <v>613</v>
      </c>
      <c r="E486" s="2" t="s">
        <v>614</v>
      </c>
      <c r="F486" s="2" t="s">
        <v>615</v>
      </c>
    </row>
    <row r="487" ht="14.25">
      <c r="A487" s="1" t="s">
        <v>427</v>
      </c>
      <c r="B487" s="1" t="s">
        <v>616</v>
      </c>
      <c r="C487" s="2" t="s">
        <v>617</v>
      </c>
      <c r="D487" s="2" t="s">
        <v>617</v>
      </c>
      <c r="E487" s="2" t="s">
        <v>618</v>
      </c>
      <c r="F487" s="2" t="s">
        <v>619</v>
      </c>
    </row>
    <row r="488" ht="14.25">
      <c r="A488" s="1" t="s">
        <v>427</v>
      </c>
      <c r="B488" s="1" t="s">
        <v>620</v>
      </c>
      <c r="C488" s="2" t="s">
        <v>621</v>
      </c>
      <c r="D488" s="2" t="s">
        <v>621</v>
      </c>
      <c r="E488" s="2" t="s">
        <v>622</v>
      </c>
      <c r="F488" s="2" t="s">
        <v>623</v>
      </c>
    </row>
    <row r="489" ht="14.25">
      <c r="A489" s="1" t="s">
        <v>427</v>
      </c>
      <c r="B489" s="1" t="s">
        <v>624</v>
      </c>
      <c r="C489" s="2" t="s">
        <v>625</v>
      </c>
      <c r="D489" s="2" t="s">
        <v>625</v>
      </c>
      <c r="E489" s="2" t="s">
        <v>626</v>
      </c>
      <c r="F489" s="2" t="s">
        <v>627</v>
      </c>
    </row>
    <row r="490" ht="14.25">
      <c r="A490" s="1" t="s">
        <v>427</v>
      </c>
      <c r="B490" s="1" t="s">
        <v>628</v>
      </c>
      <c r="C490" s="2" t="s">
        <v>629</v>
      </c>
      <c r="D490" s="2" t="s">
        <v>629</v>
      </c>
      <c r="E490" s="2" t="s">
        <v>630</v>
      </c>
      <c r="F490" s="2" t="s">
        <v>631</v>
      </c>
    </row>
    <row r="491" ht="14.25">
      <c r="A491" s="1" t="s">
        <v>632</v>
      </c>
      <c r="B491" s="1" t="s">
        <v>633</v>
      </c>
      <c r="C491" s="2" t="s">
        <v>634</v>
      </c>
      <c r="D491" s="2" t="s">
        <v>634</v>
      </c>
      <c r="E491" s="2" t="s">
        <v>635</v>
      </c>
      <c r="F491" s="2" t="s">
        <v>636</v>
      </c>
    </row>
    <row r="492" ht="14.25">
      <c r="A492" s="1" t="s">
        <v>632</v>
      </c>
      <c r="B492" s="1" t="s">
        <v>637</v>
      </c>
      <c r="C492" s="2" t="s">
        <v>638</v>
      </c>
      <c r="D492" s="2" t="s">
        <v>638</v>
      </c>
      <c r="E492" s="2" t="s">
        <v>639</v>
      </c>
      <c r="F492" s="2" t="s">
        <v>640</v>
      </c>
    </row>
    <row r="493" ht="14.25">
      <c r="A493" s="1" t="s">
        <v>632</v>
      </c>
      <c r="B493" s="1" t="s">
        <v>641</v>
      </c>
      <c r="C493" s="2" t="s">
        <v>642</v>
      </c>
      <c r="D493" s="2" t="s">
        <v>642</v>
      </c>
      <c r="E493" s="2" t="s">
        <v>643</v>
      </c>
      <c r="F493" s="2" t="s">
        <v>644</v>
      </c>
    </row>
    <row r="494" ht="14.25">
      <c r="A494" s="1" t="s">
        <v>632</v>
      </c>
      <c r="B494" s="1" t="s">
        <v>645</v>
      </c>
      <c r="C494" s="2" t="s">
        <v>646</v>
      </c>
      <c r="D494" s="2" t="s">
        <v>646</v>
      </c>
      <c r="E494" s="2" t="s">
        <v>647</v>
      </c>
      <c r="F494" s="2" t="s">
        <v>648</v>
      </c>
    </row>
    <row r="495" ht="14.25">
      <c r="A495" s="1" t="s">
        <v>632</v>
      </c>
      <c r="B495" s="1" t="s">
        <v>649</v>
      </c>
      <c r="C495" s="2" t="s">
        <v>650</v>
      </c>
      <c r="D495" s="2" t="s">
        <v>650</v>
      </c>
      <c r="E495" s="2" t="s">
        <v>651</v>
      </c>
      <c r="F495" s="2" t="s">
        <v>652</v>
      </c>
    </row>
    <row r="496" ht="14.25">
      <c r="A496" s="1" t="s">
        <v>632</v>
      </c>
      <c r="B496" s="1" t="s">
        <v>653</v>
      </c>
      <c r="C496" s="2" t="s">
        <v>654</v>
      </c>
      <c r="D496" s="2" t="s">
        <v>654</v>
      </c>
      <c r="E496" s="2" t="s">
        <v>655</v>
      </c>
      <c r="F496" s="2" t="s">
        <v>656</v>
      </c>
    </row>
  </sheetData>
  <autoFilter ref="A4:F481"/>
  <printOptions headings="0" gridLines="0"/>
  <pageMargins left="0.75" right="0.75" top="1" bottom="1" header="0.5" footer="0.5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revision>6</cp:revision>
  <dcterms:created xsi:type="dcterms:W3CDTF">2023-02-12T23:25:55Z</dcterms:created>
  <dcterms:modified xsi:type="dcterms:W3CDTF">2023-02-20T05:00:19Z</dcterms:modified>
</cp:coreProperties>
</file>