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Teaching\Public Management Economics\PMEGitHub\"/>
    </mc:Choice>
  </mc:AlternateContent>
  <xr:revisionPtr revIDLastSave="0" documentId="13_ncr:1_{0FF29370-B572-4B33-B0F3-D9D4D1B6ED4E}" xr6:coauthVersionLast="47" xr6:coauthVersionMax="47" xr10:uidLastSave="{00000000-0000-0000-0000-000000000000}"/>
  <bookViews>
    <workbookView xWindow="28680" yWindow="-120" windowWidth="29040" windowHeight="17640" tabRatio="812" activeTab="7" xr2:uid="{00000000-000D-0000-FFFF-FFFF00000000}"/>
  </bookViews>
  <sheets>
    <sheet name="NONPROFIT" sheetId="39" r:id="rId1"/>
    <sheet name="PARKS" sheetId="15" r:id="rId2"/>
    <sheet name="TAXATION" sheetId="38" r:id="rId3"/>
    <sheet name="RIDE SHARING" sheetId="40" r:id="rId4"/>
    <sheet name="ENVIRONMENT" sheetId="12" r:id="rId5"/>
    <sheet name="TREE DATA" sheetId="41" r:id="rId6"/>
    <sheet name="TREE PROFIT" sheetId="42" r:id="rId7"/>
    <sheet name="TREE ALTERNATIVE" sheetId="44" r:id="rId8"/>
  </sheets>
  <externalReferences>
    <externalReference r:id="rId9"/>
  </externalReferences>
  <definedNames>
    <definedName name="Planted" localSheetId="5">#REF!</definedName>
    <definedName name="Planted">#REF!</definedName>
    <definedName name="_xlnm.Print_Area" localSheetId="1">PARKS!$A$1:$D$17</definedName>
    <definedName name="_xlnm.Print_Titles" localSheetId="1">PARKS!$A:$A</definedName>
    <definedName name="solver_adj" localSheetId="4" hidden="1">ENVIRONMENT!#REF!</definedName>
    <definedName name="solver_adj" localSheetId="5" hidden="1">'TREE DATA'!$F$2:$F$4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1</definedName>
    <definedName name="solver_eng" localSheetId="5" hidden="1">1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2</definedName>
    <definedName name="solver_nod" localSheetId="4" hidden="1">2147483647</definedName>
    <definedName name="solver_nod" localSheetId="5" hidden="1">2147483647</definedName>
    <definedName name="solver_num" localSheetId="4" hidden="1">0</definedName>
    <definedName name="solver_num" localSheetId="5" hidden="1">0</definedName>
    <definedName name="solver_nwt" localSheetId="4" hidden="1">1</definedName>
    <definedName name="solver_nwt" localSheetId="5" hidden="1">1</definedName>
    <definedName name="solver_opt" localSheetId="4" hidden="1">ENVIRONMENT!#REF!</definedName>
    <definedName name="solver_opt" localSheetId="5" hidden="1">'TREE DATA'!#REF!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1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1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  <definedName name="STC13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1" l="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68" i="41"/>
  <c r="C69" i="41"/>
  <c r="C70" i="41"/>
  <c r="C71" i="41"/>
  <c r="C72" i="41"/>
  <c r="C73" i="41"/>
  <c r="C74" i="41"/>
  <c r="C75" i="41"/>
  <c r="C76" i="41"/>
  <c r="C77" i="41"/>
  <c r="C78" i="41"/>
  <c r="C79" i="41"/>
  <c r="C80" i="41"/>
  <c r="C81" i="41"/>
  <c r="C82" i="41"/>
  <c r="C83" i="41"/>
  <c r="C84" i="41"/>
  <c r="C85" i="41"/>
  <c r="C86" i="41"/>
  <c r="C87" i="41"/>
  <c r="C88" i="41"/>
  <c r="C89" i="41"/>
  <c r="C90" i="41"/>
  <c r="C91" i="41"/>
  <c r="C92" i="41"/>
  <c r="C93" i="41"/>
  <c r="C94" i="41"/>
  <c r="C95" i="41"/>
  <c r="C96" i="41"/>
  <c r="C97" i="41"/>
  <c r="C98" i="41"/>
  <c r="C99" i="41"/>
  <c r="C100" i="41"/>
  <c r="C101" i="41"/>
  <c r="C102" i="41"/>
  <c r="C103" i="41"/>
  <c r="C104" i="41"/>
  <c r="C105" i="41"/>
  <c r="C106" i="41"/>
  <c r="C107" i="41"/>
  <c r="C7" i="41"/>
  <c r="B7" i="41"/>
  <c r="H13" i="41"/>
  <c r="H15" i="41"/>
  <c r="H23" i="41"/>
  <c r="H29" i="41"/>
  <c r="H31" i="41"/>
  <c r="H37" i="41"/>
  <c r="H39" i="41"/>
  <c r="H45" i="41"/>
  <c r="H47" i="41"/>
  <c r="H53" i="41"/>
  <c r="H55" i="41"/>
  <c r="H63" i="41"/>
  <c r="H69" i="41"/>
  <c r="H71" i="41"/>
  <c r="H77" i="41"/>
  <c r="H85" i="41"/>
  <c r="H93" i="41"/>
  <c r="H95" i="41"/>
  <c r="H101" i="41"/>
  <c r="H103" i="41"/>
  <c r="E7" i="41"/>
  <c r="B8" i="41"/>
  <c r="E8" i="41" s="1"/>
  <c r="B9" i="41"/>
  <c r="D9" i="41" s="1"/>
  <c r="B10" i="41"/>
  <c r="F10" i="41" s="1"/>
  <c r="B11" i="41"/>
  <c r="F11" i="41" s="1"/>
  <c r="B12" i="41"/>
  <c r="D12" i="41" s="1"/>
  <c r="F12" i="41"/>
  <c r="B13" i="41"/>
  <c r="F13" i="41" s="1"/>
  <c r="B14" i="41"/>
  <c r="E14" i="41" s="1"/>
  <c r="B15" i="41"/>
  <c r="E15" i="41" s="1"/>
  <c r="B16" i="41"/>
  <c r="H16" i="41" s="1"/>
  <c r="B17" i="41"/>
  <c r="E17" i="41" s="1"/>
  <c r="B18" i="41"/>
  <c r="F18" i="41" s="1"/>
  <c r="B19" i="41"/>
  <c r="D19" i="41" s="1"/>
  <c r="B20" i="41"/>
  <c r="E20" i="41" s="1"/>
  <c r="B21" i="41"/>
  <c r="F21" i="41" s="1"/>
  <c r="B22" i="41"/>
  <c r="F22" i="41" s="1"/>
  <c r="B23" i="41"/>
  <c r="E23" i="41" s="1"/>
  <c r="B24" i="41"/>
  <c r="H24" i="41" s="1"/>
  <c r="B25" i="41"/>
  <c r="E25" i="41" s="1"/>
  <c r="B26" i="41"/>
  <c r="F26" i="41" s="1"/>
  <c r="B27" i="41"/>
  <c r="H27" i="41" s="1"/>
  <c r="B28" i="41"/>
  <c r="E28" i="41" s="1"/>
  <c r="B29" i="41"/>
  <c r="F29" i="41" s="1"/>
  <c r="B30" i="41"/>
  <c r="F30" i="41" s="1"/>
  <c r="B31" i="41"/>
  <c r="E31" i="41" s="1"/>
  <c r="B32" i="41"/>
  <c r="H32" i="41" s="1"/>
  <c r="B33" i="41"/>
  <c r="E33" i="41" s="1"/>
  <c r="B34" i="41"/>
  <c r="F34" i="41" s="1"/>
  <c r="B35" i="41"/>
  <c r="H35" i="41" s="1"/>
  <c r="B36" i="41"/>
  <c r="E36" i="41" s="1"/>
  <c r="F36" i="41"/>
  <c r="B37" i="41"/>
  <c r="D37" i="41" s="1"/>
  <c r="B38" i="41"/>
  <c r="F38" i="41" s="1"/>
  <c r="E38" i="41"/>
  <c r="B39" i="41"/>
  <c r="E39" i="41" s="1"/>
  <c r="B40" i="41"/>
  <c r="H40" i="41" s="1"/>
  <c r="B41" i="41"/>
  <c r="E41" i="41" s="1"/>
  <c r="B42" i="41"/>
  <c r="F42" i="41" s="1"/>
  <c r="B43" i="41"/>
  <c r="D43" i="41" s="1"/>
  <c r="B44" i="41"/>
  <c r="E44" i="41" s="1"/>
  <c r="B45" i="41"/>
  <c r="F45" i="41" s="1"/>
  <c r="B46" i="41"/>
  <c r="F46" i="41" s="1"/>
  <c r="B47" i="41"/>
  <c r="E47" i="41" s="1"/>
  <c r="B48" i="41"/>
  <c r="H48" i="41" s="1"/>
  <c r="B49" i="41"/>
  <c r="E49" i="41" s="1"/>
  <c r="B50" i="41"/>
  <c r="F50" i="41" s="1"/>
  <c r="B51" i="41"/>
  <c r="H51" i="41" s="1"/>
  <c r="B52" i="41"/>
  <c r="E52" i="41" s="1"/>
  <c r="B53" i="41"/>
  <c r="B54" i="41"/>
  <c r="F54" i="41" s="1"/>
  <c r="B55" i="41"/>
  <c r="E55" i="41" s="1"/>
  <c r="B56" i="41"/>
  <c r="H56" i="41" s="1"/>
  <c r="B57" i="41"/>
  <c r="E57" i="41" s="1"/>
  <c r="B58" i="41"/>
  <c r="F58" i="41" s="1"/>
  <c r="B59" i="41"/>
  <c r="D59" i="41" s="1"/>
  <c r="B60" i="41"/>
  <c r="E60" i="41" s="1"/>
  <c r="B61" i="41"/>
  <c r="F61" i="41" s="1"/>
  <c r="B62" i="41"/>
  <c r="F62" i="41" s="1"/>
  <c r="B63" i="41"/>
  <c r="E63" i="41" s="1"/>
  <c r="B64" i="41"/>
  <c r="H64" i="41" s="1"/>
  <c r="B65" i="41"/>
  <c r="E65" i="41" s="1"/>
  <c r="B66" i="41"/>
  <c r="F66" i="41" s="1"/>
  <c r="B67" i="41"/>
  <c r="E67" i="41" s="1"/>
  <c r="B68" i="41"/>
  <c r="D68" i="41" s="1"/>
  <c r="B69" i="41"/>
  <c r="B70" i="41"/>
  <c r="F70" i="41" s="1"/>
  <c r="B71" i="41"/>
  <c r="E71" i="41" s="1"/>
  <c r="B72" i="41"/>
  <c r="H72" i="41" s="1"/>
  <c r="B73" i="41"/>
  <c r="F73" i="41" s="1"/>
  <c r="B74" i="41"/>
  <c r="F74" i="41" s="1"/>
  <c r="B75" i="41"/>
  <c r="E75" i="41" s="1"/>
  <c r="B76" i="41"/>
  <c r="H76" i="41" s="1"/>
  <c r="B77" i="41"/>
  <c r="F77" i="41" s="1"/>
  <c r="B78" i="41"/>
  <c r="F78" i="41" s="1"/>
  <c r="B79" i="41"/>
  <c r="E79" i="41" s="1"/>
  <c r="B80" i="41"/>
  <c r="H80" i="41" s="1"/>
  <c r="B81" i="41"/>
  <c r="E81" i="41" s="1"/>
  <c r="B82" i="41"/>
  <c r="F82" i="41" s="1"/>
  <c r="B83" i="41"/>
  <c r="E83" i="41" s="1"/>
  <c r="B84" i="41"/>
  <c r="D84" i="41" s="1"/>
  <c r="B85" i="41"/>
  <c r="B86" i="41"/>
  <c r="F86" i="41" s="1"/>
  <c r="B87" i="41"/>
  <c r="E87" i="41" s="1"/>
  <c r="B88" i="41"/>
  <c r="H88" i="41" s="1"/>
  <c r="B89" i="41"/>
  <c r="E89" i="41" s="1"/>
  <c r="B90" i="41"/>
  <c r="F90" i="41" s="1"/>
  <c r="B91" i="41"/>
  <c r="E91" i="41" s="1"/>
  <c r="B92" i="41"/>
  <c r="H92" i="41" s="1"/>
  <c r="B93" i="41"/>
  <c r="E93" i="41" s="1"/>
  <c r="B94" i="41"/>
  <c r="F94" i="41" s="1"/>
  <c r="B95" i="41"/>
  <c r="E95" i="41" s="1"/>
  <c r="B96" i="41"/>
  <c r="H96" i="41" s="1"/>
  <c r="B97" i="41"/>
  <c r="H97" i="41" s="1"/>
  <c r="B98" i="41"/>
  <c r="F98" i="41" s="1"/>
  <c r="B99" i="41"/>
  <c r="E99" i="41" s="1"/>
  <c r="B100" i="41"/>
  <c r="E100" i="41" s="1"/>
  <c r="B101" i="41"/>
  <c r="B102" i="41"/>
  <c r="F102" i="41" s="1"/>
  <c r="B103" i="41"/>
  <c r="E103" i="41" s="1"/>
  <c r="B104" i="41"/>
  <c r="H104" i="41" s="1"/>
  <c r="B105" i="41"/>
  <c r="E105" i="41" s="1"/>
  <c r="B106" i="41"/>
  <c r="F106" i="41" s="1"/>
  <c r="B107" i="41"/>
  <c r="E107" i="41" s="1"/>
  <c r="B7" i="39"/>
  <c r="B6" i="39"/>
  <c r="B5" i="39"/>
  <c r="A33" i="39"/>
  <c r="A32" i="39"/>
  <c r="A31" i="39"/>
  <c r="A25" i="39"/>
  <c r="A24" i="39"/>
  <c r="A23" i="39"/>
  <c r="A16" i="39"/>
  <c r="A17" i="39"/>
  <c r="A15" i="39"/>
  <c r="H87" i="41" l="1"/>
  <c r="H79" i="41"/>
  <c r="D98" i="41"/>
  <c r="E86" i="41"/>
  <c r="G86" i="41" s="1"/>
  <c r="E73" i="41"/>
  <c r="G73" i="41" s="1"/>
  <c r="D53" i="41"/>
  <c r="D27" i="41"/>
  <c r="F20" i="41"/>
  <c r="H102" i="41"/>
  <c r="H94" i="41"/>
  <c r="H86" i="41"/>
  <c r="H78" i="41"/>
  <c r="H70" i="41"/>
  <c r="H62" i="41"/>
  <c r="H54" i="41"/>
  <c r="H46" i="41"/>
  <c r="H38" i="41"/>
  <c r="H30" i="41"/>
  <c r="H22" i="41"/>
  <c r="H14" i="41"/>
  <c r="H61" i="41"/>
  <c r="H21" i="41"/>
  <c r="F97" i="41"/>
  <c r="D85" i="41"/>
  <c r="H7" i="41"/>
  <c r="H100" i="41"/>
  <c r="H84" i="41"/>
  <c r="H68" i="41"/>
  <c r="H60" i="41"/>
  <c r="H52" i="41"/>
  <c r="H44" i="41"/>
  <c r="H36" i="41"/>
  <c r="H28" i="41"/>
  <c r="H20" i="41"/>
  <c r="H12" i="41"/>
  <c r="E97" i="41"/>
  <c r="G97" i="41" s="1"/>
  <c r="D90" i="41"/>
  <c r="F84" i="41"/>
  <c r="E77" i="41"/>
  <c r="D42" i="41"/>
  <c r="H107" i="41"/>
  <c r="H99" i="41"/>
  <c r="H91" i="41"/>
  <c r="H83" i="41"/>
  <c r="H75" i="41"/>
  <c r="H67" i="41"/>
  <c r="H59" i="41"/>
  <c r="H43" i="41"/>
  <c r="H19" i="41"/>
  <c r="H11" i="41"/>
  <c r="D28" i="41"/>
  <c r="E10" i="41"/>
  <c r="G10" i="41" s="1"/>
  <c r="H106" i="41"/>
  <c r="H98" i="41"/>
  <c r="H90" i="41"/>
  <c r="H82" i="41"/>
  <c r="H74" i="41"/>
  <c r="H66" i="41"/>
  <c r="H58" i="41"/>
  <c r="H50" i="41"/>
  <c r="H42" i="41"/>
  <c r="H34" i="41"/>
  <c r="H26" i="41"/>
  <c r="H18" i="41"/>
  <c r="H10" i="41"/>
  <c r="F41" i="41"/>
  <c r="G36" i="41"/>
  <c r="F28" i="41"/>
  <c r="G28" i="41" s="1"/>
  <c r="D10" i="41"/>
  <c r="H105" i="41"/>
  <c r="H89" i="41"/>
  <c r="H81" i="41"/>
  <c r="H73" i="41"/>
  <c r="H65" i="41"/>
  <c r="H57" i="41"/>
  <c r="H49" i="41"/>
  <c r="H41" i="41"/>
  <c r="H33" i="41"/>
  <c r="H25" i="41"/>
  <c r="H17" i="41"/>
  <c r="H9" i="41"/>
  <c r="D100" i="41"/>
  <c r="E68" i="41"/>
  <c r="E61" i="41"/>
  <c r="G61" i="41" s="1"/>
  <c r="E54" i="41"/>
  <c r="D35" i="41"/>
  <c r="H8" i="41"/>
  <c r="D94" i="41"/>
  <c r="E84" i="41"/>
  <c r="G84" i="41" s="1"/>
  <c r="G20" i="41"/>
  <c r="E102" i="41"/>
  <c r="G102" i="41" s="1"/>
  <c r="F93" i="41"/>
  <c r="D76" i="41"/>
  <c r="E70" i="41"/>
  <c r="D58" i="41"/>
  <c r="F52" i="41"/>
  <c r="G52" i="41" s="1"/>
  <c r="E12" i="41"/>
  <c r="G12" i="41" s="1"/>
  <c r="F8" i="41"/>
  <c r="G8" i="41" s="1"/>
  <c r="E45" i="41"/>
  <c r="G45" i="41" s="1"/>
  <c r="D74" i="41"/>
  <c r="D69" i="41"/>
  <c r="D101" i="41"/>
  <c r="E106" i="41"/>
  <c r="G106" i="41" s="1"/>
  <c r="F100" i="41"/>
  <c r="G100" i="41" s="1"/>
  <c r="D92" i="41"/>
  <c r="F68" i="41"/>
  <c r="G68" i="41" s="1"/>
  <c r="D51" i="41"/>
  <c r="D107" i="41"/>
  <c r="D91" i="41"/>
  <c r="F81" i="41"/>
  <c r="D75" i="41"/>
  <c r="F65" i="41"/>
  <c r="F49" i="41"/>
  <c r="G49" i="41" s="1"/>
  <c r="F33" i="41"/>
  <c r="E29" i="41"/>
  <c r="G29" i="41" s="1"/>
  <c r="E22" i="41"/>
  <c r="G22" i="41" s="1"/>
  <c r="D17" i="41"/>
  <c r="G77" i="41"/>
  <c r="D60" i="41"/>
  <c r="D44" i="41"/>
  <c r="D29" i="41"/>
  <c r="D26" i="41"/>
  <c r="D22" i="41"/>
  <c r="D77" i="41"/>
  <c r="D54" i="41"/>
  <c r="D102" i="41"/>
  <c r="F25" i="41"/>
  <c r="E21" i="41"/>
  <c r="G21" i="41" s="1"/>
  <c r="D20" i="41"/>
  <c r="D45" i="41"/>
  <c r="D38" i="41"/>
  <c r="D99" i="41"/>
  <c r="F89" i="41"/>
  <c r="F85" i="41"/>
  <c r="D83" i="41"/>
  <c r="F69" i="41"/>
  <c r="D67" i="41"/>
  <c r="F57" i="41"/>
  <c r="G57" i="41" s="1"/>
  <c r="F53" i="41"/>
  <c r="F37" i="41"/>
  <c r="D21" i="41"/>
  <c r="D18" i="41"/>
  <c r="D14" i="41"/>
  <c r="F9" i="41"/>
  <c r="F7" i="41"/>
  <c r="G7" i="41" s="1"/>
  <c r="G93" i="41"/>
  <c r="D86" i="41"/>
  <c r="D61" i="41"/>
  <c r="D106" i="41"/>
  <c r="F105" i="41"/>
  <c r="F101" i="41"/>
  <c r="F92" i="41"/>
  <c r="E85" i="41"/>
  <c r="E78" i="41"/>
  <c r="F76" i="41"/>
  <c r="E69" i="41"/>
  <c r="E62" i="41"/>
  <c r="F60" i="41"/>
  <c r="G60" i="41" s="1"/>
  <c r="E53" i="41"/>
  <c r="D52" i="41"/>
  <c r="E46" i="41"/>
  <c r="G46" i="41" s="1"/>
  <c r="F44" i="41"/>
  <c r="G44" i="41" s="1"/>
  <c r="E37" i="41"/>
  <c r="D36" i="41"/>
  <c r="E30" i="41"/>
  <c r="E13" i="41"/>
  <c r="G13" i="41" s="1"/>
  <c r="E11" i="41"/>
  <c r="G11" i="41" s="1"/>
  <c r="E9" i="41"/>
  <c r="D70" i="41"/>
  <c r="E101" i="41"/>
  <c r="E98" i="41"/>
  <c r="G98" i="41" s="1"/>
  <c r="E94" i="41"/>
  <c r="G94" i="41" s="1"/>
  <c r="E92" i="41"/>
  <c r="D82" i="41"/>
  <c r="D78" i="41"/>
  <c r="E76" i="41"/>
  <c r="D66" i="41"/>
  <c r="D62" i="41"/>
  <c r="D50" i="41"/>
  <c r="D46" i="41"/>
  <c r="D34" i="41"/>
  <c r="D30" i="41"/>
  <c r="F17" i="41"/>
  <c r="G17" i="41" s="1"/>
  <c r="D13" i="41"/>
  <c r="D11" i="41"/>
  <c r="D41" i="41"/>
  <c r="D40" i="41"/>
  <c r="E40" i="41"/>
  <c r="F40" i="41"/>
  <c r="G81" i="41"/>
  <c r="G70" i="41"/>
  <c r="G65" i="41"/>
  <c r="G54" i="41"/>
  <c r="G38" i="41"/>
  <c r="G33" i="41"/>
  <c r="D16" i="41"/>
  <c r="F16" i="41"/>
  <c r="E16" i="41"/>
  <c r="D89" i="41"/>
  <c r="D88" i="41"/>
  <c r="F88" i="41"/>
  <c r="E88" i="41"/>
  <c r="D81" i="41"/>
  <c r="D80" i="41"/>
  <c r="F80" i="41"/>
  <c r="E80" i="41"/>
  <c r="D65" i="41"/>
  <c r="D64" i="41"/>
  <c r="F64" i="41"/>
  <c r="E64" i="41"/>
  <c r="D49" i="41"/>
  <c r="D48" i="41"/>
  <c r="F48" i="41"/>
  <c r="E48" i="41"/>
  <c r="D33" i="41"/>
  <c r="D32" i="41"/>
  <c r="E32" i="41"/>
  <c r="F32" i="41"/>
  <c r="D97" i="41"/>
  <c r="D96" i="41"/>
  <c r="F96" i="41"/>
  <c r="E96" i="41"/>
  <c r="G25" i="41"/>
  <c r="D57" i="41"/>
  <c r="D56" i="41"/>
  <c r="F56" i="41"/>
  <c r="E56" i="41"/>
  <c r="D105" i="41"/>
  <c r="D104" i="41"/>
  <c r="F104" i="41"/>
  <c r="E104" i="41"/>
  <c r="G104" i="41" s="1"/>
  <c r="G78" i="41"/>
  <c r="G62" i="41"/>
  <c r="G41" i="41"/>
  <c r="G30" i="41"/>
  <c r="D73" i="41"/>
  <c r="D72" i="41"/>
  <c r="F72" i="41"/>
  <c r="E72" i="41"/>
  <c r="G89" i="41"/>
  <c r="G105" i="41"/>
  <c r="D25" i="41"/>
  <c r="D24" i="41"/>
  <c r="F24" i="41"/>
  <c r="E24" i="41"/>
  <c r="D103" i="41"/>
  <c r="D95" i="41"/>
  <c r="E90" i="41"/>
  <c r="G90" i="41" s="1"/>
  <c r="D87" i="41"/>
  <c r="E82" i="41"/>
  <c r="G82" i="41" s="1"/>
  <c r="D79" i="41"/>
  <c r="E74" i="41"/>
  <c r="G74" i="41" s="1"/>
  <c r="D71" i="41"/>
  <c r="E66" i="41"/>
  <c r="G66" i="41" s="1"/>
  <c r="D63" i="41"/>
  <c r="E58" i="41"/>
  <c r="G58" i="41" s="1"/>
  <c r="D55" i="41"/>
  <c r="E50" i="41"/>
  <c r="G50" i="41" s="1"/>
  <c r="D47" i="41"/>
  <c r="E42" i="41"/>
  <c r="G42" i="41" s="1"/>
  <c r="D39" i="41"/>
  <c r="E34" i="41"/>
  <c r="G34" i="41" s="1"/>
  <c r="D31" i="41"/>
  <c r="E26" i="41"/>
  <c r="G26" i="41" s="1"/>
  <c r="D23" i="41"/>
  <c r="E18" i="41"/>
  <c r="G18" i="41" s="1"/>
  <c r="D15" i="41"/>
  <c r="F107" i="41"/>
  <c r="G107" i="41" s="1"/>
  <c r="F99" i="41"/>
  <c r="G99" i="41" s="1"/>
  <c r="D93" i="41"/>
  <c r="F91" i="41"/>
  <c r="G91" i="41" s="1"/>
  <c r="F83" i="41"/>
  <c r="G83" i="41" s="1"/>
  <c r="F75" i="41"/>
  <c r="G75" i="41" s="1"/>
  <c r="F67" i="41"/>
  <c r="G67" i="41" s="1"/>
  <c r="F59" i="41"/>
  <c r="F51" i="41"/>
  <c r="F43" i="41"/>
  <c r="F35" i="41"/>
  <c r="F27" i="41"/>
  <c r="F19" i="41"/>
  <c r="E59" i="41"/>
  <c r="E51" i="41"/>
  <c r="E43" i="41"/>
  <c r="E35" i="41"/>
  <c r="E27" i="41"/>
  <c r="E19" i="41"/>
  <c r="F14" i="41"/>
  <c r="G14" i="41" s="1"/>
  <c r="F103" i="41"/>
  <c r="G103" i="41" s="1"/>
  <c r="F95" i="41"/>
  <c r="G95" i="41" s="1"/>
  <c r="F87" i="41"/>
  <c r="G87" i="41" s="1"/>
  <c r="F79" i="41"/>
  <c r="G79" i="41" s="1"/>
  <c r="F71" i="41"/>
  <c r="G71" i="41" s="1"/>
  <c r="F63" i="41"/>
  <c r="G63" i="41" s="1"/>
  <c r="F55" i="41"/>
  <c r="G55" i="41" s="1"/>
  <c r="F47" i="41"/>
  <c r="G47" i="41" s="1"/>
  <c r="F39" i="41"/>
  <c r="G39" i="41" s="1"/>
  <c r="F31" i="41"/>
  <c r="G31" i="41" s="1"/>
  <c r="F23" i="41"/>
  <c r="G23" i="41" s="1"/>
  <c r="F15" i="41"/>
  <c r="G15" i="41" s="1"/>
  <c r="A18" i="12"/>
  <c r="A17" i="12"/>
  <c r="A16" i="15"/>
  <c r="G43" i="41" l="1"/>
  <c r="G96" i="41"/>
  <c r="G48" i="41"/>
  <c r="G80" i="41"/>
  <c r="G37" i="41"/>
  <c r="G101" i="41"/>
  <c r="G85" i="41"/>
  <c r="G51" i="41"/>
  <c r="G72" i="41"/>
  <c r="G64" i="41"/>
  <c r="G88" i="41"/>
  <c r="G76" i="41"/>
  <c r="G9" i="41"/>
  <c r="G53" i="41"/>
  <c r="G19" i="41"/>
  <c r="G92" i="41"/>
  <c r="G56" i="41"/>
  <c r="G69" i="41"/>
  <c r="G27" i="41"/>
  <c r="G35" i="41"/>
  <c r="G24" i="41"/>
  <c r="G16" i="41"/>
  <c r="G32" i="41"/>
  <c r="G40" i="41"/>
  <c r="G59" i="41"/>
  <c r="C5" i="38"/>
  <c r="D5" i="38"/>
  <c r="E5" i="38"/>
  <c r="F5" i="38"/>
  <c r="G5" i="38"/>
  <c r="H5" i="38"/>
  <c r="I5" i="38"/>
  <c r="J5" i="38"/>
  <c r="K5" i="38"/>
  <c r="B5" i="38"/>
  <c r="L11" i="38" l="1"/>
  <c r="L19" i="38" l="1"/>
  <c r="L28" i="38"/>
  <c r="A9" i="12" l="1"/>
  <c r="A10" i="12"/>
</calcChain>
</file>

<file path=xl/sharedStrings.xml><?xml version="1.0" encoding="utf-8"?>
<sst xmlns="http://schemas.openxmlformats.org/spreadsheetml/2006/main" count="120" uniqueCount="85">
  <si>
    <t>Command and Control</t>
  </si>
  <si>
    <t>Pollution</t>
  </si>
  <si>
    <t>Abatement</t>
  </si>
  <si>
    <t>SPEAoil</t>
  </si>
  <si>
    <t>SPEApaper</t>
  </si>
  <si>
    <t xml:space="preserve">Total </t>
  </si>
  <si>
    <t>Cap-and-Trade</t>
  </si>
  <si>
    <t>Profit</t>
  </si>
  <si>
    <t>Consumer Surplus</t>
  </si>
  <si>
    <t>Revenue</t>
  </si>
  <si>
    <t>Tax Revenue</t>
  </si>
  <si>
    <t>Accounting Profit</t>
  </si>
  <si>
    <t>Repayment Owner</t>
  </si>
  <si>
    <t>Loan Repayment: Improvement</t>
  </si>
  <si>
    <t>Loan Repayment: Land</t>
  </si>
  <si>
    <t>Operating Cost</t>
  </si>
  <si>
    <t>Case Study: Parks and Recreation</t>
  </si>
  <si>
    <t>Price</t>
  </si>
  <si>
    <t>Quantity Demanded</t>
  </si>
  <si>
    <t>Income</t>
  </si>
  <si>
    <t>Income after State Taxes</t>
  </si>
  <si>
    <t>Gasoline</t>
  </si>
  <si>
    <t>Wholesale Price</t>
  </si>
  <si>
    <t>Tax per Gallon</t>
  </si>
  <si>
    <t>Retail Price</t>
  </si>
  <si>
    <t>Other Goods</t>
  </si>
  <si>
    <t>Sales Tax</t>
  </si>
  <si>
    <t>Alpha (Gasoline)</t>
  </si>
  <si>
    <t>Total Expenditure</t>
  </si>
  <si>
    <t>Tax Expenditure</t>
  </si>
  <si>
    <t>Expenditure-to-Income</t>
  </si>
  <si>
    <t>Tax-to-Income</t>
  </si>
  <si>
    <t>All Taxes</t>
  </si>
  <si>
    <t>Resident</t>
  </si>
  <si>
    <t>State Income Tax</t>
  </si>
  <si>
    <t>Rate</t>
  </si>
  <si>
    <t>Meals</t>
  </si>
  <si>
    <t>Quantity</t>
  </si>
  <si>
    <t>Case Study: Profit Maximization for a Nonprofit</t>
  </si>
  <si>
    <t>Objective</t>
  </si>
  <si>
    <t>Total</t>
  </si>
  <si>
    <t>Quantity demanded</t>
  </si>
  <si>
    <t>Current Fee</t>
  </si>
  <si>
    <t>No Fee</t>
  </si>
  <si>
    <t>Optimal Fee</t>
  </si>
  <si>
    <t>Economic Benefit with Park</t>
  </si>
  <si>
    <t>Admission Fee</t>
  </si>
  <si>
    <t>Total Economic Benefit</t>
  </si>
  <si>
    <t>Economic Benefit without Park</t>
  </si>
  <si>
    <t>Case Study: Environmental Policy</t>
  </si>
  <si>
    <t>Emission Tax I</t>
  </si>
  <si>
    <t>Emission Tax II</t>
  </si>
  <si>
    <t>Case Study: Fuel Taxation and Low-Income Families</t>
  </si>
  <si>
    <t>Profit Maximization</t>
  </si>
  <si>
    <t>Meal Maximization</t>
  </si>
  <si>
    <t xml:space="preserve"> - North</t>
  </si>
  <si>
    <t xml:space="preserve"> - East</t>
  </si>
  <si>
    <t xml:space="preserve"> - South</t>
  </si>
  <si>
    <t>Fundraising Profit:</t>
  </si>
  <si>
    <t>Endowment:</t>
  </si>
  <si>
    <t>Financial Returns</t>
  </si>
  <si>
    <t>Beta (Other Goods)</t>
  </si>
  <si>
    <t>Tax Credit</t>
  </si>
  <si>
    <t>Income with Tax Credit</t>
  </si>
  <si>
    <t>Cost</t>
  </si>
  <si>
    <t>Case Study: Ride Sharing in Your Hometown</t>
  </si>
  <si>
    <t>Normal Demand</t>
  </si>
  <si>
    <t>Surplus</t>
  </si>
  <si>
    <t>Consumer</t>
  </si>
  <si>
    <t>Producer</t>
  </si>
  <si>
    <t>Social Welfare</t>
  </si>
  <si>
    <t>High Demand</t>
  </si>
  <si>
    <t xml:space="preserve"> - Taxis</t>
  </si>
  <si>
    <t xml:space="preserve"> - Unter</t>
  </si>
  <si>
    <t>NPV of the Timber</t>
  </si>
  <si>
    <t>Growth Rate</t>
  </si>
  <si>
    <t>Volume</t>
  </si>
  <si>
    <t>Time</t>
  </si>
  <si>
    <t>Interest Rate</t>
  </si>
  <si>
    <t>VC</t>
  </si>
  <si>
    <t>FC</t>
  </si>
  <si>
    <t>Optimal Tree Harvesting</t>
  </si>
  <si>
    <t>Timber Price</t>
  </si>
  <si>
    <t>Growth</t>
  </si>
  <si>
    <t>Interest rate times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</si>
</sst>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rial"/>
      <family val="2"/>
    </font>
    <font>
      <sz val="12"/>
      <name val="Helv"/>
    </font>
    <font>
      <sz val="12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</cellStyleXfs>
  <cellXfs count="98">
    <xf numFmtId="0" fontId="0" fillId="0" borderId="0" xfId="0"/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6" fontId="10" fillId="0" borderId="0" xfId="0" applyNumberFormat="1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4" fontId="10" fillId="0" borderId="0" xfId="10" applyFont="1" applyFill="1" applyBorder="1" applyAlignment="1">
      <alignment vertical="center"/>
    </xf>
    <xf numFmtId="165" fontId="10" fillId="0" borderId="0" xfId="1" applyNumberFormat="1" applyFont="1" applyFill="1" applyBorder="1" applyAlignment="1">
      <alignment vertical="center"/>
    </xf>
    <xf numFmtId="164" fontId="10" fillId="0" borderId="0" xfId="1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4" fontId="9" fillId="0" borderId="1" xfId="10" applyNumberFormat="1" applyFont="1" applyFill="1" applyBorder="1" applyAlignment="1">
      <alignment vertical="center"/>
    </xf>
    <xf numFmtId="164" fontId="12" fillId="0" borderId="1" xfId="10" applyNumberFormat="1" applyFont="1" applyFill="1" applyBorder="1" applyAlignment="1">
      <alignment vertical="center"/>
    </xf>
    <xf numFmtId="0" fontId="10" fillId="0" borderId="0" xfId="0" quotePrefix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64" fontId="10" fillId="0" borderId="1" xfId="10" applyNumberFormat="1" applyFont="1" applyFill="1" applyBorder="1" applyAlignment="1">
      <alignment vertical="center"/>
    </xf>
    <xf numFmtId="44" fontId="10" fillId="0" borderId="3" xfId="10" applyFont="1" applyFill="1" applyBorder="1" applyAlignment="1">
      <alignment horizontal="center" vertical="center"/>
    </xf>
    <xf numFmtId="0" fontId="10" fillId="0" borderId="0" xfId="7" applyFont="1" applyBorder="1" applyAlignment="1">
      <alignment vertical="center"/>
    </xf>
    <xf numFmtId="43" fontId="10" fillId="0" borderId="0" xfId="8" applyFont="1" applyBorder="1" applyAlignment="1">
      <alignment vertical="center"/>
    </xf>
    <xf numFmtId="43" fontId="10" fillId="0" borderId="0" xfId="7" applyNumberFormat="1" applyFont="1" applyBorder="1" applyAlignment="1">
      <alignment vertical="center"/>
    </xf>
    <xf numFmtId="0" fontId="10" fillId="0" borderId="1" xfId="7" applyFont="1" applyBorder="1" applyAlignment="1">
      <alignment vertical="center"/>
    </xf>
    <xf numFmtId="43" fontId="10" fillId="0" borderId="1" xfId="8" applyFont="1" applyBorder="1" applyAlignment="1">
      <alignment vertical="center"/>
    </xf>
    <xf numFmtId="43" fontId="10" fillId="0" borderId="1" xfId="7" applyNumberFormat="1" applyFont="1" applyBorder="1" applyAlignment="1">
      <alignment vertical="center"/>
    </xf>
    <xf numFmtId="0" fontId="9" fillId="0" borderId="0" xfId="7" applyFont="1" applyBorder="1" applyAlignment="1">
      <alignment vertical="center"/>
    </xf>
    <xf numFmtId="0" fontId="10" fillId="0" borderId="0" xfId="7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 wrapText="1"/>
    </xf>
    <xf numFmtId="0" fontId="10" fillId="0" borderId="2" xfId="7" applyFont="1" applyBorder="1" applyAlignment="1">
      <alignment vertical="center"/>
    </xf>
    <xf numFmtId="0" fontId="10" fillId="0" borderId="1" xfId="7" applyFont="1" applyBorder="1" applyAlignment="1">
      <alignment horizontal="center" vertical="center" wrapText="1"/>
    </xf>
    <xf numFmtId="0" fontId="10" fillId="0" borderId="1" xfId="7" applyFont="1" applyBorder="1" applyAlignment="1">
      <alignment horizontal="center" vertical="center"/>
    </xf>
    <xf numFmtId="0" fontId="9" fillId="0" borderId="1" xfId="7" applyFont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64" fontId="10" fillId="0" borderId="0" xfId="0" applyNumberFormat="1" applyFont="1" applyBorder="1" applyAlignment="1">
      <alignment vertical="center"/>
    </xf>
    <xf numFmtId="9" fontId="10" fillId="0" borderId="0" xfId="16" applyFont="1" applyBorder="1" applyAlignment="1">
      <alignment vertical="center"/>
    </xf>
    <xf numFmtId="164" fontId="9" fillId="0" borderId="0" xfId="0" applyNumberFormat="1" applyFont="1" applyBorder="1" applyAlignment="1">
      <alignment horizontal="center" vertical="center"/>
    </xf>
    <xf numFmtId="44" fontId="10" fillId="0" borderId="0" xfId="10" applyFont="1" applyBorder="1" applyAlignment="1">
      <alignment vertical="center"/>
    </xf>
    <xf numFmtId="44" fontId="10" fillId="0" borderId="0" xfId="0" applyNumberFormat="1" applyFont="1" applyBorder="1" applyAlignment="1">
      <alignment vertical="center"/>
    </xf>
    <xf numFmtId="37" fontId="10" fillId="0" borderId="0" xfId="0" applyNumberFormat="1" applyFont="1" applyBorder="1" applyAlignment="1">
      <alignment vertical="center"/>
    </xf>
    <xf numFmtId="164" fontId="10" fillId="0" borderId="0" xfId="10" applyNumberFormat="1" applyFont="1" applyBorder="1" applyAlignment="1">
      <alignment vertical="center"/>
    </xf>
    <xf numFmtId="166" fontId="10" fillId="0" borderId="0" xfId="16" applyNumberFormat="1" applyFont="1" applyBorder="1" applyAlignment="1">
      <alignment vertical="center"/>
    </xf>
    <xf numFmtId="166" fontId="10" fillId="0" borderId="1" xfId="16" applyNumberFormat="1" applyFont="1" applyBorder="1" applyAlignment="1">
      <alignment vertical="center"/>
    </xf>
    <xf numFmtId="9" fontId="10" fillId="0" borderId="0" xfId="0" applyNumberFormat="1" applyFont="1" applyBorder="1" applyAlignment="1">
      <alignment vertical="center"/>
    </xf>
    <xf numFmtId="10" fontId="10" fillId="0" borderId="1" xfId="16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6" fontId="10" fillId="0" borderId="1" xfId="0" applyNumberFormat="1" applyFont="1" applyBorder="1" applyAlignment="1">
      <alignment vertical="center"/>
    </xf>
    <xf numFmtId="44" fontId="10" fillId="0" borderId="1" xfId="10" applyFont="1" applyBorder="1" applyAlignment="1">
      <alignment vertical="center"/>
    </xf>
    <xf numFmtId="9" fontId="10" fillId="0" borderId="0" xfId="0" quotePrefix="1" applyNumberFormat="1" applyFont="1" applyBorder="1" applyAlignment="1">
      <alignment horizontal="center" vertical="center"/>
    </xf>
    <xf numFmtId="9" fontId="10" fillId="0" borderId="1" xfId="0" quotePrefix="1" applyNumberFormat="1" applyFont="1" applyBorder="1" applyAlignment="1">
      <alignment horizontal="center" vertical="center"/>
    </xf>
    <xf numFmtId="164" fontId="10" fillId="0" borderId="1" xfId="10" applyNumberFormat="1" applyFont="1" applyBorder="1" applyAlignment="1">
      <alignment vertical="center"/>
    </xf>
    <xf numFmtId="0" fontId="10" fillId="0" borderId="0" xfId="0" quotePrefix="1" applyFont="1" applyAlignment="1">
      <alignment vertical="center"/>
    </xf>
    <xf numFmtId="0" fontId="10" fillId="0" borderId="1" xfId="0" quotePrefix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0" xfId="7" applyFont="1" applyAlignment="1">
      <alignment vertical="center"/>
    </xf>
    <xf numFmtId="0" fontId="9" fillId="0" borderId="0" xfId="7" applyFont="1" applyAlignment="1">
      <alignment vertical="center"/>
    </xf>
    <xf numFmtId="0" fontId="9" fillId="0" borderId="4" xfId="7" applyFont="1" applyBorder="1" applyAlignment="1">
      <alignment vertical="center"/>
    </xf>
    <xf numFmtId="0" fontId="9" fillId="0" borderId="3" xfId="7" applyFont="1" applyBorder="1" applyAlignment="1">
      <alignment vertical="center"/>
    </xf>
    <xf numFmtId="0" fontId="9" fillId="0" borderId="5" xfId="7" applyFont="1" applyBorder="1" applyAlignment="1">
      <alignment vertical="center"/>
    </xf>
    <xf numFmtId="0" fontId="10" fillId="0" borderId="6" xfId="7" applyFont="1" applyBorder="1" applyAlignment="1">
      <alignment vertical="center"/>
    </xf>
    <xf numFmtId="0" fontId="10" fillId="2" borderId="2" xfId="7" applyFont="1" applyFill="1" applyBorder="1" applyAlignment="1" applyProtection="1">
      <alignment vertical="center"/>
      <protection locked="0"/>
    </xf>
    <xf numFmtId="0" fontId="10" fillId="0" borderId="7" xfId="7" applyFont="1" applyBorder="1" applyAlignment="1">
      <alignment vertical="center"/>
    </xf>
    <xf numFmtId="0" fontId="10" fillId="0" borderId="8" xfId="7" applyFont="1" applyBorder="1" applyAlignment="1">
      <alignment vertical="center"/>
    </xf>
    <xf numFmtId="0" fontId="10" fillId="2" borderId="0" xfId="7" applyFont="1" applyFill="1" applyBorder="1" applyAlignment="1" applyProtection="1">
      <alignment vertical="center"/>
      <protection locked="0"/>
    </xf>
    <xf numFmtId="0" fontId="10" fillId="0" borderId="9" xfId="7" applyFont="1" applyBorder="1" applyAlignment="1">
      <alignment vertical="center"/>
    </xf>
    <xf numFmtId="0" fontId="10" fillId="0" borderId="10" xfId="7" applyFont="1" applyBorder="1" applyAlignment="1">
      <alignment vertical="center"/>
    </xf>
    <xf numFmtId="0" fontId="10" fillId="2" borderId="1" xfId="7" applyFont="1" applyFill="1" applyBorder="1" applyAlignment="1" applyProtection="1">
      <alignment vertical="center"/>
      <protection locked="0"/>
    </xf>
    <xf numFmtId="0" fontId="10" fillId="0" borderId="11" xfId="7" applyFont="1" applyBorder="1" applyAlignment="1">
      <alignment vertical="center"/>
    </xf>
    <xf numFmtId="0" fontId="10" fillId="0" borderId="4" xfId="7" applyFont="1" applyBorder="1" applyAlignment="1">
      <alignment horizontal="center" vertical="center" wrapText="1"/>
    </xf>
    <xf numFmtId="0" fontId="10" fillId="0" borderId="3" xfId="7" applyFont="1" applyBorder="1" applyAlignment="1">
      <alignment horizontal="center" vertical="center" wrapText="1"/>
    </xf>
    <xf numFmtId="0" fontId="10" fillId="0" borderId="3" xfId="7" applyFont="1" applyBorder="1" applyAlignment="1">
      <alignment horizontal="center" vertical="center"/>
    </xf>
    <xf numFmtId="1" fontId="10" fillId="0" borderId="2" xfId="7" applyNumberFormat="1" applyFont="1" applyBorder="1" applyAlignment="1">
      <alignment vertical="center"/>
    </xf>
    <xf numFmtId="2" fontId="10" fillId="0" borderId="2" xfId="7" applyNumberFormat="1" applyFont="1" applyBorder="1" applyAlignment="1">
      <alignment vertical="center"/>
    </xf>
    <xf numFmtId="1" fontId="10" fillId="0" borderId="2" xfId="9" applyNumberFormat="1" applyFont="1" applyBorder="1" applyAlignment="1">
      <alignment vertical="center"/>
    </xf>
    <xf numFmtId="1" fontId="10" fillId="0" borderId="7" xfId="1" applyNumberFormat="1" applyFont="1" applyBorder="1" applyAlignment="1">
      <alignment vertical="center"/>
    </xf>
    <xf numFmtId="1" fontId="10" fillId="0" borderId="0" xfId="7" applyNumberFormat="1" applyFont="1" applyBorder="1" applyAlignment="1">
      <alignment vertical="center"/>
    </xf>
    <xf numFmtId="10" fontId="10" fillId="0" borderId="0" xfId="15" applyNumberFormat="1" applyFont="1" applyBorder="1" applyAlignment="1">
      <alignment vertical="center"/>
    </xf>
    <xf numFmtId="1" fontId="10" fillId="0" borderId="0" xfId="9" applyNumberFormat="1" applyFont="1" applyBorder="1" applyAlignment="1">
      <alignment vertical="center"/>
    </xf>
    <xf numFmtId="1" fontId="10" fillId="0" borderId="9" xfId="1" applyNumberFormat="1" applyFont="1" applyBorder="1" applyAlignment="1">
      <alignment vertical="center"/>
    </xf>
    <xf numFmtId="1" fontId="10" fillId="0" borderId="1" xfId="7" applyNumberFormat="1" applyFont="1" applyBorder="1" applyAlignment="1">
      <alignment vertical="center"/>
    </xf>
    <xf numFmtId="10" fontId="10" fillId="0" borderId="1" xfId="15" applyNumberFormat="1" applyFont="1" applyBorder="1" applyAlignment="1">
      <alignment vertical="center"/>
    </xf>
    <xf numFmtId="1" fontId="10" fillId="0" borderId="1" xfId="9" applyNumberFormat="1" applyFont="1" applyBorder="1" applyAlignment="1">
      <alignment vertical="center"/>
    </xf>
    <xf numFmtId="1" fontId="10" fillId="0" borderId="11" xfId="1" applyNumberFormat="1" applyFont="1" applyBorder="1" applyAlignment="1">
      <alignment vertical="center"/>
    </xf>
    <xf numFmtId="1" fontId="10" fillId="0" borderId="6" xfId="7" applyNumberFormat="1" applyFont="1" applyBorder="1" applyAlignment="1">
      <alignment vertical="center"/>
    </xf>
    <xf numFmtId="1" fontId="10" fillId="0" borderId="8" xfId="7" applyNumberFormat="1" applyFont="1" applyBorder="1" applyAlignment="1">
      <alignment vertical="center"/>
    </xf>
    <xf numFmtId="1" fontId="10" fillId="0" borderId="10" xfId="7" applyNumberFormat="1" applyFont="1" applyBorder="1" applyAlignment="1">
      <alignment vertical="center"/>
    </xf>
    <xf numFmtId="0" fontId="10" fillId="0" borderId="5" xfId="7" applyFont="1" applyBorder="1" applyAlignment="1">
      <alignment horizontal="center" vertical="center" wrapText="1"/>
    </xf>
  </cellXfs>
  <cellStyles count="18">
    <cellStyle name="Comma" xfId="1" builtinId="3"/>
    <cellStyle name="Comma 2" xfId="2" xr:uid="{00000000-0005-0000-0000-000001000000}"/>
    <cellStyle name="Comma 3" xfId="8" xr:uid="{00000000-0005-0000-0000-000002000000}"/>
    <cellStyle name="Comma 4" xfId="14" xr:uid="{00000000-0005-0000-0000-000003000000}"/>
    <cellStyle name="Currency" xfId="10" builtinId="4"/>
    <cellStyle name="Currency 2" xfId="9" xr:uid="{00000000-0005-0000-0000-000005000000}"/>
    <cellStyle name="Currency 3" xfId="12" xr:uid="{00000000-0005-0000-0000-000006000000}"/>
    <cellStyle name="Hyperlink 2" xfId="3" xr:uid="{00000000-0005-0000-0000-000007000000}"/>
    <cellStyle name="Normal" xfId="0" builtinId="0"/>
    <cellStyle name="Normal 2" xfId="4" xr:uid="{00000000-0005-0000-0000-000009000000}"/>
    <cellStyle name="Normal 3" xfId="5" xr:uid="{00000000-0005-0000-0000-00000A000000}"/>
    <cellStyle name="Normal 4" xfId="7" xr:uid="{00000000-0005-0000-0000-00000B000000}"/>
    <cellStyle name="Normal 5" xfId="11" xr:uid="{00000000-0005-0000-0000-00000C000000}"/>
    <cellStyle name="Normal 6" xfId="13" xr:uid="{00000000-0005-0000-0000-00000D000000}"/>
    <cellStyle name="Normal 7" xfId="17" xr:uid="{1B8AA9F1-BC11-465B-9878-E00E8B63220F}"/>
    <cellStyle name="Percent" xfId="16" builtinId="5"/>
    <cellStyle name="Percent 2" xfId="6" xr:uid="{00000000-0005-0000-0000-00000E000000}"/>
    <cellStyle name="Percent 3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DATA'!$G$6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'TREE DATA'!$A$7:$A$107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'TREE DATA'!$G$7:$G$107</c:f>
              <c:numCache>
                <c:formatCode>0</c:formatCode>
                <c:ptCount val="101"/>
                <c:pt idx="0">
                  <c:v>-1000</c:v>
                </c:pt>
                <c:pt idx="1">
                  <c:v>-910.82574257425745</c:v>
                </c:pt>
                <c:pt idx="2">
                  <c:v>-813.61827271836091</c:v>
                </c:pt>
                <c:pt idx="3">
                  <c:v>-708.84042624436938</c:v>
                </c:pt>
                <c:pt idx="4">
                  <c:v>-596.94177999563919</c:v>
                </c:pt>
                <c:pt idx="5">
                  <c:v>-478.35893676959984</c:v>
                </c:pt>
                <c:pt idx="6">
                  <c:v>-353.51580503538912</c:v>
                </c:pt>
                <c:pt idx="7">
                  <c:v>-222.82387353193576</c:v>
                </c:pt>
                <c:pt idx="8">
                  <c:v>-86.682480830773102</c:v>
                </c:pt>
                <c:pt idx="9">
                  <c:v>54.520920053430928</c:v>
                </c:pt>
                <c:pt idx="10">
                  <c:v>200.41050192289549</c:v>
                </c:pt>
                <c:pt idx="11">
                  <c:v>350.62180844683485</c:v>
                </c:pt>
                <c:pt idx="12">
                  <c:v>504.80150392240739</c:v>
                </c:pt>
                <c:pt idx="13">
                  <c:v>662.60712766848928</c:v>
                </c:pt>
                <c:pt idx="14">
                  <c:v>823.70685297543605</c:v>
                </c:pt>
                <c:pt idx="15">
                  <c:v>987.77925053519175</c:v>
                </c:pt>
                <c:pt idx="16">
                  <c:v>1154.5130562772545</c:v>
                </c:pt>
                <c:pt idx="17">
                  <c:v>1323.6069435371755</c:v>
                </c:pt>
                <c:pt idx="18">
                  <c:v>1494.7692994853569</c:v>
                </c:pt>
                <c:pt idx="19">
                  <c:v>1667.7180057450801</c:v>
                </c:pt>
                <c:pt idx="20">
                  <c:v>1842.1802231297404</c:v>
                </c:pt>
                <c:pt idx="21">
                  <c:v>2017.8921804303945</c:v>
                </c:pt>
                <c:pt idx="22">
                  <c:v>2194.5989671857369</c:v>
                </c:pt>
                <c:pt idx="23">
                  <c:v>2372.0543303677373</c:v>
                </c:pt>
                <c:pt idx="24">
                  <c:v>2550.0204749171271</c:v>
                </c:pt>
                <c:pt idx="25">
                  <c:v>2728.2678680640265</c:v>
                </c:pt>
                <c:pt idx="26">
                  <c:v>2906.5750473699322</c:v>
                </c:pt>
                <c:pt idx="27">
                  <c:v>3084.728432428326</c:v>
                </c:pt>
                <c:pt idx="28">
                  <c:v>3262.5221401621125</c:v>
                </c:pt>
                <c:pt idx="29">
                  <c:v>3439.7578036570799</c:v>
                </c:pt>
                <c:pt idx="30">
                  <c:v>3616.2443944714851</c:v>
                </c:pt>
                <c:pt idx="31">
                  <c:v>3791.7980483628462</c:v>
                </c:pt>
                <c:pt idx="32">
                  <c:v>3966.2418943738903</c:v>
                </c:pt>
                <c:pt idx="33">
                  <c:v>4139.4058872205806</c:v>
                </c:pt>
                <c:pt idx="34">
                  <c:v>4311.1266429259504</c:v>
                </c:pt>
                <c:pt idx="35">
                  <c:v>4481.2472776444411</c:v>
                </c:pt>
                <c:pt idx="36">
                  <c:v>4649.6172496222225</c:v>
                </c:pt>
                <c:pt idx="37">
                  <c:v>4816.0922042399225</c:v>
                </c:pt>
                <c:pt idx="38">
                  <c:v>4980.5338220849262</c:v>
                </c:pt>
                <c:pt idx="39">
                  <c:v>5142.8096700013239</c:v>
                </c:pt>
                <c:pt idx="40">
                  <c:v>5302.7930550663505</c:v>
                </c:pt>
                <c:pt idx="41">
                  <c:v>5460.3628814430085</c:v>
                </c:pt>
                <c:pt idx="42">
                  <c:v>5615.4035100592828</c:v>
                </c:pt>
                <c:pt idx="43">
                  <c:v>5767.8046210652356</c:v>
                </c:pt>
                <c:pt idx="44">
                  <c:v>5917.4610790199458</c:v>
                </c:pt>
                <c:pt idx="45">
                  <c:v>6064.2728007611049</c:v>
                </c:pt>
                <c:pt idx="46">
                  <c:v>6208.1446259107306</c:v>
                </c:pt>
                <c:pt idx="47">
                  <c:v>6348.9861899712823</c:v>
                </c:pt>
                <c:pt idx="48">
                  <c:v>6486.7117999671082</c:v>
                </c:pt>
                <c:pt idx="49">
                  <c:v>6621.2403125869996</c:v>
                </c:pt>
                <c:pt idx="50">
                  <c:v>6752.4950147841018</c:v>
                </c:pt>
                <c:pt idx="51">
                  <c:v>6880.4035067904024</c:v>
                </c:pt>
                <c:pt idx="52">
                  <c:v>7004.8975875034548</c:v>
                </c:pt>
                <c:pt idx="53">
                  <c:v>7125.9131422038508</c:v>
                </c:pt>
                <c:pt idx="54">
                  <c:v>7243.3900325624836</c:v>
                </c:pt>
                <c:pt idx="55">
                  <c:v>7357.2719888974079</c:v>
                </c:pt>
                <c:pt idx="56">
                  <c:v>7467.5065046406053</c:v>
                </c:pt>
                <c:pt idx="57">
                  <c:v>7574.0447329758135</c:v>
                </c:pt>
                <c:pt idx="58">
                  <c:v>7676.8413856089192</c:v>
                </c:pt>
                <c:pt idx="59">
                  <c:v>7775.8546336333002</c:v>
                </c:pt>
                <c:pt idx="60">
                  <c:v>7871.0460104529338</c:v>
                </c:pt>
                <c:pt idx="61">
                  <c:v>7962.3803167267433</c:v>
                </c:pt>
                <c:pt idx="62">
                  <c:v>8049.8255272982215</c:v>
                </c:pt>
                <c:pt idx="63">
                  <c:v>8133.352700075041</c:v>
                </c:pt>
                <c:pt idx="64">
                  <c:v>8212.9358868236923</c:v>
                </c:pt>
                <c:pt idx="65">
                  <c:v>8288.5520458451319</c:v>
                </c:pt>
                <c:pt idx="66">
                  <c:v>8360.1809564975483</c:v>
                </c:pt>
                <c:pt idx="67">
                  <c:v>8427.8051355332427</c:v>
                </c:pt>
                <c:pt idx="68">
                  <c:v>8491.4097552169587</c:v>
                </c:pt>
                <c:pt idx="69">
                  <c:v>8550.982563193611</c:v>
                </c:pt>
                <c:pt idx="70">
                  <c:v>8606.5138040738457</c:v>
                </c:pt>
                <c:pt idx="71">
                  <c:v>8657.9961427064009</c:v>
                </c:pt>
                <c:pt idx="72">
                  <c:v>8705.4245891066821</c:v>
                </c:pt>
                <c:pt idx="73">
                  <c:v>8748.7964250116329</c:v>
                </c:pt>
                <c:pt idx="74">
                  <c:v>8788.1111320311757</c:v>
                </c:pt>
                <c:pt idx="75">
                  <c:v>8823.3703213673143</c:v>
                </c:pt>
                <c:pt idx="76">
                  <c:v>8854.5776650721782</c:v>
                </c:pt>
                <c:pt idx="77">
                  <c:v>8881.738828816995</c:v>
                </c:pt>
                <c:pt idx="78">
                  <c:v>8904.8614061442131</c:v>
                </c:pt>
                <c:pt idx="79">
                  <c:v>8923.9548541756558</c:v>
                </c:pt>
                <c:pt idx="80">
                  <c:v>8939.03043074985</c:v>
                </c:pt>
                <c:pt idx="81">
                  <c:v>8950.1011329623179</c:v>
                </c:pt>
                <c:pt idx="82">
                  <c:v>8957.1816370828019</c:v>
                </c:pt>
                <c:pt idx="83">
                  <c:v>8960.2882398240818</c:v>
                </c:pt>
                <c:pt idx="84">
                  <c:v>8959.4388009372196</c:v>
                </c:pt>
                <c:pt idx="85">
                  <c:v>8954.6526871087226</c:v>
                </c:pt>
                <c:pt idx="86">
                  <c:v>8945.9507171352834</c:v>
                </c:pt>
                <c:pt idx="87">
                  <c:v>8933.3551083523616</c:v>
                </c:pt>
                <c:pt idx="88">
                  <c:v>8916.8894242930746</c:v>
                </c:pt>
                <c:pt idx="89">
                  <c:v>8896.5785235545045</c:v>
                </c:pt>
                <c:pt idx="90">
                  <c:v>8872.4485098485966</c:v>
                </c:pt>
                <c:pt idx="91">
                  <c:v>8844.5266832154903</c:v>
                </c:pt>
                <c:pt idx="92">
                  <c:v>8812.8414923773016</c:v>
                </c:pt>
                <c:pt idx="93">
                  <c:v>8777.4224882108683</c:v>
                </c:pt>
                <c:pt idx="94">
                  <c:v>8738.3002783182237</c:v>
                </c:pt>
                <c:pt idx="95">
                  <c:v>8695.5064826739854</c:v>
                </c:pt>
                <c:pt idx="96">
                  <c:v>8649.0736903291672</c:v>
                </c:pt>
                <c:pt idx="97">
                  <c:v>8599.0354171513391</c:v>
                </c:pt>
                <c:pt idx="98">
                  <c:v>8545.4260645812174</c:v>
                </c:pt>
                <c:pt idx="99">
                  <c:v>8488.2808793863278</c:v>
                </c:pt>
                <c:pt idx="100">
                  <c:v>8427.6359143925329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9-4E7A-B08B-D86FE4BA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20047"/>
        <c:axId val="429318383"/>
      </c:lineChart>
      <c:catAx>
        <c:axId val="4293200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9318383"/>
        <c:crosses val="autoZero"/>
        <c:auto val="1"/>
        <c:lblAlgn val="ctr"/>
        <c:lblOffset val="100"/>
        <c:tickMarkSkip val="10"/>
        <c:noMultiLvlLbl val="0"/>
      </c:catAx>
      <c:valAx>
        <c:axId val="42931838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9320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DATA'!$C$6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'TREE DATA'!$A$7:$A$107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'TREE DATA'!$C$7:$C$107</c:f>
              <c:numCache>
                <c:formatCode>0</c:formatCode>
                <c:ptCount val="101"/>
                <c:pt idx="0">
                  <c:v>50</c:v>
                </c:pt>
                <c:pt idx="1">
                  <c:v>55.94</c:v>
                </c:pt>
                <c:pt idx="2">
                  <c:v>61.76</c:v>
                </c:pt>
                <c:pt idx="3">
                  <c:v>67.459999999999994</c:v>
                </c:pt>
                <c:pt idx="4">
                  <c:v>73.040000000000006</c:v>
                </c:pt>
                <c:pt idx="5">
                  <c:v>78.5</c:v>
                </c:pt>
                <c:pt idx="6">
                  <c:v>83.84</c:v>
                </c:pt>
                <c:pt idx="7">
                  <c:v>89.06</c:v>
                </c:pt>
                <c:pt idx="8">
                  <c:v>94.16</c:v>
                </c:pt>
                <c:pt idx="9">
                  <c:v>99.14</c:v>
                </c:pt>
                <c:pt idx="10">
                  <c:v>104</c:v>
                </c:pt>
                <c:pt idx="11">
                  <c:v>108.74</c:v>
                </c:pt>
                <c:pt idx="12">
                  <c:v>113.36</c:v>
                </c:pt>
                <c:pt idx="13">
                  <c:v>117.86</c:v>
                </c:pt>
                <c:pt idx="14">
                  <c:v>122.24</c:v>
                </c:pt>
                <c:pt idx="15">
                  <c:v>126.5</c:v>
                </c:pt>
                <c:pt idx="16">
                  <c:v>130.63999999999999</c:v>
                </c:pt>
                <c:pt idx="17">
                  <c:v>134.66</c:v>
                </c:pt>
                <c:pt idx="18">
                  <c:v>138.56</c:v>
                </c:pt>
                <c:pt idx="19">
                  <c:v>142.34</c:v>
                </c:pt>
                <c:pt idx="20">
                  <c:v>146</c:v>
                </c:pt>
                <c:pt idx="21">
                  <c:v>149.54</c:v>
                </c:pt>
                <c:pt idx="22">
                  <c:v>152.96</c:v>
                </c:pt>
                <c:pt idx="23">
                  <c:v>156.26</c:v>
                </c:pt>
                <c:pt idx="24">
                  <c:v>159.44</c:v>
                </c:pt>
                <c:pt idx="25">
                  <c:v>162.5</c:v>
                </c:pt>
                <c:pt idx="26">
                  <c:v>165.44</c:v>
                </c:pt>
                <c:pt idx="27">
                  <c:v>168.26</c:v>
                </c:pt>
                <c:pt idx="28">
                  <c:v>170.96</c:v>
                </c:pt>
                <c:pt idx="29">
                  <c:v>173.54</c:v>
                </c:pt>
                <c:pt idx="30">
                  <c:v>176</c:v>
                </c:pt>
                <c:pt idx="31">
                  <c:v>178.34</c:v>
                </c:pt>
                <c:pt idx="32">
                  <c:v>180.56</c:v>
                </c:pt>
                <c:pt idx="33">
                  <c:v>182.66</c:v>
                </c:pt>
                <c:pt idx="34">
                  <c:v>184.64</c:v>
                </c:pt>
                <c:pt idx="35">
                  <c:v>186.5</c:v>
                </c:pt>
                <c:pt idx="36">
                  <c:v>188.24</c:v>
                </c:pt>
                <c:pt idx="37">
                  <c:v>189.86</c:v>
                </c:pt>
                <c:pt idx="38">
                  <c:v>191.36</c:v>
                </c:pt>
                <c:pt idx="39">
                  <c:v>192.74</c:v>
                </c:pt>
                <c:pt idx="40">
                  <c:v>194</c:v>
                </c:pt>
                <c:pt idx="41">
                  <c:v>195.14</c:v>
                </c:pt>
                <c:pt idx="42">
                  <c:v>196.16000000000003</c:v>
                </c:pt>
                <c:pt idx="43">
                  <c:v>197.06</c:v>
                </c:pt>
                <c:pt idx="44">
                  <c:v>197.84</c:v>
                </c:pt>
                <c:pt idx="45">
                  <c:v>198.5</c:v>
                </c:pt>
                <c:pt idx="46">
                  <c:v>199.04000000000002</c:v>
                </c:pt>
                <c:pt idx="47">
                  <c:v>199.46</c:v>
                </c:pt>
                <c:pt idx="48">
                  <c:v>199.76</c:v>
                </c:pt>
                <c:pt idx="49">
                  <c:v>199.94</c:v>
                </c:pt>
                <c:pt idx="50">
                  <c:v>200</c:v>
                </c:pt>
                <c:pt idx="51">
                  <c:v>199.94</c:v>
                </c:pt>
                <c:pt idx="52">
                  <c:v>199.76000000000002</c:v>
                </c:pt>
                <c:pt idx="53">
                  <c:v>199.46</c:v>
                </c:pt>
                <c:pt idx="54">
                  <c:v>199.04000000000002</c:v>
                </c:pt>
                <c:pt idx="55">
                  <c:v>198.5</c:v>
                </c:pt>
                <c:pt idx="56">
                  <c:v>197.84</c:v>
                </c:pt>
                <c:pt idx="57">
                  <c:v>197.06</c:v>
                </c:pt>
                <c:pt idx="58">
                  <c:v>196.16</c:v>
                </c:pt>
                <c:pt idx="59">
                  <c:v>195.14000000000001</c:v>
                </c:pt>
                <c:pt idx="60">
                  <c:v>194</c:v>
                </c:pt>
                <c:pt idx="61">
                  <c:v>192.74</c:v>
                </c:pt>
                <c:pt idx="62">
                  <c:v>191.36</c:v>
                </c:pt>
                <c:pt idx="63">
                  <c:v>189.86</c:v>
                </c:pt>
                <c:pt idx="64">
                  <c:v>188.24</c:v>
                </c:pt>
                <c:pt idx="65">
                  <c:v>186.5</c:v>
                </c:pt>
                <c:pt idx="66">
                  <c:v>184.64</c:v>
                </c:pt>
                <c:pt idx="67">
                  <c:v>182.66000000000003</c:v>
                </c:pt>
                <c:pt idx="68">
                  <c:v>180.56</c:v>
                </c:pt>
                <c:pt idx="69">
                  <c:v>178.34000000000003</c:v>
                </c:pt>
                <c:pt idx="70">
                  <c:v>176</c:v>
                </c:pt>
                <c:pt idx="71">
                  <c:v>173.54000000000002</c:v>
                </c:pt>
                <c:pt idx="72">
                  <c:v>170.96000000000004</c:v>
                </c:pt>
                <c:pt idx="73">
                  <c:v>168.26</c:v>
                </c:pt>
                <c:pt idx="74">
                  <c:v>165.44</c:v>
                </c:pt>
                <c:pt idx="75">
                  <c:v>162.5</c:v>
                </c:pt>
                <c:pt idx="76">
                  <c:v>159.44</c:v>
                </c:pt>
                <c:pt idx="77">
                  <c:v>156.26</c:v>
                </c:pt>
                <c:pt idx="78">
                  <c:v>152.96000000000004</c:v>
                </c:pt>
                <c:pt idx="79">
                  <c:v>149.54000000000002</c:v>
                </c:pt>
                <c:pt idx="80">
                  <c:v>146</c:v>
                </c:pt>
                <c:pt idx="81">
                  <c:v>142.34000000000003</c:v>
                </c:pt>
                <c:pt idx="82">
                  <c:v>138.56</c:v>
                </c:pt>
                <c:pt idx="83">
                  <c:v>134.66000000000003</c:v>
                </c:pt>
                <c:pt idx="84">
                  <c:v>130.64000000000004</c:v>
                </c:pt>
                <c:pt idx="85">
                  <c:v>126.5</c:v>
                </c:pt>
                <c:pt idx="86">
                  <c:v>122.24000000000001</c:v>
                </c:pt>
                <c:pt idx="87">
                  <c:v>117.86000000000001</c:v>
                </c:pt>
                <c:pt idx="88">
                  <c:v>113.36000000000001</c:v>
                </c:pt>
                <c:pt idx="89">
                  <c:v>108.74000000000001</c:v>
                </c:pt>
                <c:pt idx="90">
                  <c:v>104</c:v>
                </c:pt>
                <c:pt idx="91">
                  <c:v>99.140000000000043</c:v>
                </c:pt>
                <c:pt idx="92">
                  <c:v>94.160000000000025</c:v>
                </c:pt>
                <c:pt idx="93">
                  <c:v>89.060000000000059</c:v>
                </c:pt>
                <c:pt idx="94">
                  <c:v>83.840000000000032</c:v>
                </c:pt>
                <c:pt idx="95">
                  <c:v>78.5</c:v>
                </c:pt>
                <c:pt idx="96">
                  <c:v>73.039999999999964</c:v>
                </c:pt>
                <c:pt idx="97">
                  <c:v>67.460000000000036</c:v>
                </c:pt>
                <c:pt idx="98">
                  <c:v>61.759999999999991</c:v>
                </c:pt>
                <c:pt idx="99">
                  <c:v>55.940000000000055</c:v>
                </c:pt>
                <c:pt idx="10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2-41DD-A0AD-ADCA3B5753A8}"/>
            </c:ext>
          </c:extLst>
        </c:ser>
        <c:ser>
          <c:idx val="1"/>
          <c:order val="1"/>
          <c:tx>
            <c:strRef>
              <c:f>'TREE DATA'!$H$6</c:f>
              <c:strCache>
                <c:ptCount val="1"/>
                <c:pt idx="0">
                  <c:v>Interest rate times Volume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'TREE DATA'!$A$7:$A$107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'TREE DATA'!$H$7:$H$107</c:f>
              <c:numCache>
                <c:formatCode>0</c:formatCode>
                <c:ptCount val="101"/>
                <c:pt idx="0">
                  <c:v>0</c:v>
                </c:pt>
                <c:pt idx="1">
                  <c:v>0.52979999999999994</c:v>
                </c:pt>
                <c:pt idx="2">
                  <c:v>1.1184000000000001</c:v>
                </c:pt>
                <c:pt idx="3">
                  <c:v>1.7646000000000002</c:v>
                </c:pt>
                <c:pt idx="4">
                  <c:v>2.4672000000000001</c:v>
                </c:pt>
                <c:pt idx="5">
                  <c:v>3.2250000000000001</c:v>
                </c:pt>
                <c:pt idx="6">
                  <c:v>4.0368000000000004</c:v>
                </c:pt>
                <c:pt idx="7">
                  <c:v>4.9013999999999998</c:v>
                </c:pt>
                <c:pt idx="8">
                  <c:v>5.8175999999999997</c:v>
                </c:pt>
                <c:pt idx="9">
                  <c:v>6.7841999999999993</c:v>
                </c:pt>
                <c:pt idx="10">
                  <c:v>7.8</c:v>
                </c:pt>
                <c:pt idx="11">
                  <c:v>8.8637999999999995</c:v>
                </c:pt>
                <c:pt idx="12">
                  <c:v>9.974400000000001</c:v>
                </c:pt>
                <c:pt idx="13">
                  <c:v>11.130599999999999</c:v>
                </c:pt>
                <c:pt idx="14">
                  <c:v>12.331199999999999</c:v>
                </c:pt>
                <c:pt idx="15">
                  <c:v>13.575000000000001</c:v>
                </c:pt>
                <c:pt idx="16">
                  <c:v>14.860799999999999</c:v>
                </c:pt>
                <c:pt idx="17">
                  <c:v>16.1874</c:v>
                </c:pt>
                <c:pt idx="18">
                  <c:v>17.553599999999999</c:v>
                </c:pt>
                <c:pt idx="19">
                  <c:v>18.958200000000001</c:v>
                </c:pt>
                <c:pt idx="20">
                  <c:v>20.400000000000002</c:v>
                </c:pt>
                <c:pt idx="21">
                  <c:v>21.877800000000004</c:v>
                </c:pt>
                <c:pt idx="22">
                  <c:v>23.3904</c:v>
                </c:pt>
                <c:pt idx="23">
                  <c:v>24.936599999999999</c:v>
                </c:pt>
                <c:pt idx="24">
                  <c:v>26.5152</c:v>
                </c:pt>
                <c:pt idx="25">
                  <c:v>28.125</c:v>
                </c:pt>
                <c:pt idx="26">
                  <c:v>29.764800000000001</c:v>
                </c:pt>
                <c:pt idx="27">
                  <c:v>31.433400000000002</c:v>
                </c:pt>
                <c:pt idx="28">
                  <c:v>33.129600000000003</c:v>
                </c:pt>
                <c:pt idx="29">
                  <c:v>34.852199999999996</c:v>
                </c:pt>
                <c:pt idx="30">
                  <c:v>36.6</c:v>
                </c:pt>
                <c:pt idx="31">
                  <c:v>38.3718</c:v>
                </c:pt>
                <c:pt idx="32">
                  <c:v>40.166400000000003</c:v>
                </c:pt>
                <c:pt idx="33">
                  <c:v>41.982600000000005</c:v>
                </c:pt>
                <c:pt idx="34">
                  <c:v>43.819200000000002</c:v>
                </c:pt>
                <c:pt idx="35">
                  <c:v>45.675000000000004</c:v>
                </c:pt>
                <c:pt idx="36">
                  <c:v>47.5488</c:v>
                </c:pt>
                <c:pt idx="37">
                  <c:v>49.439399999999999</c:v>
                </c:pt>
                <c:pt idx="38">
                  <c:v>51.345599999999997</c:v>
                </c:pt>
                <c:pt idx="39">
                  <c:v>53.266199999999998</c:v>
                </c:pt>
                <c:pt idx="40">
                  <c:v>55.2</c:v>
                </c:pt>
                <c:pt idx="41">
                  <c:v>57.145800000000001</c:v>
                </c:pt>
                <c:pt idx="42">
                  <c:v>59.102399999999996</c:v>
                </c:pt>
                <c:pt idx="43">
                  <c:v>61.068599999999996</c:v>
                </c:pt>
                <c:pt idx="44">
                  <c:v>63.043199999999999</c:v>
                </c:pt>
                <c:pt idx="45">
                  <c:v>65.025000000000006</c:v>
                </c:pt>
                <c:pt idx="46">
                  <c:v>67.012799999999999</c:v>
                </c:pt>
                <c:pt idx="47">
                  <c:v>69.005399999999995</c:v>
                </c:pt>
                <c:pt idx="48">
                  <c:v>71.001599999999996</c:v>
                </c:pt>
                <c:pt idx="49">
                  <c:v>73.000200000000007</c:v>
                </c:pt>
                <c:pt idx="50">
                  <c:v>75</c:v>
                </c:pt>
                <c:pt idx="51">
                  <c:v>76.999799999999993</c:v>
                </c:pt>
                <c:pt idx="52">
                  <c:v>78.998400000000004</c:v>
                </c:pt>
                <c:pt idx="53">
                  <c:v>80.994600000000005</c:v>
                </c:pt>
                <c:pt idx="54">
                  <c:v>82.987200000000001</c:v>
                </c:pt>
                <c:pt idx="55">
                  <c:v>84.975000000000009</c:v>
                </c:pt>
                <c:pt idx="56">
                  <c:v>86.956800000000001</c:v>
                </c:pt>
                <c:pt idx="57">
                  <c:v>88.931399999999996</c:v>
                </c:pt>
                <c:pt idx="58">
                  <c:v>90.897599999999997</c:v>
                </c:pt>
                <c:pt idx="59">
                  <c:v>92.854200000000006</c:v>
                </c:pt>
                <c:pt idx="60">
                  <c:v>94.8</c:v>
                </c:pt>
                <c:pt idx="61">
                  <c:v>96.733800000000016</c:v>
                </c:pt>
                <c:pt idx="62">
                  <c:v>98.654399999999995</c:v>
                </c:pt>
                <c:pt idx="63">
                  <c:v>100.56059999999999</c:v>
                </c:pt>
                <c:pt idx="64">
                  <c:v>102.45119999999999</c:v>
                </c:pt>
                <c:pt idx="65">
                  <c:v>104.325</c:v>
                </c:pt>
                <c:pt idx="66">
                  <c:v>106.1808</c:v>
                </c:pt>
                <c:pt idx="67">
                  <c:v>108.01739999999999</c:v>
                </c:pt>
                <c:pt idx="68">
                  <c:v>109.8336</c:v>
                </c:pt>
                <c:pt idx="69">
                  <c:v>111.62819999999999</c:v>
                </c:pt>
                <c:pt idx="70">
                  <c:v>113.4</c:v>
                </c:pt>
                <c:pt idx="71">
                  <c:v>115.14779999999999</c:v>
                </c:pt>
                <c:pt idx="72">
                  <c:v>116.87040000000002</c:v>
                </c:pt>
                <c:pt idx="73">
                  <c:v>118.56659999999999</c:v>
                </c:pt>
                <c:pt idx="74">
                  <c:v>120.23520000000001</c:v>
                </c:pt>
                <c:pt idx="75">
                  <c:v>121.875</c:v>
                </c:pt>
                <c:pt idx="76">
                  <c:v>123.48479999999999</c:v>
                </c:pt>
                <c:pt idx="77">
                  <c:v>125.0634</c:v>
                </c:pt>
                <c:pt idx="78">
                  <c:v>126.6096</c:v>
                </c:pt>
                <c:pt idx="79">
                  <c:v>128.12219999999999</c:v>
                </c:pt>
                <c:pt idx="80">
                  <c:v>129.6</c:v>
                </c:pt>
                <c:pt idx="81">
                  <c:v>131.04179999999999</c:v>
                </c:pt>
                <c:pt idx="82">
                  <c:v>132.44639999999998</c:v>
                </c:pt>
                <c:pt idx="83">
                  <c:v>133.8126</c:v>
                </c:pt>
                <c:pt idx="84">
                  <c:v>135.13920000000002</c:v>
                </c:pt>
                <c:pt idx="85">
                  <c:v>136.42500000000001</c:v>
                </c:pt>
                <c:pt idx="86">
                  <c:v>137.6688</c:v>
                </c:pt>
                <c:pt idx="87">
                  <c:v>138.86940000000001</c:v>
                </c:pt>
                <c:pt idx="88">
                  <c:v>140.0256</c:v>
                </c:pt>
                <c:pt idx="89">
                  <c:v>141.1362</c:v>
                </c:pt>
                <c:pt idx="90">
                  <c:v>142.20000000000002</c:v>
                </c:pt>
                <c:pt idx="91">
                  <c:v>143.2158</c:v>
                </c:pt>
                <c:pt idx="92">
                  <c:v>144.1824</c:v>
                </c:pt>
                <c:pt idx="93">
                  <c:v>145.0986</c:v>
                </c:pt>
                <c:pt idx="94">
                  <c:v>145.9632</c:v>
                </c:pt>
                <c:pt idx="95">
                  <c:v>146.77500000000001</c:v>
                </c:pt>
                <c:pt idx="96">
                  <c:v>147.53279999999998</c:v>
                </c:pt>
                <c:pt idx="97">
                  <c:v>148.2354</c:v>
                </c:pt>
                <c:pt idx="98">
                  <c:v>148.88159999999999</c:v>
                </c:pt>
                <c:pt idx="99">
                  <c:v>149.47020000000001</c:v>
                </c:pt>
                <c:pt idx="10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2-41DD-A0AD-ADCA3B575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53311"/>
        <c:axId val="400052063"/>
      </c:lineChart>
      <c:catAx>
        <c:axId val="40005331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052063"/>
        <c:crosses val="autoZero"/>
        <c:auto val="1"/>
        <c:lblAlgn val="ctr"/>
        <c:lblOffset val="100"/>
        <c:tickMarkSkip val="10"/>
        <c:noMultiLvlLbl val="0"/>
      </c:catAx>
      <c:valAx>
        <c:axId val="4000520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0533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3084A-EF41-466A-AFE2-35FB86D0AA6E}">
  <sheetPr/>
  <sheetViews>
    <sheetView workbookViewId="0"/>
  </sheetViews>
  <sheetProtection content="1" objects="1"/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07F67C-FC35-4A53-94B6-622418B3C385}">
  <sheetPr/>
  <sheetViews>
    <sheetView tabSelected="1" workbookViewId="0"/>
  </sheetViews>
  <sheetProtection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E28EF-9A9E-90A8-2A3E-5B0B2550CC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7A1CD-1267-F375-8899-6FD299028F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Teaching/Public%20Management%20Economics/Administrative%20Material/Economics%20(NOT%20FOR%20PUBLIC%20US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HOMEWORK"/>
      <sheetName val="GRADING RUBRIC"/>
      <sheetName val="CD"/>
      <sheetName val="CS PARKS AND REC"/>
      <sheetName val="CS TAXATION"/>
      <sheetName val="CS ENV POLICY"/>
      <sheetName val="MICHIGAN WE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D5E6-A9F3-4368-964D-7296E6F076CE}">
  <dimension ref="A1:E33"/>
  <sheetViews>
    <sheetView zoomScaleNormal="100" workbookViewId="0">
      <selection activeCell="B5" sqref="B5"/>
    </sheetView>
  </sheetViews>
  <sheetFormatPr defaultColWidth="20.7109375" defaultRowHeight="20.100000000000001" customHeight="1" x14ac:dyDescent="0.25"/>
  <cols>
    <col min="1" max="16384" width="20.7109375" style="2"/>
  </cols>
  <sheetData>
    <row r="1" spans="1:5" ht="20.100000000000001" customHeight="1" x14ac:dyDescent="0.25">
      <c r="A1" s="1" t="s">
        <v>38</v>
      </c>
      <c r="B1" s="1"/>
      <c r="C1" s="1"/>
      <c r="D1" s="1"/>
      <c r="E1" s="1"/>
    </row>
    <row r="2" spans="1:5" ht="20.100000000000001" customHeight="1" x14ac:dyDescent="0.25">
      <c r="A2" s="8" t="s">
        <v>59</v>
      </c>
      <c r="B2" s="44">
        <v>1000000</v>
      </c>
      <c r="C2" s="51"/>
      <c r="D2" s="51"/>
      <c r="E2" s="51"/>
    </row>
    <row r="3" spans="1:5" ht="20.100000000000001" customHeight="1" x14ac:dyDescent="0.25">
      <c r="A3" s="3" t="s">
        <v>58</v>
      </c>
      <c r="B3" s="54">
        <v>0</v>
      </c>
      <c r="C3" s="3"/>
      <c r="D3" s="1"/>
      <c r="E3" s="1"/>
    </row>
    <row r="4" spans="1:5" ht="20.100000000000001" customHeight="1" x14ac:dyDescent="0.25">
      <c r="A4" s="8" t="s">
        <v>60</v>
      </c>
      <c r="B4" s="41"/>
      <c r="C4" s="8"/>
      <c r="D4" s="51"/>
      <c r="E4" s="51"/>
    </row>
    <row r="5" spans="1:5" ht="20.100000000000001" customHeight="1" x14ac:dyDescent="0.25">
      <c r="A5" s="55">
        <v>0.02</v>
      </c>
      <c r="B5" s="44">
        <f>B2*A5</f>
        <v>20000</v>
      </c>
      <c r="C5" s="8"/>
      <c r="D5" s="51"/>
      <c r="E5" s="51"/>
    </row>
    <row r="6" spans="1:5" ht="20.100000000000001" customHeight="1" x14ac:dyDescent="0.25">
      <c r="A6" s="55">
        <v>0.05</v>
      </c>
      <c r="B6" s="44">
        <f>B2*A6</f>
        <v>50000</v>
      </c>
      <c r="C6" s="8"/>
      <c r="D6" s="51"/>
      <c r="E6" s="51"/>
    </row>
    <row r="7" spans="1:5" ht="20.100000000000001" customHeight="1" x14ac:dyDescent="0.25">
      <c r="A7" s="56">
        <v>0.08</v>
      </c>
      <c r="B7" s="57">
        <f>B2*A7</f>
        <v>80000</v>
      </c>
      <c r="C7" s="3"/>
      <c r="D7" s="1"/>
      <c r="E7" s="1"/>
    </row>
    <row r="8" spans="1:5" ht="20.100000000000001" customHeight="1" x14ac:dyDescent="0.25">
      <c r="A8" s="8"/>
      <c r="B8" s="61" t="s">
        <v>36</v>
      </c>
      <c r="C8" s="61"/>
      <c r="D8" s="61" t="s">
        <v>7</v>
      </c>
      <c r="E8" s="61"/>
    </row>
    <row r="9" spans="1:5" ht="20.100000000000001" customHeight="1" x14ac:dyDescent="0.25">
      <c r="A9" s="3" t="s">
        <v>39</v>
      </c>
      <c r="B9" s="4" t="s">
        <v>17</v>
      </c>
      <c r="C9" s="4" t="s">
        <v>37</v>
      </c>
      <c r="D9" s="4" t="s">
        <v>36</v>
      </c>
      <c r="E9" s="4" t="s">
        <v>40</v>
      </c>
    </row>
    <row r="10" spans="1:5" ht="20.100000000000001" customHeight="1" x14ac:dyDescent="0.25">
      <c r="A10" s="60" t="s">
        <v>53</v>
      </c>
      <c r="B10" s="60"/>
      <c r="C10" s="60"/>
      <c r="D10" s="60"/>
      <c r="E10" s="60"/>
    </row>
    <row r="11" spans="1:5" ht="20.100000000000001" customHeight="1" x14ac:dyDescent="0.25">
      <c r="A11" s="50" t="s">
        <v>55</v>
      </c>
      <c r="E11" s="6"/>
    </row>
    <row r="12" spans="1:5" ht="20.100000000000001" customHeight="1" x14ac:dyDescent="0.25">
      <c r="A12" s="50" t="s">
        <v>56</v>
      </c>
      <c r="E12" s="6"/>
    </row>
    <row r="13" spans="1:5" ht="20.100000000000001" customHeight="1" x14ac:dyDescent="0.25">
      <c r="A13" s="50" t="s">
        <v>57</v>
      </c>
      <c r="E13" s="6"/>
    </row>
    <row r="14" spans="1:5" ht="20.100000000000001" customHeight="1" x14ac:dyDescent="0.25">
      <c r="A14" s="60" t="s">
        <v>54</v>
      </c>
      <c r="B14" s="60"/>
      <c r="C14" s="60"/>
      <c r="D14" s="60"/>
      <c r="E14" s="60"/>
    </row>
    <row r="15" spans="1:5" ht="20.100000000000001" customHeight="1" x14ac:dyDescent="0.25">
      <c r="A15" s="49" t="str">
        <f>A11</f>
        <v xml:space="preserve"> - North</v>
      </c>
      <c r="B15" s="7"/>
      <c r="D15" s="7"/>
    </row>
    <row r="16" spans="1:5" ht="20.100000000000001" customHeight="1" x14ac:dyDescent="0.25">
      <c r="A16" s="49" t="str">
        <f t="shared" ref="A16:A17" si="0">A12</f>
        <v xml:space="preserve"> - East</v>
      </c>
      <c r="B16" s="7"/>
      <c r="D16" s="7"/>
    </row>
    <row r="17" spans="1:5" ht="20.100000000000001" customHeight="1" x14ac:dyDescent="0.25">
      <c r="A17" s="52" t="str">
        <f t="shared" si="0"/>
        <v xml:space="preserve"> - South</v>
      </c>
      <c r="B17" s="53"/>
      <c r="C17" s="3"/>
      <c r="D17" s="53"/>
      <c r="E17" s="3"/>
    </row>
    <row r="18" spans="1:5" ht="20.100000000000001" customHeight="1" x14ac:dyDescent="0.25">
      <c r="A18" s="60" t="s">
        <v>53</v>
      </c>
      <c r="B18" s="60"/>
      <c r="C18" s="60"/>
      <c r="D18" s="60"/>
      <c r="E18" s="60"/>
    </row>
    <row r="19" spans="1:5" ht="20.100000000000001" customHeight="1" x14ac:dyDescent="0.25">
      <c r="A19" s="50" t="s">
        <v>55</v>
      </c>
      <c r="E19" s="6"/>
    </row>
    <row r="20" spans="1:5" ht="20.100000000000001" customHeight="1" x14ac:dyDescent="0.25">
      <c r="A20" s="50" t="s">
        <v>56</v>
      </c>
      <c r="E20" s="6"/>
    </row>
    <row r="21" spans="1:5" ht="20.100000000000001" customHeight="1" x14ac:dyDescent="0.25">
      <c r="A21" s="50" t="s">
        <v>57</v>
      </c>
      <c r="E21" s="6"/>
    </row>
    <row r="22" spans="1:5" ht="20.100000000000001" customHeight="1" x14ac:dyDescent="0.25">
      <c r="A22" s="60" t="s">
        <v>54</v>
      </c>
      <c r="B22" s="60"/>
      <c r="C22" s="60"/>
      <c r="D22" s="60"/>
      <c r="E22" s="60"/>
    </row>
    <row r="23" spans="1:5" ht="20.100000000000001" customHeight="1" x14ac:dyDescent="0.25">
      <c r="A23" s="49" t="str">
        <f>A19</f>
        <v xml:space="preserve"> - North</v>
      </c>
      <c r="B23" s="7"/>
      <c r="D23" s="7"/>
    </row>
    <row r="24" spans="1:5" ht="20.100000000000001" customHeight="1" x14ac:dyDescent="0.25">
      <c r="A24" s="49" t="str">
        <f t="shared" ref="A24:A25" si="1">A20</f>
        <v xml:space="preserve"> - East</v>
      </c>
      <c r="B24" s="7"/>
      <c r="D24" s="7"/>
    </row>
    <row r="25" spans="1:5" ht="20.100000000000001" customHeight="1" x14ac:dyDescent="0.25">
      <c r="A25" s="52" t="str">
        <f t="shared" si="1"/>
        <v xml:space="preserve"> - South</v>
      </c>
      <c r="B25" s="53"/>
      <c r="C25" s="3"/>
      <c r="D25" s="53"/>
      <c r="E25" s="3"/>
    </row>
    <row r="26" spans="1:5" ht="20.100000000000001" customHeight="1" x14ac:dyDescent="0.25">
      <c r="A26" s="60" t="s">
        <v>53</v>
      </c>
      <c r="B26" s="60"/>
      <c r="C26" s="60"/>
      <c r="D26" s="60"/>
      <c r="E26" s="60"/>
    </row>
    <row r="27" spans="1:5" ht="20.100000000000001" customHeight="1" x14ac:dyDescent="0.25">
      <c r="A27" s="50" t="s">
        <v>55</v>
      </c>
      <c r="E27" s="6"/>
    </row>
    <row r="28" spans="1:5" ht="20.100000000000001" customHeight="1" x14ac:dyDescent="0.25">
      <c r="A28" s="50" t="s">
        <v>56</v>
      </c>
      <c r="E28" s="6"/>
    </row>
    <row r="29" spans="1:5" ht="20.100000000000001" customHeight="1" x14ac:dyDescent="0.25">
      <c r="A29" s="50" t="s">
        <v>57</v>
      </c>
      <c r="E29" s="6"/>
    </row>
    <row r="30" spans="1:5" ht="20.100000000000001" customHeight="1" x14ac:dyDescent="0.25">
      <c r="A30" s="60" t="s">
        <v>54</v>
      </c>
      <c r="B30" s="60"/>
      <c r="C30" s="60"/>
      <c r="D30" s="60"/>
      <c r="E30" s="60"/>
    </row>
    <row r="31" spans="1:5" ht="20.100000000000001" customHeight="1" x14ac:dyDescent="0.25">
      <c r="A31" s="49" t="str">
        <f>A27</f>
        <v xml:space="preserve"> - North</v>
      </c>
      <c r="B31" s="7"/>
      <c r="D31" s="7"/>
    </row>
    <row r="32" spans="1:5" ht="20.100000000000001" customHeight="1" x14ac:dyDescent="0.25">
      <c r="A32" s="49" t="str">
        <f t="shared" ref="A32:A33" si="2">A28</f>
        <v xml:space="preserve"> - East</v>
      </c>
      <c r="B32" s="7"/>
      <c r="D32" s="7"/>
    </row>
    <row r="33" spans="1:5" ht="20.100000000000001" customHeight="1" x14ac:dyDescent="0.25">
      <c r="A33" s="52" t="str">
        <f t="shared" si="2"/>
        <v xml:space="preserve"> - South</v>
      </c>
      <c r="B33" s="53"/>
      <c r="C33" s="3"/>
      <c r="D33" s="53"/>
      <c r="E33" s="3"/>
    </row>
  </sheetData>
  <mergeCells count="8">
    <mergeCell ref="A18:E18"/>
    <mergeCell ref="A22:E22"/>
    <mergeCell ref="A26:E26"/>
    <mergeCell ref="A30:E30"/>
    <mergeCell ref="B8:C8"/>
    <mergeCell ref="D8:E8"/>
    <mergeCell ref="A14:E14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17"/>
  <sheetViews>
    <sheetView zoomScaleNormal="100" workbookViewId="0"/>
  </sheetViews>
  <sheetFormatPr defaultColWidth="10.7109375" defaultRowHeight="20.100000000000001" customHeight="1" x14ac:dyDescent="0.25"/>
  <cols>
    <col min="1" max="1" width="50.7109375" style="10" customWidth="1"/>
    <col min="2" max="4" width="20.7109375" style="10" customWidth="1"/>
    <col min="5" max="16384" width="10.7109375" style="10"/>
  </cols>
  <sheetData>
    <row r="1" spans="1:4" ht="20.100000000000001" customHeight="1" x14ac:dyDescent="0.25">
      <c r="A1" s="14" t="s">
        <v>16</v>
      </c>
      <c r="B1" s="18"/>
      <c r="C1" s="18"/>
      <c r="D1" s="18"/>
    </row>
    <row r="2" spans="1:4" ht="20.100000000000001" customHeight="1" x14ac:dyDescent="0.25">
      <c r="A2" s="19"/>
      <c r="B2" s="22" t="s">
        <v>42</v>
      </c>
      <c r="C2" s="22" t="s">
        <v>43</v>
      </c>
      <c r="D2" s="22" t="s">
        <v>44</v>
      </c>
    </row>
    <row r="3" spans="1:4" ht="20.100000000000001" customHeight="1" x14ac:dyDescent="0.25">
      <c r="A3" s="20" t="s">
        <v>45</v>
      </c>
      <c r="B3" s="11"/>
      <c r="C3" s="11"/>
      <c r="D3" s="11"/>
    </row>
    <row r="4" spans="1:4" ht="20.100000000000001" customHeight="1" x14ac:dyDescent="0.25">
      <c r="A4" s="10" t="s">
        <v>46</v>
      </c>
    </row>
    <row r="5" spans="1:4" ht="20.100000000000001" customHeight="1" x14ac:dyDescent="0.25">
      <c r="A5" s="10" t="s">
        <v>41</v>
      </c>
      <c r="B5" s="12"/>
      <c r="C5" s="12"/>
      <c r="D5" s="12"/>
    </row>
    <row r="6" spans="1:4" ht="20.100000000000001" customHeight="1" x14ac:dyDescent="0.25">
      <c r="A6" s="10" t="s">
        <v>9</v>
      </c>
      <c r="B6" s="12"/>
      <c r="C6" s="12"/>
      <c r="D6" s="12"/>
    </row>
    <row r="7" spans="1:4" ht="20.100000000000001" customHeight="1" x14ac:dyDescent="0.25">
      <c r="A7" s="10" t="s">
        <v>15</v>
      </c>
      <c r="B7" s="12"/>
      <c r="C7" s="12"/>
      <c r="D7" s="12"/>
    </row>
    <row r="8" spans="1:4" ht="20.100000000000001" customHeight="1" x14ac:dyDescent="0.25">
      <c r="A8" s="10" t="s">
        <v>14</v>
      </c>
      <c r="B8" s="12"/>
      <c r="C8" s="12"/>
      <c r="D8" s="12"/>
    </row>
    <row r="9" spans="1:4" ht="20.100000000000001" customHeight="1" x14ac:dyDescent="0.25">
      <c r="A9" s="10" t="s">
        <v>13</v>
      </c>
      <c r="B9" s="13"/>
      <c r="C9" s="13"/>
      <c r="D9" s="13"/>
    </row>
    <row r="10" spans="1:4" ht="20.100000000000001" customHeight="1" x14ac:dyDescent="0.25">
      <c r="A10" s="10" t="s">
        <v>11</v>
      </c>
      <c r="B10" s="13"/>
      <c r="C10" s="13"/>
      <c r="D10" s="13"/>
    </row>
    <row r="11" spans="1:4" ht="20.100000000000001" customHeight="1" x14ac:dyDescent="0.25">
      <c r="A11" s="10" t="s">
        <v>8</v>
      </c>
      <c r="B11" s="13"/>
      <c r="C11" s="13"/>
      <c r="D11" s="13"/>
    </row>
    <row r="12" spans="1:4" ht="20.100000000000001" customHeight="1" x14ac:dyDescent="0.25">
      <c r="A12" s="14" t="s">
        <v>47</v>
      </c>
      <c r="B12" s="21"/>
      <c r="C12" s="21"/>
      <c r="D12" s="21"/>
    </row>
    <row r="13" spans="1:4" ht="20.100000000000001" customHeight="1" x14ac:dyDescent="0.25">
      <c r="A13" s="20" t="s">
        <v>48</v>
      </c>
      <c r="B13" s="11"/>
    </row>
    <row r="14" spans="1:4" ht="20.100000000000001" customHeight="1" x14ac:dyDescent="0.25">
      <c r="A14" s="10" t="s">
        <v>10</v>
      </c>
      <c r="B14" s="11"/>
    </row>
    <row r="15" spans="1:4" ht="20.100000000000001" customHeight="1" x14ac:dyDescent="0.25">
      <c r="A15" s="10" t="s">
        <v>12</v>
      </c>
      <c r="B15" s="13"/>
      <c r="C15" s="13"/>
      <c r="D15" s="13"/>
    </row>
    <row r="16" spans="1:4" ht="20.100000000000001" customHeight="1" x14ac:dyDescent="0.25">
      <c r="A16" s="17" t="str">
        <f>A9</f>
        <v>Loan Repayment: Improvement</v>
      </c>
      <c r="B16" s="13"/>
      <c r="C16" s="13"/>
      <c r="D16" s="13"/>
    </row>
    <row r="17" spans="1:4" ht="20.100000000000001" customHeight="1" x14ac:dyDescent="0.25">
      <c r="A17" s="14" t="s">
        <v>47</v>
      </c>
      <c r="B17" s="15"/>
      <c r="C17" s="15"/>
      <c r="D17" s="16"/>
    </row>
  </sheetData>
  <pageMargins left="0.25" right="0.25" top="0.75" bottom="0.75" header="0.3" footer="0.3"/>
  <pageSetup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6464-E859-4BFF-ABC5-4D625D4380C3}">
  <sheetPr>
    <pageSetUpPr fitToPage="1"/>
  </sheetPr>
  <dimension ref="A1:L32"/>
  <sheetViews>
    <sheetView zoomScaleNormal="100" workbookViewId="0">
      <selection sqref="A1:L1"/>
    </sheetView>
  </sheetViews>
  <sheetFormatPr defaultRowHeight="20.100000000000001" customHeight="1" x14ac:dyDescent="0.25"/>
  <cols>
    <col min="1" max="1" width="30.7109375" style="8" customWidth="1"/>
    <col min="2" max="11" width="15.7109375" style="8" customWidth="1"/>
    <col min="12" max="12" width="15.7109375" style="9" customWidth="1"/>
    <col min="13" max="16384" width="9.140625" style="8"/>
  </cols>
  <sheetData>
    <row r="1" spans="1:12" ht="20.100000000000001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3" spans="1:12" ht="20.100000000000001" customHeight="1" x14ac:dyDescent="0.25">
      <c r="A3" s="3" t="s">
        <v>33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</row>
    <row r="4" spans="1:12" ht="20.100000000000001" customHeight="1" x14ac:dyDescent="0.25">
      <c r="A4" s="8" t="s">
        <v>27</v>
      </c>
      <c r="B4" s="8">
        <v>0.45</v>
      </c>
      <c r="C4" s="8">
        <v>0.45</v>
      </c>
      <c r="D4" s="8">
        <v>0.4</v>
      </c>
      <c r="E4" s="8">
        <v>0.4</v>
      </c>
      <c r="F4" s="8">
        <v>0.4</v>
      </c>
      <c r="G4" s="8">
        <v>0.3</v>
      </c>
      <c r="H4" s="8">
        <v>0.2</v>
      </c>
      <c r="I4" s="8">
        <v>0.1</v>
      </c>
      <c r="J4" s="8">
        <v>0.1</v>
      </c>
      <c r="K4" s="8">
        <v>0.1</v>
      </c>
    </row>
    <row r="5" spans="1:12" ht="20.100000000000001" customHeight="1" x14ac:dyDescent="0.25">
      <c r="A5" s="8" t="s">
        <v>61</v>
      </c>
      <c r="B5" s="8">
        <f t="shared" ref="B5:K5" si="0">1-B4</f>
        <v>0.55000000000000004</v>
      </c>
      <c r="C5" s="8">
        <f t="shared" si="0"/>
        <v>0.55000000000000004</v>
      </c>
      <c r="D5" s="8">
        <f t="shared" si="0"/>
        <v>0.6</v>
      </c>
      <c r="E5" s="8">
        <f t="shared" si="0"/>
        <v>0.6</v>
      </c>
      <c r="F5" s="8">
        <f t="shared" si="0"/>
        <v>0.6</v>
      </c>
      <c r="G5" s="8">
        <f t="shared" si="0"/>
        <v>0.7</v>
      </c>
      <c r="H5" s="8">
        <f t="shared" si="0"/>
        <v>0.8</v>
      </c>
      <c r="I5" s="8">
        <f t="shared" si="0"/>
        <v>0.9</v>
      </c>
      <c r="J5" s="8">
        <f t="shared" si="0"/>
        <v>0.9</v>
      </c>
      <c r="K5" s="8">
        <f t="shared" si="0"/>
        <v>0.9</v>
      </c>
    </row>
    <row r="6" spans="1:12" ht="20.100000000000001" customHeight="1" x14ac:dyDescent="0.25">
      <c r="A6" s="8" t="s">
        <v>19</v>
      </c>
      <c r="B6" s="38">
        <v>6916</v>
      </c>
      <c r="C6" s="38">
        <v>19471</v>
      </c>
      <c r="D6" s="38">
        <v>29315</v>
      </c>
      <c r="E6" s="38">
        <v>40294</v>
      </c>
      <c r="F6" s="38">
        <v>53344</v>
      </c>
      <c r="G6" s="38">
        <v>69002</v>
      </c>
      <c r="H6" s="38">
        <v>88015</v>
      </c>
      <c r="I6" s="38">
        <v>113065</v>
      </c>
      <c r="J6" s="38">
        <v>154515</v>
      </c>
      <c r="K6" s="38">
        <v>297782</v>
      </c>
    </row>
    <row r="7" spans="1:12" ht="20.100000000000001" customHeight="1" x14ac:dyDescent="0.25">
      <c r="A7" s="2" t="s">
        <v>62</v>
      </c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2" ht="20.100000000000001" customHeight="1" x14ac:dyDescent="0.25">
      <c r="A8" s="3" t="s">
        <v>63</v>
      </c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1:12" ht="20.100000000000001" customHeight="1" x14ac:dyDescent="0.25">
      <c r="A9" s="37" t="s">
        <v>34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20.100000000000001" customHeight="1" x14ac:dyDescent="0.25">
      <c r="A10" s="8" t="s">
        <v>35</v>
      </c>
      <c r="B10" s="39">
        <v>0.03</v>
      </c>
      <c r="C10" s="39">
        <v>0.03</v>
      </c>
      <c r="D10" s="39">
        <v>0.03</v>
      </c>
      <c r="E10" s="39">
        <v>0.03</v>
      </c>
      <c r="F10" s="39">
        <v>0.03</v>
      </c>
      <c r="G10" s="39">
        <v>0.03</v>
      </c>
      <c r="H10" s="39">
        <v>0.03</v>
      </c>
      <c r="I10" s="39">
        <v>0.03</v>
      </c>
      <c r="J10" s="39">
        <v>0.03</v>
      </c>
      <c r="K10" s="39">
        <v>0.03</v>
      </c>
    </row>
    <row r="11" spans="1:12" ht="20.100000000000001" customHeight="1" x14ac:dyDescent="0.25">
      <c r="A11" s="8" t="s">
        <v>9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0">
        <f>SUM(B11:K11)</f>
        <v>0</v>
      </c>
    </row>
    <row r="12" spans="1:12" ht="20.100000000000001" customHeight="1" x14ac:dyDescent="0.25">
      <c r="A12" s="3" t="s">
        <v>20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1:12" ht="20.100000000000001" customHeight="1" x14ac:dyDescent="0.25">
      <c r="A13" s="37" t="s">
        <v>21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</row>
    <row r="14" spans="1:12" ht="20.100000000000001" customHeight="1" x14ac:dyDescent="0.25">
      <c r="A14" s="8" t="s">
        <v>22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</row>
    <row r="15" spans="1:12" ht="20.100000000000001" customHeight="1" x14ac:dyDescent="0.25">
      <c r="A15" s="8" t="s">
        <v>23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</row>
    <row r="16" spans="1:12" ht="20.100000000000001" customHeight="1" x14ac:dyDescent="0.25">
      <c r="A16" s="8" t="s">
        <v>24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</row>
    <row r="17" spans="1:12" ht="20.100000000000001" customHeight="1" x14ac:dyDescent="0.25">
      <c r="A17" s="8" t="s">
        <v>18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2" ht="20.100000000000001" customHeight="1" x14ac:dyDescent="0.25">
      <c r="A18" s="8" t="s">
        <v>28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2" ht="20.100000000000001" customHeight="1" x14ac:dyDescent="0.25">
      <c r="A19" s="8" t="s">
        <v>29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0">
        <f>SUM(B19:K19)</f>
        <v>0</v>
      </c>
    </row>
    <row r="20" spans="1:12" ht="20.100000000000001" customHeight="1" x14ac:dyDescent="0.25">
      <c r="A20" s="8" t="s">
        <v>30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</row>
    <row r="21" spans="1:12" ht="20.100000000000001" customHeight="1" x14ac:dyDescent="0.25">
      <c r="A21" s="3" t="s">
        <v>31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</row>
    <row r="22" spans="1:12" ht="20.100000000000001" customHeight="1" x14ac:dyDescent="0.25">
      <c r="A22" s="37" t="s">
        <v>25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spans="1:12" ht="20.100000000000001" customHeight="1" x14ac:dyDescent="0.25">
      <c r="A23" s="8" t="s">
        <v>22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spans="1:12" ht="20.100000000000001" customHeight="1" x14ac:dyDescent="0.25">
      <c r="A24" s="8" t="s">
        <v>26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2" ht="20.100000000000001" customHeight="1" x14ac:dyDescent="0.25">
      <c r="A25" s="8" t="s">
        <v>24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spans="1:12" ht="20.100000000000001" customHeight="1" x14ac:dyDescent="0.25">
      <c r="A26" s="8" t="s">
        <v>18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spans="1:12" ht="20.100000000000001" customHeight="1" x14ac:dyDescent="0.25">
      <c r="A27" s="8" t="s">
        <v>28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</row>
    <row r="28" spans="1:12" ht="20.100000000000001" customHeight="1" x14ac:dyDescent="0.25">
      <c r="A28" s="8" t="s">
        <v>29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0">
        <f>SUM(B28:K28)</f>
        <v>0</v>
      </c>
    </row>
    <row r="29" spans="1:12" ht="20.100000000000001" customHeight="1" x14ac:dyDescent="0.25">
      <c r="A29" s="8" t="s">
        <v>30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</row>
    <row r="30" spans="1:12" ht="20.100000000000001" customHeight="1" x14ac:dyDescent="0.25">
      <c r="A30" s="3" t="s">
        <v>31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</row>
    <row r="31" spans="1:12" ht="20.100000000000001" customHeight="1" x14ac:dyDescent="0.25">
      <c r="A31" s="37" t="s">
        <v>32</v>
      </c>
    </row>
    <row r="32" spans="1:12" ht="20.100000000000001" customHeight="1" x14ac:dyDescent="0.25">
      <c r="A32" s="3" t="s">
        <v>31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</row>
  </sheetData>
  <mergeCells count="1">
    <mergeCell ref="A1:L1"/>
  </mergeCells>
  <pageMargins left="0.7" right="0.7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F28F-1711-42E2-B06F-DB829AFA5DAD}">
  <dimension ref="A1:F9"/>
  <sheetViews>
    <sheetView workbookViewId="0">
      <selection activeCell="A2" sqref="A2:F9"/>
    </sheetView>
  </sheetViews>
  <sheetFormatPr defaultColWidth="20.7109375" defaultRowHeight="20.100000000000001" customHeight="1" x14ac:dyDescent="0.25"/>
  <cols>
    <col min="1" max="16384" width="20.7109375" style="2"/>
  </cols>
  <sheetData>
    <row r="1" spans="1:6" ht="20.100000000000001" customHeight="1" x14ac:dyDescent="0.25">
      <c r="A1" s="1" t="s">
        <v>65</v>
      </c>
      <c r="B1" s="1"/>
      <c r="C1" s="1"/>
      <c r="D1" s="1"/>
      <c r="E1" s="1"/>
      <c r="F1" s="1"/>
    </row>
    <row r="2" spans="1:6" ht="20.100000000000001" customHeight="1" x14ac:dyDescent="0.25">
      <c r="A2" s="8"/>
      <c r="B2" s="61" t="s">
        <v>17</v>
      </c>
      <c r="C2" s="61" t="s">
        <v>37</v>
      </c>
      <c r="D2" s="61" t="s">
        <v>67</v>
      </c>
      <c r="E2" s="61"/>
      <c r="F2" s="61"/>
    </row>
    <row r="3" spans="1:6" ht="20.100000000000001" customHeight="1" x14ac:dyDescent="0.25">
      <c r="A3" s="3"/>
      <c r="B3" s="63"/>
      <c r="C3" s="63"/>
      <c r="D3" s="5" t="s">
        <v>68</v>
      </c>
      <c r="E3" s="5" t="s">
        <v>69</v>
      </c>
      <c r="F3" s="5" t="s">
        <v>70</v>
      </c>
    </row>
    <row r="4" spans="1:6" ht="20.100000000000001" customHeight="1" x14ac:dyDescent="0.25">
      <c r="A4" s="2" t="s">
        <v>66</v>
      </c>
    </row>
    <row r="5" spans="1:6" ht="20.100000000000001" customHeight="1" x14ac:dyDescent="0.25">
      <c r="A5" s="58" t="s">
        <v>72</v>
      </c>
    </row>
    <row r="6" spans="1:6" ht="20.100000000000001" customHeight="1" x14ac:dyDescent="0.25">
      <c r="A6" s="59" t="s">
        <v>73</v>
      </c>
      <c r="B6" s="3"/>
      <c r="C6" s="3"/>
      <c r="D6" s="3"/>
      <c r="E6" s="3"/>
      <c r="F6" s="3"/>
    </row>
    <row r="7" spans="1:6" ht="20.100000000000001" customHeight="1" x14ac:dyDescent="0.25">
      <c r="A7" s="2" t="s">
        <v>71</v>
      </c>
    </row>
    <row r="8" spans="1:6" ht="20.100000000000001" customHeight="1" x14ac:dyDescent="0.25">
      <c r="A8" s="58" t="s">
        <v>72</v>
      </c>
    </row>
    <row r="9" spans="1:6" ht="20.100000000000001" customHeight="1" x14ac:dyDescent="0.25">
      <c r="A9" s="59" t="s">
        <v>73</v>
      </c>
      <c r="B9" s="3"/>
      <c r="C9" s="3"/>
      <c r="D9" s="3"/>
      <c r="E9" s="3"/>
      <c r="F9" s="3"/>
    </row>
  </sheetData>
  <mergeCells count="3">
    <mergeCell ref="D2:F2"/>
    <mergeCell ref="C2:C3"/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19"/>
  <sheetViews>
    <sheetView zoomScaleNormal="100" workbookViewId="0"/>
  </sheetViews>
  <sheetFormatPr defaultColWidth="9.140625" defaultRowHeight="20.100000000000001" customHeight="1" x14ac:dyDescent="0.25"/>
  <cols>
    <col min="1" max="1" width="31.5703125" style="23" bestFit="1" customWidth="1"/>
    <col min="2" max="5" width="15.7109375" style="23" customWidth="1"/>
    <col min="6" max="16384" width="9.140625" style="23"/>
  </cols>
  <sheetData>
    <row r="1" spans="1:5" ht="20.100000000000001" customHeight="1" x14ac:dyDescent="0.25">
      <c r="A1" s="35" t="s">
        <v>49</v>
      </c>
      <c r="B1" s="26"/>
      <c r="C1" s="26"/>
      <c r="D1" s="26"/>
      <c r="E1" s="26"/>
    </row>
    <row r="2" spans="1:5" ht="20.100000000000001" customHeight="1" x14ac:dyDescent="0.25">
      <c r="A2" s="32"/>
      <c r="B2" s="64" t="s">
        <v>37</v>
      </c>
      <c r="C2" s="64"/>
      <c r="D2" s="64" t="s">
        <v>64</v>
      </c>
      <c r="E2" s="64"/>
    </row>
    <row r="3" spans="1:5" ht="20.100000000000001" customHeight="1" x14ac:dyDescent="0.25">
      <c r="A3" s="26"/>
      <c r="B3" s="34" t="s">
        <v>1</v>
      </c>
      <c r="C3" s="34" t="s">
        <v>2</v>
      </c>
      <c r="D3" s="33" t="s">
        <v>2</v>
      </c>
      <c r="E3" s="34" t="s">
        <v>40</v>
      </c>
    </row>
    <row r="4" spans="1:5" ht="20.100000000000001" customHeight="1" x14ac:dyDescent="0.25">
      <c r="A4" s="29" t="s">
        <v>0</v>
      </c>
      <c r="B4" s="30"/>
      <c r="C4" s="30"/>
      <c r="D4" s="31"/>
      <c r="E4" s="30"/>
    </row>
    <row r="5" spans="1:5" ht="20.100000000000001" customHeight="1" x14ac:dyDescent="0.25">
      <c r="A5" s="23" t="s">
        <v>3</v>
      </c>
      <c r="B5" s="24"/>
      <c r="C5" s="25"/>
      <c r="D5" s="24"/>
    </row>
    <row r="6" spans="1:5" ht="20.100000000000001" customHeight="1" x14ac:dyDescent="0.25">
      <c r="A6" s="23" t="s">
        <v>4</v>
      </c>
      <c r="B6" s="24"/>
      <c r="C6" s="25"/>
      <c r="D6" s="24"/>
    </row>
    <row r="7" spans="1:5" ht="20.100000000000001" customHeight="1" x14ac:dyDescent="0.25">
      <c r="A7" s="26" t="s">
        <v>5</v>
      </c>
      <c r="B7" s="27"/>
      <c r="C7" s="26"/>
      <c r="D7" s="27"/>
      <c r="E7" s="26"/>
    </row>
    <row r="8" spans="1:5" ht="20.100000000000001" customHeight="1" x14ac:dyDescent="0.25">
      <c r="A8" s="29" t="s">
        <v>50</v>
      </c>
      <c r="B8" s="30"/>
      <c r="C8" s="30"/>
      <c r="D8" s="31"/>
      <c r="E8" s="30"/>
    </row>
    <row r="9" spans="1:5" ht="20.100000000000001" customHeight="1" x14ac:dyDescent="0.25">
      <c r="A9" s="23" t="str">
        <f>A5</f>
        <v>SPEAoil</v>
      </c>
      <c r="B9" s="25"/>
      <c r="C9" s="24"/>
      <c r="D9" s="24"/>
      <c r="E9" s="24"/>
    </row>
    <row r="10" spans="1:5" ht="20.100000000000001" customHeight="1" x14ac:dyDescent="0.25">
      <c r="A10" s="23" t="str">
        <f>A6</f>
        <v>SPEApaper</v>
      </c>
      <c r="B10" s="25"/>
      <c r="C10" s="24"/>
      <c r="D10" s="24"/>
      <c r="E10" s="24"/>
    </row>
    <row r="11" spans="1:5" ht="20.100000000000001" customHeight="1" x14ac:dyDescent="0.25">
      <c r="A11" s="26" t="s">
        <v>5</v>
      </c>
      <c r="B11" s="28"/>
      <c r="C11" s="27"/>
      <c r="D11" s="27"/>
      <c r="E11" s="27"/>
    </row>
    <row r="12" spans="1:5" ht="20.100000000000001" customHeight="1" x14ac:dyDescent="0.25">
      <c r="A12" s="29" t="s">
        <v>6</v>
      </c>
      <c r="B12" s="30"/>
      <c r="C12" s="30"/>
      <c r="D12" s="31"/>
      <c r="E12" s="31"/>
    </row>
    <row r="13" spans="1:5" ht="20.100000000000001" customHeight="1" x14ac:dyDescent="0.25">
      <c r="A13" s="23" t="s">
        <v>3</v>
      </c>
      <c r="B13" s="25"/>
      <c r="C13" s="24"/>
      <c r="D13" s="24"/>
      <c r="E13" s="24"/>
    </row>
    <row r="14" spans="1:5" ht="20.100000000000001" customHeight="1" x14ac:dyDescent="0.25">
      <c r="A14" s="23" t="s">
        <v>4</v>
      </c>
      <c r="B14" s="25"/>
      <c r="C14" s="24"/>
      <c r="D14" s="24"/>
      <c r="E14" s="24"/>
    </row>
    <row r="15" spans="1:5" ht="20.100000000000001" customHeight="1" x14ac:dyDescent="0.25">
      <c r="A15" s="26" t="s">
        <v>5</v>
      </c>
      <c r="B15" s="26"/>
      <c r="C15" s="27"/>
      <c r="D15" s="27"/>
      <c r="E15" s="27"/>
    </row>
    <row r="16" spans="1:5" ht="20.100000000000001" customHeight="1" x14ac:dyDescent="0.25">
      <c r="A16" s="29" t="s">
        <v>51</v>
      </c>
      <c r="B16" s="30"/>
      <c r="C16" s="30"/>
      <c r="D16" s="31"/>
      <c r="E16" s="30"/>
    </row>
    <row r="17" spans="1:5" ht="20.100000000000001" customHeight="1" x14ac:dyDescent="0.25">
      <c r="A17" s="23" t="str">
        <f>A13</f>
        <v>SPEAoil</v>
      </c>
      <c r="B17" s="25"/>
      <c r="C17" s="24"/>
      <c r="D17" s="24"/>
      <c r="E17" s="24"/>
    </row>
    <row r="18" spans="1:5" ht="20.100000000000001" customHeight="1" x14ac:dyDescent="0.25">
      <c r="A18" s="23" t="str">
        <f>A14</f>
        <v>SPEApaper</v>
      </c>
      <c r="B18" s="25"/>
      <c r="C18" s="24"/>
      <c r="D18" s="24"/>
      <c r="E18" s="24"/>
    </row>
    <row r="19" spans="1:5" ht="20.100000000000001" customHeight="1" x14ac:dyDescent="0.25">
      <c r="A19" s="26" t="s">
        <v>5</v>
      </c>
      <c r="B19" s="28"/>
      <c r="C19" s="27"/>
      <c r="D19" s="27"/>
      <c r="E19" s="27"/>
    </row>
  </sheetData>
  <mergeCells count="2">
    <mergeCell ref="D2:E2"/>
    <mergeCell ref="B2:C2"/>
  </mergeCells>
  <pageMargins left="0.7" right="0.7" top="0.75" bottom="0.75" header="0.3" footer="0.3"/>
  <pageSetup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47A3-5785-4608-9BF9-FEF2CA460786}">
  <dimension ref="A1:H107"/>
  <sheetViews>
    <sheetView zoomScaleNormal="100" workbookViewId="0">
      <selection activeCell="H6" sqref="H6"/>
    </sheetView>
  </sheetViews>
  <sheetFormatPr defaultColWidth="15.7109375" defaultRowHeight="20.100000000000001" customHeight="1" x14ac:dyDescent="0.25"/>
  <cols>
    <col min="1" max="16384" width="15.7109375" style="65"/>
  </cols>
  <sheetData>
    <row r="1" spans="1:8" s="66" customFormat="1" ht="20.100000000000001" customHeight="1" x14ac:dyDescent="0.25">
      <c r="A1" s="67" t="s">
        <v>81</v>
      </c>
      <c r="B1" s="68"/>
      <c r="C1" s="68"/>
      <c r="D1" s="68"/>
      <c r="E1" s="68"/>
      <c r="F1" s="68"/>
      <c r="G1" s="68"/>
      <c r="H1" s="69"/>
    </row>
    <row r="2" spans="1:8" ht="20.100000000000001" customHeight="1" x14ac:dyDescent="0.25">
      <c r="A2" s="70" t="s">
        <v>82</v>
      </c>
      <c r="B2" s="71">
        <v>2</v>
      </c>
      <c r="C2" s="32"/>
      <c r="D2" s="32"/>
      <c r="E2" s="32"/>
      <c r="F2" s="32"/>
      <c r="G2" s="32"/>
      <c r="H2" s="72"/>
    </row>
    <row r="3" spans="1:8" ht="20.100000000000001" customHeight="1" x14ac:dyDescent="0.25">
      <c r="A3" s="73" t="s">
        <v>80</v>
      </c>
      <c r="B3" s="74">
        <v>1000</v>
      </c>
      <c r="C3" s="23"/>
      <c r="D3" s="23"/>
      <c r="E3" s="23"/>
      <c r="F3" s="23"/>
      <c r="G3" s="23"/>
      <c r="H3" s="75"/>
    </row>
    <row r="4" spans="1:8" ht="20.100000000000001" customHeight="1" x14ac:dyDescent="0.25">
      <c r="A4" s="73" t="s">
        <v>79</v>
      </c>
      <c r="B4" s="74">
        <v>0.3</v>
      </c>
      <c r="C4" s="23"/>
      <c r="D4" s="23"/>
      <c r="E4" s="23"/>
      <c r="F4" s="23"/>
      <c r="G4" s="23"/>
      <c r="H4" s="75"/>
    </row>
    <row r="5" spans="1:8" ht="20.100000000000001" customHeight="1" x14ac:dyDescent="0.25">
      <c r="A5" s="76" t="s">
        <v>78</v>
      </c>
      <c r="B5" s="77">
        <v>0.01</v>
      </c>
      <c r="C5" s="26"/>
      <c r="D5" s="26"/>
      <c r="E5" s="26"/>
      <c r="F5" s="26"/>
      <c r="G5" s="26"/>
      <c r="H5" s="78"/>
    </row>
    <row r="6" spans="1:8" ht="39.950000000000003" customHeight="1" x14ac:dyDescent="0.25">
      <c r="A6" s="79" t="s">
        <v>77</v>
      </c>
      <c r="B6" s="80" t="s">
        <v>76</v>
      </c>
      <c r="C6" s="80" t="s">
        <v>83</v>
      </c>
      <c r="D6" s="80" t="s">
        <v>75</v>
      </c>
      <c r="E6" s="80" t="s">
        <v>74</v>
      </c>
      <c r="F6" s="80" t="s">
        <v>64</v>
      </c>
      <c r="G6" s="81" t="s">
        <v>7</v>
      </c>
      <c r="H6" s="97" t="s">
        <v>84</v>
      </c>
    </row>
    <row r="7" spans="1:8" ht="20.100000000000001" customHeight="1" x14ac:dyDescent="0.25">
      <c r="A7" s="94">
        <v>0</v>
      </c>
      <c r="B7" s="82">
        <f>50*A7+3*A7^2-0.02*A7^3</f>
        <v>0</v>
      </c>
      <c r="C7" s="82">
        <f>50+6*A7-0.06*A7^2</f>
        <v>50</v>
      </c>
      <c r="D7" s="83"/>
      <c r="E7" s="84">
        <f>(B7*$B$2)/(1+$B$5)^A7</f>
        <v>0</v>
      </c>
      <c r="F7" s="82">
        <f>$B$3+($B$4*B7)/(1+$B$5)^A7</f>
        <v>1000</v>
      </c>
      <c r="G7" s="82">
        <f>E7-F7</f>
        <v>-1000</v>
      </c>
      <c r="H7" s="85">
        <f>$B$5*B7</f>
        <v>0</v>
      </c>
    </row>
    <row r="8" spans="1:8" ht="20.100000000000001" customHeight="1" x14ac:dyDescent="0.25">
      <c r="A8" s="95">
        <v>1</v>
      </c>
      <c r="B8" s="86">
        <f>50*A8+3*A8^2-0.02*A8^3</f>
        <v>52.98</v>
      </c>
      <c r="C8" s="86">
        <f t="shared" ref="C8:C71" si="0">50+6*A8-0.06*A8^2</f>
        <v>55.94</v>
      </c>
      <c r="D8" s="87"/>
      <c r="E8" s="88">
        <f>(B8*$B$2)/(1+$B$5)^A8</f>
        <v>104.9108910891089</v>
      </c>
      <c r="F8" s="86">
        <f>$B$3+($B$4*B8)/(1+$B$5)^A8</f>
        <v>1015.7366336633663</v>
      </c>
      <c r="G8" s="86">
        <f>E8-F8</f>
        <v>-910.82574257425745</v>
      </c>
      <c r="H8" s="89">
        <f t="shared" ref="H8:H71" si="1">$B$5*B8</f>
        <v>0.52979999999999994</v>
      </c>
    </row>
    <row r="9" spans="1:8" ht="20.100000000000001" customHeight="1" x14ac:dyDescent="0.25">
      <c r="A9" s="95">
        <v>2</v>
      </c>
      <c r="B9" s="86">
        <f>50*A9+3*A9^2-0.02*A9^3</f>
        <v>111.84</v>
      </c>
      <c r="C9" s="86">
        <f t="shared" si="0"/>
        <v>61.76</v>
      </c>
      <c r="D9" s="87">
        <f>(B9-B8)/B8</f>
        <v>1.1109852774631939</v>
      </c>
      <c r="E9" s="88">
        <f>(B9*$B$2)/(1+$B$5)^A9</f>
        <v>219.27262033134008</v>
      </c>
      <c r="F9" s="86">
        <f>$B$3+($B$4*B9)/(1+$B$5)^A9</f>
        <v>1032.8908930497009</v>
      </c>
      <c r="G9" s="86">
        <f>E9-F9</f>
        <v>-813.61827271836091</v>
      </c>
      <c r="H9" s="89">
        <f t="shared" si="1"/>
        <v>1.1184000000000001</v>
      </c>
    </row>
    <row r="10" spans="1:8" ht="20.100000000000001" customHeight="1" x14ac:dyDescent="0.25">
      <c r="A10" s="95">
        <v>3</v>
      </c>
      <c r="B10" s="86">
        <f>50*A10+3*A10^2-0.02*A10^3</f>
        <v>176.46</v>
      </c>
      <c r="C10" s="86">
        <f t="shared" si="0"/>
        <v>67.459999999999994</v>
      </c>
      <c r="D10" s="87">
        <f>(B10-B9)/B9</f>
        <v>0.5777896995708155</v>
      </c>
      <c r="E10" s="88">
        <f>(B10*$B$2)/(1+$B$5)^A10</f>
        <v>342.54067500662433</v>
      </c>
      <c r="F10" s="86">
        <f>$B$3+($B$4*B10)/(1+$B$5)^A10</f>
        <v>1051.3811012509937</v>
      </c>
      <c r="G10" s="86">
        <f>E10-F10</f>
        <v>-708.84042624436938</v>
      </c>
      <c r="H10" s="89">
        <f t="shared" si="1"/>
        <v>1.7646000000000002</v>
      </c>
    </row>
    <row r="11" spans="1:8" ht="20.100000000000001" customHeight="1" x14ac:dyDescent="0.25">
      <c r="A11" s="95">
        <v>4</v>
      </c>
      <c r="B11" s="86">
        <f>50*A11+3*A11^2-0.02*A11^3</f>
        <v>246.72</v>
      </c>
      <c r="C11" s="86">
        <f t="shared" si="0"/>
        <v>73.040000000000006</v>
      </c>
      <c r="D11" s="87">
        <f>(B11-B10)/B10</f>
        <v>0.39816388983338996</v>
      </c>
      <c r="E11" s="88">
        <f>(B11*$B$2)/(1+$B$5)^A11</f>
        <v>474.18614118160087</v>
      </c>
      <c r="F11" s="86">
        <f>$B$3+($B$4*B11)/(1+$B$5)^A11</f>
        <v>1071.1279211772401</v>
      </c>
      <c r="G11" s="86">
        <f>E11-F11</f>
        <v>-596.94177999563919</v>
      </c>
      <c r="H11" s="89">
        <f t="shared" si="1"/>
        <v>2.4672000000000001</v>
      </c>
    </row>
    <row r="12" spans="1:8" ht="20.100000000000001" customHeight="1" x14ac:dyDescent="0.25">
      <c r="A12" s="95">
        <v>5</v>
      </c>
      <c r="B12" s="86">
        <f>50*A12+3*A12^2-0.02*A12^3</f>
        <v>322.5</v>
      </c>
      <c r="C12" s="86">
        <f t="shared" si="0"/>
        <v>78.5</v>
      </c>
      <c r="D12" s="87">
        <f>(B12-B11)/B11</f>
        <v>0.30714980544747084</v>
      </c>
      <c r="E12" s="88">
        <f>(B12*$B$2)/(1+$B$5)^A12</f>
        <v>613.69536850635302</v>
      </c>
      <c r="F12" s="86">
        <f>$B$3+($B$4*B12)/(1+$B$5)^A12</f>
        <v>1092.0543052759529</v>
      </c>
      <c r="G12" s="86">
        <f>E12-F12</f>
        <v>-478.35893676959984</v>
      </c>
      <c r="H12" s="89">
        <f t="shared" si="1"/>
        <v>3.2250000000000001</v>
      </c>
    </row>
    <row r="13" spans="1:8" ht="20.100000000000001" customHeight="1" x14ac:dyDescent="0.25">
      <c r="A13" s="95">
        <v>6</v>
      </c>
      <c r="B13" s="86">
        <f>50*A13+3*A13^2-0.02*A13^3</f>
        <v>403.68</v>
      </c>
      <c r="C13" s="86">
        <f t="shared" si="0"/>
        <v>83.84</v>
      </c>
      <c r="D13" s="87">
        <f>(B13-B12)/B12</f>
        <v>0.25172093023255815</v>
      </c>
      <c r="E13" s="88">
        <f>(B13*$B$2)/(1+$B$5)^A13</f>
        <v>760.56964113483627</v>
      </c>
      <c r="F13" s="86">
        <f>$B$3+($B$4*B13)/(1+$B$5)^A13</f>
        <v>1114.0854461702254</v>
      </c>
      <c r="G13" s="86">
        <f>E13-F13</f>
        <v>-353.51580503538912</v>
      </c>
      <c r="H13" s="89">
        <f t="shared" si="1"/>
        <v>4.0368000000000004</v>
      </c>
    </row>
    <row r="14" spans="1:8" ht="20.100000000000001" customHeight="1" x14ac:dyDescent="0.25">
      <c r="A14" s="95">
        <v>7</v>
      </c>
      <c r="B14" s="86">
        <f>50*A14+3*A14^2-0.02*A14^3</f>
        <v>490.14</v>
      </c>
      <c r="C14" s="86">
        <f t="shared" si="0"/>
        <v>89.06</v>
      </c>
      <c r="D14" s="87">
        <f>(B14-B13)/B13</f>
        <v>0.21417954815695595</v>
      </c>
      <c r="E14" s="88">
        <f>(B14*$B$2)/(1+$B$5)^A14</f>
        <v>914.32485466831076</v>
      </c>
      <c r="F14" s="86">
        <f>$B$3+($B$4*B14)/(1+$B$5)^A14</f>
        <v>1137.1487282002465</v>
      </c>
      <c r="G14" s="86">
        <f>E14-F14</f>
        <v>-222.82387353193576</v>
      </c>
      <c r="H14" s="89">
        <f t="shared" si="1"/>
        <v>4.9013999999999998</v>
      </c>
    </row>
    <row r="15" spans="1:8" ht="20.100000000000001" customHeight="1" x14ac:dyDescent="0.25">
      <c r="A15" s="95">
        <v>8</v>
      </c>
      <c r="B15" s="86">
        <f>50*A15+3*A15^2-0.02*A15^3</f>
        <v>581.76</v>
      </c>
      <c r="C15" s="86">
        <f t="shared" si="0"/>
        <v>94.16</v>
      </c>
      <c r="D15" s="87">
        <f>(B15-B14)/B14</f>
        <v>0.18692618435549027</v>
      </c>
      <c r="E15" s="88">
        <f>(B15*$B$2)/(1+$B$5)^A15</f>
        <v>1074.4911990226199</v>
      </c>
      <c r="F15" s="86">
        <f>$B$3+($B$4*B15)/(1+$B$5)^A15</f>
        <v>1161.173679853393</v>
      </c>
      <c r="G15" s="86">
        <f>E15-F15</f>
        <v>-86.682480830773102</v>
      </c>
      <c r="H15" s="89">
        <f t="shared" si="1"/>
        <v>5.8175999999999997</v>
      </c>
    </row>
    <row r="16" spans="1:8" ht="20.100000000000001" customHeight="1" x14ac:dyDescent="0.25">
      <c r="A16" s="95">
        <v>9</v>
      </c>
      <c r="B16" s="86">
        <f>50*A16+3*A16^2-0.02*A16^3</f>
        <v>678.42</v>
      </c>
      <c r="C16" s="86">
        <f t="shared" si="0"/>
        <v>99.14</v>
      </c>
      <c r="D16" s="87">
        <f>(B16-B15)/B15</f>
        <v>0.16615099009900985</v>
      </c>
      <c r="E16" s="88">
        <f>(B16*$B$2)/(1+$B$5)^A16</f>
        <v>1240.6128471216834</v>
      </c>
      <c r="F16" s="86">
        <f>$B$3+($B$4*B16)/(1+$B$5)^A16</f>
        <v>1186.0919270682525</v>
      </c>
      <c r="G16" s="86">
        <f>E16-F16</f>
        <v>54.520920053430928</v>
      </c>
      <c r="H16" s="89">
        <f t="shared" si="1"/>
        <v>6.7841999999999993</v>
      </c>
    </row>
    <row r="17" spans="1:8" ht="20.100000000000001" customHeight="1" x14ac:dyDescent="0.25">
      <c r="A17" s="95">
        <v>10</v>
      </c>
      <c r="B17" s="86">
        <f>50*A17+3*A17^2-0.02*A17^3</f>
        <v>780</v>
      </c>
      <c r="C17" s="86">
        <f t="shared" si="0"/>
        <v>104</v>
      </c>
      <c r="D17" s="87">
        <f>(B17-B16)/B16</f>
        <v>0.14973025559387998</v>
      </c>
      <c r="E17" s="88">
        <f>(B17*$B$2)/(1+$B$5)^A17</f>
        <v>1412.2476493210536</v>
      </c>
      <c r="F17" s="86">
        <f>$B$3+($B$4*B17)/(1+$B$5)^A17</f>
        <v>1211.8371473981581</v>
      </c>
      <c r="G17" s="86">
        <f>E17-F17</f>
        <v>200.41050192289549</v>
      </c>
      <c r="H17" s="89">
        <f t="shared" si="1"/>
        <v>7.8</v>
      </c>
    </row>
    <row r="18" spans="1:8" ht="20.100000000000001" customHeight="1" x14ac:dyDescent="0.25">
      <c r="A18" s="95">
        <v>11</v>
      </c>
      <c r="B18" s="86">
        <f>50*A18+3*A18^2-0.02*A18^3</f>
        <v>886.38</v>
      </c>
      <c r="C18" s="86">
        <f t="shared" si="0"/>
        <v>108.74</v>
      </c>
      <c r="D18" s="87">
        <f>(B18-B17)/B17</f>
        <v>0.13638461538461538</v>
      </c>
      <c r="E18" s="88">
        <f>(B18*$B$2)/(1+$B$5)^A18</f>
        <v>1588.9668334668645</v>
      </c>
      <c r="F18" s="86">
        <f>$B$3+($B$4*B18)/(1+$B$5)^A18</f>
        <v>1238.3450250200297</v>
      </c>
      <c r="G18" s="86">
        <f>E18-F18</f>
        <v>350.62180844683485</v>
      </c>
      <c r="H18" s="89">
        <f t="shared" si="1"/>
        <v>8.8637999999999995</v>
      </c>
    </row>
    <row r="19" spans="1:8" ht="20.100000000000001" customHeight="1" x14ac:dyDescent="0.25">
      <c r="A19" s="95">
        <v>12</v>
      </c>
      <c r="B19" s="86">
        <f>50*A19+3*A19^2-0.02*A19^3</f>
        <v>997.44</v>
      </c>
      <c r="C19" s="86">
        <f t="shared" si="0"/>
        <v>113.36</v>
      </c>
      <c r="D19" s="87">
        <f>(B19-B18)/B18</f>
        <v>0.12529614837879924</v>
      </c>
      <c r="E19" s="88">
        <f>(B19*$B$2)/(1+$B$5)^A19</f>
        <v>1770.3547104969498</v>
      </c>
      <c r="F19" s="86">
        <f>$B$3+($B$4*B19)/(1+$B$5)^A19</f>
        <v>1265.5532065745424</v>
      </c>
      <c r="G19" s="86">
        <f>E19-F19</f>
        <v>504.80150392240739</v>
      </c>
      <c r="H19" s="89">
        <f t="shared" si="1"/>
        <v>9.974400000000001</v>
      </c>
    </row>
    <row r="20" spans="1:8" ht="20.100000000000001" customHeight="1" x14ac:dyDescent="0.25">
      <c r="A20" s="95">
        <v>13</v>
      </c>
      <c r="B20" s="86">
        <f>50*A20+3*A20^2-0.02*A20^3</f>
        <v>1113.06</v>
      </c>
      <c r="C20" s="86">
        <f t="shared" si="0"/>
        <v>117.86</v>
      </c>
      <c r="D20" s="87">
        <f>(B20-B19)/B19</f>
        <v>0.11591674687199219</v>
      </c>
      <c r="E20" s="88">
        <f>(B20*$B$2)/(1+$B$5)^A20</f>
        <v>1956.0083854923403</v>
      </c>
      <c r="F20" s="86">
        <f>$B$3+($B$4*B20)/(1+$B$5)^A20</f>
        <v>1293.401257823851</v>
      </c>
      <c r="G20" s="86">
        <f>E20-F20</f>
        <v>662.60712766848928</v>
      </c>
      <c r="H20" s="89">
        <f t="shared" si="1"/>
        <v>11.130599999999999</v>
      </c>
    </row>
    <row r="21" spans="1:8" ht="20.100000000000001" customHeight="1" x14ac:dyDescent="0.25">
      <c r="A21" s="95">
        <v>14</v>
      </c>
      <c r="B21" s="86">
        <f>50*A21+3*A21^2-0.02*A21^3</f>
        <v>1233.1199999999999</v>
      </c>
      <c r="C21" s="86">
        <f t="shared" si="0"/>
        <v>122.24</v>
      </c>
      <c r="D21" s="87">
        <f>(B21-B20)/B20</f>
        <v>0.10786480513179877</v>
      </c>
      <c r="E21" s="88">
        <f>(B21*$B$2)/(1+$B$5)^A21</f>
        <v>2145.5374740887482</v>
      </c>
      <c r="F21" s="86">
        <f>$B$3+($B$4*B21)/(1+$B$5)^A21</f>
        <v>1321.8306211133122</v>
      </c>
      <c r="G21" s="86">
        <f>E21-F21</f>
        <v>823.70685297543605</v>
      </c>
      <c r="H21" s="89">
        <f t="shared" si="1"/>
        <v>12.331199999999999</v>
      </c>
    </row>
    <row r="22" spans="1:8" ht="20.100000000000001" customHeight="1" x14ac:dyDescent="0.25">
      <c r="A22" s="95">
        <v>15</v>
      </c>
      <c r="B22" s="86">
        <f>50*A22+3*A22^2-0.02*A22^3</f>
        <v>1357.5</v>
      </c>
      <c r="C22" s="86">
        <f t="shared" si="0"/>
        <v>126.5</v>
      </c>
      <c r="D22" s="87">
        <f>(B22-B21)/B21</f>
        <v>0.10086609575710404</v>
      </c>
      <c r="E22" s="88">
        <f>(B22*$B$2)/(1+$B$5)^A22</f>
        <v>2338.5638241590491</v>
      </c>
      <c r="F22" s="86">
        <f>$B$3+($B$4*B22)/(1+$B$5)^A22</f>
        <v>1350.7845736238573</v>
      </c>
      <c r="G22" s="86">
        <f>E22-F22</f>
        <v>987.77925053519175</v>
      </c>
      <c r="H22" s="89">
        <f t="shared" si="1"/>
        <v>13.575000000000001</v>
      </c>
    </row>
    <row r="23" spans="1:8" ht="20.100000000000001" customHeight="1" x14ac:dyDescent="0.25">
      <c r="A23" s="95">
        <v>16</v>
      </c>
      <c r="B23" s="86">
        <f>50*A23+3*A23^2-0.02*A23^3</f>
        <v>1486.08</v>
      </c>
      <c r="C23" s="86">
        <f t="shared" si="0"/>
        <v>130.63999999999999</v>
      </c>
      <c r="D23" s="87">
        <f>(B23-B22)/B22</f>
        <v>9.4718232044198838E-2</v>
      </c>
      <c r="E23" s="88">
        <f>(B23*$B$2)/(1+$B$5)^A23</f>
        <v>2534.721242679123</v>
      </c>
      <c r="F23" s="86">
        <f>$B$3+($B$4*B23)/(1+$B$5)^A23</f>
        <v>1380.2081864018685</v>
      </c>
      <c r="G23" s="86">
        <f>E23-F23</f>
        <v>1154.5130562772545</v>
      </c>
      <c r="H23" s="89">
        <f t="shared" si="1"/>
        <v>14.860799999999999</v>
      </c>
    </row>
    <row r="24" spans="1:8" ht="20.100000000000001" customHeight="1" x14ac:dyDescent="0.25">
      <c r="A24" s="95">
        <v>17</v>
      </c>
      <c r="B24" s="86">
        <f>50*A24+3*A24^2-0.02*A24^3</f>
        <v>1618.74</v>
      </c>
      <c r="C24" s="86">
        <f t="shared" si="0"/>
        <v>134.66</v>
      </c>
      <c r="D24" s="87">
        <f>(B24-B23)/B23</f>
        <v>8.926841085271324E-2</v>
      </c>
      <c r="E24" s="88">
        <f>(B24*$B$2)/(1+$B$5)^A24</f>
        <v>2733.6552276907946</v>
      </c>
      <c r="F24" s="86">
        <f>$B$3+($B$4*B24)/(1+$B$5)^A24</f>
        <v>1410.0482841536191</v>
      </c>
      <c r="G24" s="86">
        <f>E24-F24</f>
        <v>1323.6069435371755</v>
      </c>
      <c r="H24" s="89">
        <f t="shared" si="1"/>
        <v>16.1874</v>
      </c>
    </row>
    <row r="25" spans="1:8" ht="20.100000000000001" customHeight="1" x14ac:dyDescent="0.25">
      <c r="A25" s="95">
        <v>18</v>
      </c>
      <c r="B25" s="86">
        <f>50*A25+3*A25^2-0.02*A25^3</f>
        <v>1755.36</v>
      </c>
      <c r="C25" s="86">
        <f t="shared" si="0"/>
        <v>138.56</v>
      </c>
      <c r="D25" s="87">
        <f>(B25-B24)/B24</f>
        <v>8.4398976982097113E-2</v>
      </c>
      <c r="E25" s="88">
        <f>(B25*$B$2)/(1+$B$5)^A25</f>
        <v>2935.0227052768905</v>
      </c>
      <c r="F25" s="86">
        <f>$B$3+($B$4*B25)/(1+$B$5)^A25</f>
        <v>1440.2534057915336</v>
      </c>
      <c r="G25" s="86">
        <f>E25-F25</f>
        <v>1494.7692994853569</v>
      </c>
      <c r="H25" s="89">
        <f t="shared" si="1"/>
        <v>17.553599999999999</v>
      </c>
    </row>
    <row r="26" spans="1:8" ht="20.100000000000001" customHeight="1" x14ac:dyDescent="0.25">
      <c r="A26" s="95">
        <v>19</v>
      </c>
      <c r="B26" s="86">
        <f>50*A26+3*A26^2-0.02*A26^3</f>
        <v>1895.82</v>
      </c>
      <c r="C26" s="86">
        <f t="shared" si="0"/>
        <v>142.34</v>
      </c>
      <c r="D26" s="87">
        <f>(B26-B25)/B25</f>
        <v>8.0017774131802055E-2</v>
      </c>
      <c r="E26" s="88">
        <f>(B26*$B$2)/(1+$B$5)^A26</f>
        <v>3138.4917714648</v>
      </c>
      <c r="F26" s="86">
        <f>$B$3+($B$4*B26)/(1+$B$5)^A26</f>
        <v>1470.7737657197199</v>
      </c>
      <c r="G26" s="86">
        <f>E26-F26</f>
        <v>1667.7180057450801</v>
      </c>
      <c r="H26" s="89">
        <f t="shared" si="1"/>
        <v>18.958200000000001</v>
      </c>
    </row>
    <row r="27" spans="1:8" ht="20.100000000000001" customHeight="1" x14ac:dyDescent="0.25">
      <c r="A27" s="95">
        <v>20</v>
      </c>
      <c r="B27" s="86">
        <f>50*A27+3*A27^2-0.02*A27^3</f>
        <v>2040</v>
      </c>
      <c r="C27" s="86">
        <f t="shared" si="0"/>
        <v>146</v>
      </c>
      <c r="D27" s="87">
        <f>(B27-B26)/B26</f>
        <v>7.6051523878849295E-2</v>
      </c>
      <c r="E27" s="88">
        <f>(B27*$B$2)/(1+$B$5)^A27</f>
        <v>3343.7414389761652</v>
      </c>
      <c r="F27" s="86">
        <f>$B$3+($B$4*B27)/(1+$B$5)^A27</f>
        <v>1501.5612158464248</v>
      </c>
      <c r="G27" s="86">
        <f>E27-F27</f>
        <v>1842.1802231297404</v>
      </c>
      <c r="H27" s="89">
        <f t="shared" si="1"/>
        <v>20.400000000000002</v>
      </c>
    </row>
    <row r="28" spans="1:8" ht="20.100000000000001" customHeight="1" x14ac:dyDescent="0.25">
      <c r="A28" s="95">
        <v>21</v>
      </c>
      <c r="B28" s="86">
        <f>50*A28+3*A28^2-0.02*A28^3</f>
        <v>2187.7800000000002</v>
      </c>
      <c r="C28" s="86">
        <f t="shared" si="0"/>
        <v>149.54</v>
      </c>
      <c r="D28" s="87">
        <f>(B28-B27)/B27</f>
        <v>7.2441176470588328E-2</v>
      </c>
      <c r="E28" s="88">
        <f>(B28*$B$2)/(1+$B$5)^A28</f>
        <v>3550.4613887416408</v>
      </c>
      <c r="F28" s="86">
        <f>$B$3+($B$4*B28)/(1+$B$5)^A28</f>
        <v>1532.5692083112463</v>
      </c>
      <c r="G28" s="86">
        <f>E28-F28</f>
        <v>2017.8921804303945</v>
      </c>
      <c r="H28" s="89">
        <f t="shared" si="1"/>
        <v>21.877800000000004</v>
      </c>
    </row>
    <row r="29" spans="1:8" ht="20.100000000000001" customHeight="1" x14ac:dyDescent="0.25">
      <c r="A29" s="95">
        <v>22</v>
      </c>
      <c r="B29" s="86">
        <f>50*A29+3*A29^2-0.02*A29^3</f>
        <v>2339.04</v>
      </c>
      <c r="C29" s="86">
        <f t="shared" si="0"/>
        <v>152.96</v>
      </c>
      <c r="D29" s="87">
        <f>(B29-B28)/B28</f>
        <v>6.9138578833337794E-2</v>
      </c>
      <c r="E29" s="88">
        <f>(B29*$B$2)/(1+$B$5)^A29</f>
        <v>3758.3517261008669</v>
      </c>
      <c r="F29" s="86">
        <f>$B$3+($B$4*B29)/(1+$B$5)^A29</f>
        <v>1563.75275891513</v>
      </c>
      <c r="G29" s="86">
        <f>E29-F29</f>
        <v>2194.5989671857369</v>
      </c>
      <c r="H29" s="89">
        <f t="shared" si="1"/>
        <v>23.3904</v>
      </c>
    </row>
    <row r="30" spans="1:8" ht="20.100000000000001" customHeight="1" x14ac:dyDescent="0.25">
      <c r="A30" s="95">
        <v>23</v>
      </c>
      <c r="B30" s="86">
        <f>50*A30+3*A30^2-0.02*A30^3</f>
        <v>2493.66</v>
      </c>
      <c r="C30" s="86">
        <f t="shared" si="0"/>
        <v>156.26</v>
      </c>
      <c r="D30" s="87">
        <f>(B30-B29)/B29</f>
        <v>6.6104042684178077E-2</v>
      </c>
      <c r="E30" s="88">
        <f>(B30*$B$2)/(1+$B$5)^A30</f>
        <v>3967.1227416091028</v>
      </c>
      <c r="F30" s="86">
        <f>$B$3+($B$4*B30)/(1+$B$5)^A30</f>
        <v>1595.0684112413655</v>
      </c>
      <c r="G30" s="86">
        <f>E30-F30</f>
        <v>2372.0543303677373</v>
      </c>
      <c r="H30" s="89">
        <f t="shared" si="1"/>
        <v>24.936599999999999</v>
      </c>
    </row>
    <row r="31" spans="1:8" ht="20.100000000000001" customHeight="1" x14ac:dyDescent="0.25">
      <c r="A31" s="95">
        <v>24</v>
      </c>
      <c r="B31" s="86">
        <f>50*A31+3*A31^2-0.02*A31^3</f>
        <v>2651.52</v>
      </c>
      <c r="C31" s="86">
        <f t="shared" si="0"/>
        <v>159.44</v>
      </c>
      <c r="D31" s="87">
        <f>(B31-B30)/B30</f>
        <v>6.3304540314236962E-2</v>
      </c>
      <c r="E31" s="88">
        <f>(B31*$B$2)/(1+$B$5)^A31</f>
        <v>4176.4946763730904</v>
      </c>
      <c r="F31" s="86">
        <f>$B$3+($B$4*B31)/(1+$B$5)^A31</f>
        <v>1626.4742014559636</v>
      </c>
      <c r="G31" s="86">
        <f>E31-F31</f>
        <v>2550.0204749171271</v>
      </c>
      <c r="H31" s="89">
        <f t="shared" si="1"/>
        <v>26.5152</v>
      </c>
    </row>
    <row r="32" spans="1:8" ht="20.100000000000001" customHeight="1" x14ac:dyDescent="0.25">
      <c r="A32" s="95">
        <v>25</v>
      </c>
      <c r="B32" s="86">
        <f>50*A32+3*A32^2-0.02*A32^3</f>
        <v>2812.5</v>
      </c>
      <c r="C32" s="86">
        <f t="shared" si="0"/>
        <v>162.5</v>
      </c>
      <c r="D32" s="87">
        <f>(B32-B31)/B31</f>
        <v>6.0712346125995666E-2</v>
      </c>
      <c r="E32" s="88">
        <f>(B32*$B$2)/(1+$B$5)^A32</f>
        <v>4386.197491840031</v>
      </c>
      <c r="F32" s="86">
        <f>$B$3+($B$4*B32)/(1+$B$5)^A32</f>
        <v>1657.9296237760045</v>
      </c>
      <c r="G32" s="86">
        <f>E32-F32</f>
        <v>2728.2678680640265</v>
      </c>
      <c r="H32" s="89">
        <f t="shared" si="1"/>
        <v>28.125</v>
      </c>
    </row>
    <row r="33" spans="1:8" ht="20.100000000000001" customHeight="1" x14ac:dyDescent="0.25">
      <c r="A33" s="95">
        <v>26</v>
      </c>
      <c r="B33" s="86">
        <f>50*A33+3*A33^2-0.02*A33^3</f>
        <v>2976.48</v>
      </c>
      <c r="C33" s="86">
        <f t="shared" si="0"/>
        <v>165.44</v>
      </c>
      <c r="D33" s="87">
        <f>(B33-B32)/B32</f>
        <v>5.8304000000000009E-2</v>
      </c>
      <c r="E33" s="88">
        <f>(B33*$B$2)/(1+$B$5)^A33</f>
        <v>4595.9706439646261</v>
      </c>
      <c r="F33" s="86">
        <f>$B$3+($B$4*B33)/(1+$B$5)^A33</f>
        <v>1689.3955965946939</v>
      </c>
      <c r="G33" s="86">
        <f>E33-F33</f>
        <v>2906.5750473699322</v>
      </c>
      <c r="H33" s="89">
        <f t="shared" si="1"/>
        <v>29.764800000000001</v>
      </c>
    </row>
    <row r="34" spans="1:8" ht="20.100000000000001" customHeight="1" x14ac:dyDescent="0.25">
      <c r="A34" s="95">
        <v>27</v>
      </c>
      <c r="B34" s="86">
        <f>50*A34+3*A34^2-0.02*A34^3</f>
        <v>3143.34</v>
      </c>
      <c r="C34" s="86">
        <f t="shared" si="0"/>
        <v>168.26</v>
      </c>
      <c r="D34" s="87">
        <f>(B34-B33)/B33</f>
        <v>5.6059506531204686E-2</v>
      </c>
      <c r="E34" s="88">
        <f>(B34*$B$2)/(1+$B$5)^A34</f>
        <v>4805.5628616803833</v>
      </c>
      <c r="F34" s="86">
        <f>$B$3+($B$4*B34)/(1+$B$5)^A34</f>
        <v>1720.8344292520574</v>
      </c>
      <c r="G34" s="86">
        <f>E34-F34</f>
        <v>3084.728432428326</v>
      </c>
      <c r="H34" s="89">
        <f t="shared" si="1"/>
        <v>31.433400000000002</v>
      </c>
    </row>
    <row r="35" spans="1:8" ht="20.100000000000001" customHeight="1" x14ac:dyDescent="0.25">
      <c r="A35" s="95">
        <v>28</v>
      </c>
      <c r="B35" s="86">
        <f>50*A35+3*A35^2-0.02*A35^3</f>
        <v>3312.96</v>
      </c>
      <c r="C35" s="86">
        <f t="shared" si="0"/>
        <v>170.96</v>
      </c>
      <c r="D35" s="87">
        <f>(B35-B34)/B34</f>
        <v>5.3961709519173832E-2</v>
      </c>
      <c r="E35" s="88">
        <f>(B35*$B$2)/(1+$B$5)^A35</f>
        <v>5014.7319296024853</v>
      </c>
      <c r="F35" s="86">
        <f>$B$3+($B$4*B35)/(1+$B$5)^A35</f>
        <v>1752.2097894403728</v>
      </c>
      <c r="G35" s="86">
        <f>E35-F35</f>
        <v>3262.5221401621125</v>
      </c>
      <c r="H35" s="89">
        <f t="shared" si="1"/>
        <v>33.129600000000003</v>
      </c>
    </row>
    <row r="36" spans="1:8" ht="20.100000000000001" customHeight="1" x14ac:dyDescent="0.25">
      <c r="A36" s="95">
        <v>29</v>
      </c>
      <c r="B36" s="86">
        <f>50*A36+3*A36^2-0.02*A36^3</f>
        <v>3485.22</v>
      </c>
      <c r="C36" s="86">
        <f t="shared" si="0"/>
        <v>173.54</v>
      </c>
      <c r="D36" s="87">
        <f>(B36-B35)/B35</f>
        <v>5.1995798319327657E-2</v>
      </c>
      <c r="E36" s="88">
        <f>(B36*$B$2)/(1+$B$5)^A36</f>
        <v>5223.2444748906819</v>
      </c>
      <c r="F36" s="86">
        <f>$B$3+($B$4*B36)/(1+$B$5)^A36</f>
        <v>1783.486671233602</v>
      </c>
      <c r="G36" s="86">
        <f>E36-F36</f>
        <v>3439.7578036570799</v>
      </c>
      <c r="H36" s="89">
        <f t="shared" si="1"/>
        <v>34.852199999999996</v>
      </c>
    </row>
    <row r="37" spans="1:8" ht="20.100000000000001" customHeight="1" x14ac:dyDescent="0.25">
      <c r="A37" s="95">
        <v>30</v>
      </c>
      <c r="B37" s="86">
        <f>50*A37+3*A37^2-0.02*A37^3</f>
        <v>3660</v>
      </c>
      <c r="C37" s="86">
        <f t="shared" si="0"/>
        <v>176</v>
      </c>
      <c r="D37" s="87">
        <f>(B37-B36)/B36</f>
        <v>5.0148914559195748E-2</v>
      </c>
      <c r="E37" s="88">
        <f>(B37*$B$2)/(1+$B$5)^A37</f>
        <v>5430.875758201747</v>
      </c>
      <c r="F37" s="86">
        <f>$B$3+($B$4*B37)/(1+$B$5)^A37</f>
        <v>1814.6313637302619</v>
      </c>
      <c r="G37" s="86">
        <f>E37-F37</f>
        <v>3616.2443944714851</v>
      </c>
      <c r="H37" s="89">
        <f t="shared" si="1"/>
        <v>36.6</v>
      </c>
    </row>
    <row r="38" spans="1:8" ht="20.100000000000001" customHeight="1" x14ac:dyDescent="0.25">
      <c r="A38" s="95">
        <v>31</v>
      </c>
      <c r="B38" s="86">
        <f>50*A38+3*A38^2-0.02*A38^3</f>
        <v>3837.18</v>
      </c>
      <c r="C38" s="86">
        <f t="shared" si="0"/>
        <v>178.34</v>
      </c>
      <c r="D38" s="87">
        <f>(B38-B37)/B37</f>
        <v>4.8409836065573725E-2</v>
      </c>
      <c r="E38" s="88">
        <f>(B38*$B$2)/(1+$B$5)^A38</f>
        <v>5637.409468662172</v>
      </c>
      <c r="F38" s="86">
        <f>$B$3+($B$4*B38)/(1+$B$5)^A38</f>
        <v>1845.6114202993258</v>
      </c>
      <c r="G38" s="86">
        <f>E38-F38</f>
        <v>3791.7980483628462</v>
      </c>
      <c r="H38" s="89">
        <f t="shared" si="1"/>
        <v>38.3718</v>
      </c>
    </row>
    <row r="39" spans="1:8" ht="20.100000000000001" customHeight="1" x14ac:dyDescent="0.25">
      <c r="A39" s="95">
        <v>32</v>
      </c>
      <c r="B39" s="86">
        <f>50*A39+3*A39^2-0.02*A39^3</f>
        <v>4016.64</v>
      </c>
      <c r="C39" s="86">
        <f t="shared" si="0"/>
        <v>180.56</v>
      </c>
      <c r="D39" s="87">
        <f>(B39-B38)/B38</f>
        <v>4.6768720779322329E-2</v>
      </c>
      <c r="E39" s="88">
        <f>(B39*$B$2)/(1+$B$5)^A39</f>
        <v>5842.637522792812</v>
      </c>
      <c r="F39" s="86">
        <f>$B$3+($B$4*B39)/(1+$B$5)^A39</f>
        <v>1876.3956284189217</v>
      </c>
      <c r="G39" s="86">
        <f>E39-F39</f>
        <v>3966.2418943738903</v>
      </c>
      <c r="H39" s="89">
        <f t="shared" si="1"/>
        <v>40.166400000000003</v>
      </c>
    </row>
    <row r="40" spans="1:8" ht="20.100000000000001" customHeight="1" x14ac:dyDescent="0.25">
      <c r="A40" s="95">
        <v>33</v>
      </c>
      <c r="B40" s="86">
        <f>50*A40+3*A40^2-0.02*A40^3</f>
        <v>4198.26</v>
      </c>
      <c r="C40" s="86">
        <f t="shared" si="0"/>
        <v>182.66</v>
      </c>
      <c r="D40" s="87">
        <f>(B40-B39)/B39</f>
        <v>4.5216897705545017E-2</v>
      </c>
      <c r="E40" s="88">
        <f>(B40*$B$2)/(1+$B$5)^A40</f>
        <v>6046.3598673183296</v>
      </c>
      <c r="F40" s="86">
        <f>$B$3+($B$4*B40)/(1+$B$5)^A40</f>
        <v>1906.9539800977495</v>
      </c>
      <c r="G40" s="86">
        <f>E40-F40</f>
        <v>4139.4058872205806</v>
      </c>
      <c r="H40" s="89">
        <f t="shared" si="1"/>
        <v>41.982600000000005</v>
      </c>
    </row>
    <row r="41" spans="1:8" ht="20.100000000000001" customHeight="1" x14ac:dyDescent="0.25">
      <c r="A41" s="95">
        <v>34</v>
      </c>
      <c r="B41" s="86">
        <f>50*A41+3*A41^2-0.02*A41^3</f>
        <v>4381.92</v>
      </c>
      <c r="C41" s="86">
        <f t="shared" si="0"/>
        <v>184.64</v>
      </c>
      <c r="D41" s="87">
        <f>(B41-B40)/B40</f>
        <v>4.374669505938171E-2</v>
      </c>
      <c r="E41" s="88">
        <f>(B41*$B$2)/(1+$B$5)^A41</f>
        <v>6248.3842857952359</v>
      </c>
      <c r="F41" s="86">
        <f>$B$3+($B$4*B41)/(1+$B$5)^A41</f>
        <v>1937.2576428692855</v>
      </c>
      <c r="G41" s="86">
        <f>E41-F41</f>
        <v>4311.1266429259504</v>
      </c>
      <c r="H41" s="89">
        <f t="shared" si="1"/>
        <v>43.819200000000002</v>
      </c>
    </row>
    <row r="42" spans="1:8" ht="20.100000000000001" customHeight="1" x14ac:dyDescent="0.25">
      <c r="A42" s="95">
        <v>35</v>
      </c>
      <c r="B42" s="86">
        <f>50*A42+3*A42^2-0.02*A42^3</f>
        <v>4567.5</v>
      </c>
      <c r="C42" s="86">
        <f t="shared" si="0"/>
        <v>186.5</v>
      </c>
      <c r="D42" s="87">
        <f>(B42-B41)/B41</f>
        <v>4.2351298061123872E-2</v>
      </c>
      <c r="E42" s="88">
        <f>(B42*$B$2)/(1+$B$5)^A42</f>
        <v>6448.5262089934595</v>
      </c>
      <c r="F42" s="86">
        <f>$B$3+($B$4*B42)/(1+$B$5)^A42</f>
        <v>1967.2789313490189</v>
      </c>
      <c r="G42" s="86">
        <f>E42-F42</f>
        <v>4481.2472776444411</v>
      </c>
      <c r="H42" s="89">
        <f t="shared" si="1"/>
        <v>45.675000000000004</v>
      </c>
    </row>
    <row r="43" spans="1:8" ht="20.100000000000001" customHeight="1" x14ac:dyDescent="0.25">
      <c r="A43" s="95">
        <v>36</v>
      </c>
      <c r="B43" s="86">
        <f>50*A43+3*A43^2-0.02*A43^3</f>
        <v>4754.88</v>
      </c>
      <c r="C43" s="86">
        <f t="shared" si="0"/>
        <v>188.24</v>
      </c>
      <c r="D43" s="87">
        <f>(B43-B42)/B42</f>
        <v>4.1024630541871943E-2</v>
      </c>
      <c r="E43" s="88">
        <f>(B43*$B$2)/(1+$B$5)^A43</f>
        <v>6646.6085289673201</v>
      </c>
      <c r="F43" s="86">
        <f>$B$3+($B$4*B43)/(1+$B$5)^A43</f>
        <v>1996.9912793450981</v>
      </c>
      <c r="G43" s="86">
        <f>E43-F43</f>
        <v>4649.6172496222225</v>
      </c>
      <c r="H43" s="89">
        <f t="shared" si="1"/>
        <v>47.5488</v>
      </c>
    </row>
    <row r="44" spans="1:8" ht="20.100000000000001" customHeight="1" x14ac:dyDescent="0.25">
      <c r="A44" s="95">
        <v>37</v>
      </c>
      <c r="B44" s="86">
        <f>50*A44+3*A44^2-0.02*A44^3</f>
        <v>4943.9399999999996</v>
      </c>
      <c r="C44" s="86">
        <f t="shared" si="0"/>
        <v>189.86</v>
      </c>
      <c r="D44" s="87">
        <f>(B44-B43)/B43</f>
        <v>3.976125580456278E-2</v>
      </c>
      <c r="E44" s="88">
        <f>(B44*$B$2)/(1+$B$5)^A44</f>
        <v>6842.4614167528498</v>
      </c>
      <c r="F44" s="86">
        <f>$B$3+($B$4*B44)/(1+$B$5)^A44</f>
        <v>2026.3692125129273</v>
      </c>
      <c r="G44" s="86">
        <f>E44-F44</f>
        <v>4816.0922042399225</v>
      </c>
      <c r="H44" s="89">
        <f t="shared" si="1"/>
        <v>49.439399999999999</v>
      </c>
    </row>
    <row r="45" spans="1:8" ht="20.100000000000001" customHeight="1" x14ac:dyDescent="0.25">
      <c r="A45" s="95">
        <v>38</v>
      </c>
      <c r="B45" s="86">
        <f>50*A45+3*A45^2-0.02*A45^3</f>
        <v>5134.5599999999995</v>
      </c>
      <c r="C45" s="86">
        <f t="shared" si="0"/>
        <v>191.36</v>
      </c>
      <c r="D45" s="87">
        <f>(B45-B44)/B44</f>
        <v>3.8556293158897539E-2</v>
      </c>
      <c r="E45" s="88">
        <f>(B45*$B$2)/(1+$B$5)^A45</f>
        <v>7035.9221436293246</v>
      </c>
      <c r="F45" s="86">
        <f>$B$3+($B$4*B45)/(1+$B$5)^A45</f>
        <v>2055.3883215443984</v>
      </c>
      <c r="G45" s="86">
        <f>E45-F45</f>
        <v>4980.5338220849262</v>
      </c>
      <c r="H45" s="89">
        <f t="shared" si="1"/>
        <v>51.345599999999997</v>
      </c>
    </row>
    <row r="46" spans="1:8" ht="20.100000000000001" customHeight="1" x14ac:dyDescent="0.25">
      <c r="A46" s="95">
        <v>39</v>
      </c>
      <c r="B46" s="86">
        <f>50*A46+3*A46^2-0.02*A46^3</f>
        <v>5326.62</v>
      </c>
      <c r="C46" s="86">
        <f t="shared" si="0"/>
        <v>192.74</v>
      </c>
      <c r="D46" s="87">
        <f>(B46-B45)/B45</f>
        <v>3.740534729363381E-2</v>
      </c>
      <c r="E46" s="88">
        <f>(B46*$B$2)/(1+$B$5)^A46</f>
        <v>7226.8349058839103</v>
      </c>
      <c r="F46" s="86">
        <f>$B$3+($B$4*B46)/(1+$B$5)^A46</f>
        <v>2084.0252358825865</v>
      </c>
      <c r="G46" s="86">
        <f>E46-F46</f>
        <v>5142.8096700013239</v>
      </c>
      <c r="H46" s="89">
        <f t="shared" si="1"/>
        <v>53.266199999999998</v>
      </c>
    </row>
    <row r="47" spans="1:8" ht="20.100000000000001" customHeight="1" x14ac:dyDescent="0.25">
      <c r="A47" s="95">
        <v>40</v>
      </c>
      <c r="B47" s="86">
        <f>50*A47+3*A47^2-0.02*A47^3</f>
        <v>5520</v>
      </c>
      <c r="C47" s="86">
        <f t="shared" si="0"/>
        <v>194</v>
      </c>
      <c r="D47" s="87">
        <f>(B47-B46)/B46</f>
        <v>3.6304448224202236E-2</v>
      </c>
      <c r="E47" s="88">
        <f>(B47*$B$2)/(1+$B$5)^A47</f>
        <v>7415.0506530192361</v>
      </c>
      <c r="F47" s="86">
        <f>$B$3+($B$4*B47)/(1+$B$5)^A47</f>
        <v>2112.2575979528856</v>
      </c>
      <c r="G47" s="86">
        <f>E47-F47</f>
        <v>5302.7930550663505</v>
      </c>
      <c r="H47" s="89">
        <f t="shared" si="1"/>
        <v>55.2</v>
      </c>
    </row>
    <row r="48" spans="1:8" ht="20.100000000000001" customHeight="1" x14ac:dyDescent="0.25">
      <c r="A48" s="95">
        <v>41</v>
      </c>
      <c r="B48" s="86">
        <f>50*A48+3*A48^2-0.02*A48^3</f>
        <v>5714.58</v>
      </c>
      <c r="C48" s="86">
        <f t="shared" si="0"/>
        <v>195.14</v>
      </c>
      <c r="D48" s="87">
        <f>(B48-B47)/B47</f>
        <v>3.524999999999999E-2</v>
      </c>
      <c r="E48" s="88">
        <f>(B48*$B$2)/(1+$B$5)^A48</f>
        <v>7600.4269193447162</v>
      </c>
      <c r="F48" s="86">
        <f>$B$3+($B$4*B48)/(1+$B$5)^A48</f>
        <v>2140.0640379017077</v>
      </c>
      <c r="G48" s="86">
        <f>E48-F48</f>
        <v>5460.3628814430085</v>
      </c>
      <c r="H48" s="89">
        <f t="shared" si="1"/>
        <v>57.145800000000001</v>
      </c>
    </row>
    <row r="49" spans="1:8" ht="20.100000000000001" customHeight="1" x14ac:dyDescent="0.25">
      <c r="A49" s="95">
        <v>42</v>
      </c>
      <c r="B49" s="86">
        <f>50*A49+3*A49^2-0.02*A49^3</f>
        <v>5910.24</v>
      </c>
      <c r="C49" s="86">
        <f t="shared" si="0"/>
        <v>196.16000000000003</v>
      </c>
      <c r="D49" s="87">
        <f>(B49-B48)/B48</f>
        <v>3.4238736705059662E-2</v>
      </c>
      <c r="E49" s="88">
        <f>(B49*$B$2)/(1+$B$5)^A49</f>
        <v>7782.827658893274</v>
      </c>
      <c r="F49" s="86">
        <f>$B$3+($B$4*B49)/(1+$B$5)^A49</f>
        <v>2167.4241488339912</v>
      </c>
      <c r="G49" s="86">
        <f>E49-F49</f>
        <v>5615.4035100592828</v>
      </c>
      <c r="H49" s="89">
        <f t="shared" si="1"/>
        <v>59.102399999999996</v>
      </c>
    </row>
    <row r="50" spans="1:8" ht="20.100000000000001" customHeight="1" x14ac:dyDescent="0.25">
      <c r="A50" s="95">
        <v>43</v>
      </c>
      <c r="B50" s="86">
        <f>50*A50+3*A50^2-0.02*A50^3</f>
        <v>6106.86</v>
      </c>
      <c r="C50" s="86">
        <f t="shared" si="0"/>
        <v>197.06</v>
      </c>
      <c r="D50" s="87">
        <f>(B50-B49)/B49</f>
        <v>3.3267684561033038E-2</v>
      </c>
      <c r="E50" s="88">
        <f>(B50*$B$2)/(1+$B$5)^A50</f>
        <v>7962.1230836061595</v>
      </c>
      <c r="F50" s="86">
        <f>$B$3+($B$4*B50)/(1+$B$5)^A50</f>
        <v>2194.318462540924</v>
      </c>
      <c r="G50" s="86">
        <f>E50-F50</f>
        <v>5767.8046210652356</v>
      </c>
      <c r="H50" s="89">
        <f t="shared" si="1"/>
        <v>61.068599999999996</v>
      </c>
    </row>
    <row r="51" spans="1:8" ht="20.100000000000001" customHeight="1" x14ac:dyDescent="0.25">
      <c r="A51" s="95">
        <v>44</v>
      </c>
      <c r="B51" s="86">
        <f>50*A51+3*A51^2-0.02*A51^3</f>
        <v>6304.32</v>
      </c>
      <c r="C51" s="86">
        <f t="shared" si="0"/>
        <v>197.84</v>
      </c>
      <c r="D51" s="87">
        <f>(B51-B50)/B50</f>
        <v>3.2334129159666353E-2</v>
      </c>
      <c r="E51" s="88">
        <f>(B51*$B$2)/(1+$B$5)^A51</f>
        <v>8138.1895047293474</v>
      </c>
      <c r="F51" s="86">
        <f>$B$3+($B$4*B51)/(1+$B$5)^A51</f>
        <v>2220.728425709402</v>
      </c>
      <c r="G51" s="86">
        <f>E51-F51</f>
        <v>5917.4610790199458</v>
      </c>
      <c r="H51" s="89">
        <f t="shared" si="1"/>
        <v>63.043199999999999</v>
      </c>
    </row>
    <row r="52" spans="1:8" ht="20.100000000000001" customHeight="1" x14ac:dyDescent="0.25">
      <c r="A52" s="95">
        <v>45</v>
      </c>
      <c r="B52" s="86">
        <f>50*A52+3*A52^2-0.02*A52^3</f>
        <v>6502.5</v>
      </c>
      <c r="C52" s="86">
        <f t="shared" si="0"/>
        <v>198.5</v>
      </c>
      <c r="D52" s="87">
        <f>(B52-B51)/B51</f>
        <v>3.1435587026039338E-2</v>
      </c>
      <c r="E52" s="88">
        <f>(B52*$B$2)/(1+$B$5)^A52</f>
        <v>8310.9091773660057</v>
      </c>
      <c r="F52" s="86">
        <f>$B$3+($B$4*B52)/(1+$B$5)^A52</f>
        <v>2246.6363766049008</v>
      </c>
      <c r="G52" s="86">
        <f>E52-F52</f>
        <v>6064.2728007611049</v>
      </c>
      <c r="H52" s="89">
        <f t="shared" si="1"/>
        <v>65.025000000000006</v>
      </c>
    </row>
    <row r="53" spans="1:8" ht="20.100000000000001" customHeight="1" x14ac:dyDescent="0.25">
      <c r="A53" s="95">
        <v>46</v>
      </c>
      <c r="B53" s="86">
        <f>50*A53+3*A53^2-0.02*A53^3</f>
        <v>6701.28</v>
      </c>
      <c r="C53" s="86">
        <f t="shared" si="0"/>
        <v>199.04000000000002</v>
      </c>
      <c r="D53" s="87">
        <f>(B53-B52)/B52</f>
        <v>3.0569780853517838E-2</v>
      </c>
      <c r="E53" s="88">
        <f>(B53*$B$2)/(1+$B$5)^A53</f>
        <v>8480.1701481302716</v>
      </c>
      <c r="F53" s="86">
        <f>$B$3+($B$4*B53)/(1+$B$5)^A53</f>
        <v>2272.025522219541</v>
      </c>
      <c r="G53" s="86">
        <f>E53-F53</f>
        <v>6208.1446259107306</v>
      </c>
      <c r="H53" s="89">
        <f t="shared" si="1"/>
        <v>67.012799999999999</v>
      </c>
    </row>
    <row r="54" spans="1:8" ht="20.100000000000001" customHeight="1" x14ac:dyDescent="0.25">
      <c r="A54" s="95">
        <v>47</v>
      </c>
      <c r="B54" s="86">
        <f>50*A54+3*A54^2-0.02*A54^3</f>
        <v>6900.54</v>
      </c>
      <c r="C54" s="86">
        <f t="shared" si="0"/>
        <v>199.46</v>
      </c>
      <c r="D54" s="87">
        <f>(B54-B53)/B53</f>
        <v>2.9734617864049889E-2</v>
      </c>
      <c r="E54" s="88">
        <f>(B54*$B$2)/(1+$B$5)^A54</f>
        <v>8645.8661058485668</v>
      </c>
      <c r="F54" s="86">
        <f>$B$3+($B$4*B54)/(1+$B$5)^A54</f>
        <v>2296.8799158772845</v>
      </c>
      <c r="G54" s="86">
        <f>E54-F54</f>
        <v>6348.9861899712823</v>
      </c>
      <c r="H54" s="89">
        <f t="shared" si="1"/>
        <v>69.005399999999995</v>
      </c>
    </row>
    <row r="55" spans="1:8" ht="20.100000000000001" customHeight="1" x14ac:dyDescent="0.25">
      <c r="A55" s="95">
        <v>48</v>
      </c>
      <c r="B55" s="86">
        <f>50*A55+3*A55^2-0.02*A55^3</f>
        <v>7100.16</v>
      </c>
      <c r="C55" s="86">
        <f t="shared" si="0"/>
        <v>199.76</v>
      </c>
      <c r="D55" s="87">
        <f>(B55-B54)/B54</f>
        <v>2.8928170838803904E-2</v>
      </c>
      <c r="E55" s="88">
        <f>(B55*$B$2)/(1+$B$5)^A55</f>
        <v>8807.8962352554208</v>
      </c>
      <c r="F55" s="86">
        <f>$B$3+($B$4*B55)/(1+$B$5)^A55</f>
        <v>2321.1844352883131</v>
      </c>
      <c r="G55" s="86">
        <f>E55-F55</f>
        <v>6486.7117999671082</v>
      </c>
      <c r="H55" s="89">
        <f t="shared" si="1"/>
        <v>71.001599999999996</v>
      </c>
    </row>
    <row r="56" spans="1:8" ht="20.100000000000001" customHeight="1" x14ac:dyDescent="0.25">
      <c r="A56" s="95">
        <v>49</v>
      </c>
      <c r="B56" s="86">
        <f>50*A56+3*A56^2-0.02*A56^3</f>
        <v>7300.02</v>
      </c>
      <c r="C56" s="86">
        <f t="shared" si="0"/>
        <v>199.94</v>
      </c>
      <c r="D56" s="87">
        <f>(B56-B55)/B55</f>
        <v>2.8148661438615552E-2</v>
      </c>
      <c r="E56" s="88">
        <f>(B56*$B$2)/(1+$B$5)^A56</f>
        <v>8966.1650736317642</v>
      </c>
      <c r="F56" s="86">
        <f>$B$3+($B$4*B56)/(1+$B$5)^A56</f>
        <v>2344.9247610447646</v>
      </c>
      <c r="G56" s="86">
        <f>E56-F56</f>
        <v>6621.2403125869996</v>
      </c>
      <c r="H56" s="89">
        <f t="shared" si="1"/>
        <v>73.000200000000007</v>
      </c>
    </row>
    <row r="57" spans="1:8" ht="20.100000000000001" customHeight="1" x14ac:dyDescent="0.25">
      <c r="A57" s="95">
        <v>50</v>
      </c>
      <c r="B57" s="86">
        <f>50*A57+3*A57^2-0.02*A57^3</f>
        <v>7500</v>
      </c>
      <c r="C57" s="86">
        <f t="shared" si="0"/>
        <v>200</v>
      </c>
      <c r="D57" s="87">
        <f>(B57-B56)/B56</f>
        <v>2.7394445494669815E-2</v>
      </c>
      <c r="E57" s="88">
        <f>(B57*$B$2)/(1+$B$5)^A57</f>
        <v>9120.5823703342376</v>
      </c>
      <c r="F57" s="86">
        <f>$B$3+($B$4*B57)/(1+$B$5)^A57</f>
        <v>2368.0873555501357</v>
      </c>
      <c r="G57" s="86">
        <f>E57-F57</f>
        <v>6752.4950147841018</v>
      </c>
      <c r="H57" s="89">
        <f t="shared" si="1"/>
        <v>75</v>
      </c>
    </row>
    <row r="58" spans="1:8" ht="20.100000000000001" customHeight="1" x14ac:dyDescent="0.25">
      <c r="A58" s="95">
        <v>51</v>
      </c>
      <c r="B58" s="86">
        <f>50*A58+3*A58^2-0.02*A58^3</f>
        <v>7699.98</v>
      </c>
      <c r="C58" s="86">
        <f t="shared" si="0"/>
        <v>199.94</v>
      </c>
      <c r="D58" s="87">
        <f>(B58-B57)/B57</f>
        <v>2.6663999999999941E-2</v>
      </c>
      <c r="E58" s="88">
        <f>(B58*$B$2)/(1+$B$5)^A58</f>
        <v>9271.0629491651798</v>
      </c>
      <c r="F58" s="86">
        <f>$B$3+($B$4*B58)/(1+$B$5)^A58</f>
        <v>2390.659442374777</v>
      </c>
      <c r="G58" s="86">
        <f>E58-F58</f>
        <v>6880.4035067904024</v>
      </c>
      <c r="H58" s="89">
        <f t="shared" si="1"/>
        <v>76.999799999999993</v>
      </c>
    </row>
    <row r="59" spans="1:8" ht="20.100000000000001" customHeight="1" x14ac:dyDescent="0.25">
      <c r="A59" s="95">
        <v>52</v>
      </c>
      <c r="B59" s="86">
        <f>50*A59+3*A59^2-0.02*A59^3</f>
        <v>7899.84</v>
      </c>
      <c r="C59" s="86">
        <f t="shared" si="0"/>
        <v>199.76000000000002</v>
      </c>
      <c r="D59" s="87">
        <f>(B59-B58)/B58</f>
        <v>2.5955911573796373E-2</v>
      </c>
      <c r="E59" s="88">
        <f>(B59*$B$2)/(1+$B$5)^A59</f>
        <v>9417.526573533476</v>
      </c>
      <c r="F59" s="86">
        <f>$B$3+($B$4*B59)/(1+$B$5)^A59</f>
        <v>2412.6289860300212</v>
      </c>
      <c r="G59" s="86">
        <f>E59-F59</f>
        <v>7004.8975875034548</v>
      </c>
      <c r="H59" s="89">
        <f t="shared" si="1"/>
        <v>78.998400000000004</v>
      </c>
    </row>
    <row r="60" spans="1:8" ht="20.100000000000001" customHeight="1" x14ac:dyDescent="0.25">
      <c r="A60" s="95">
        <v>53</v>
      </c>
      <c r="B60" s="86">
        <f>50*A60+3*A60^2-0.02*A60^3</f>
        <v>8099.46</v>
      </c>
      <c r="C60" s="86">
        <f t="shared" si="0"/>
        <v>199.46</v>
      </c>
      <c r="D60" s="87">
        <f>(B60-B59)/B59</f>
        <v>2.5268866204885148E-2</v>
      </c>
      <c r="E60" s="88">
        <f>(B60*$B$2)/(1+$B$5)^A60</f>
        <v>9559.8978143574714</v>
      </c>
      <c r="F60" s="86">
        <f>$B$3+($B$4*B60)/(1+$B$5)^A60</f>
        <v>2433.9846721536205</v>
      </c>
      <c r="G60" s="86">
        <f>E60-F60</f>
        <v>7125.9131422038508</v>
      </c>
      <c r="H60" s="89">
        <f t="shared" si="1"/>
        <v>80.994600000000005</v>
      </c>
    </row>
    <row r="61" spans="1:8" ht="20.100000000000001" customHeight="1" x14ac:dyDescent="0.25">
      <c r="A61" s="95">
        <v>54</v>
      </c>
      <c r="B61" s="86">
        <f>50*A61+3*A61^2-0.02*A61^3</f>
        <v>8298.7199999999993</v>
      </c>
      <c r="C61" s="86">
        <f t="shared" si="0"/>
        <v>199.04000000000002</v>
      </c>
      <c r="D61" s="87">
        <f>(B61-B60)/B60</f>
        <v>2.4601640109340538E-2</v>
      </c>
      <c r="E61" s="88">
        <f>(B61*$B$2)/(1+$B$5)^A61</f>
        <v>9698.1059206617447</v>
      </c>
      <c r="F61" s="86">
        <f>$B$3+($B$4*B61)/(1+$B$5)^A61</f>
        <v>2454.7158880992615</v>
      </c>
      <c r="G61" s="86">
        <f>E61-F61</f>
        <v>7243.3900325624836</v>
      </c>
      <c r="H61" s="89">
        <f t="shared" si="1"/>
        <v>82.987200000000001</v>
      </c>
    </row>
    <row r="62" spans="1:8" ht="20.100000000000001" customHeight="1" x14ac:dyDescent="0.25">
      <c r="A62" s="95">
        <v>55</v>
      </c>
      <c r="B62" s="86">
        <f>50*A62+3*A62^2-0.02*A62^3</f>
        <v>8497.5</v>
      </c>
      <c r="C62" s="86">
        <f t="shared" si="0"/>
        <v>198.5</v>
      </c>
      <c r="D62" s="87">
        <f>(B62-B61)/B61</f>
        <v>2.3953091561108301E-2</v>
      </c>
      <c r="E62" s="88">
        <f>(B62*$B$2)/(1+$B$5)^A62</f>
        <v>9832.0846928204792</v>
      </c>
      <c r="F62" s="86">
        <f>$B$3+($B$4*B62)/(1+$B$5)^A62</f>
        <v>2474.8127039230717</v>
      </c>
      <c r="G62" s="86">
        <f>E62-F62</f>
        <v>7357.2719888974079</v>
      </c>
      <c r="H62" s="89">
        <f t="shared" si="1"/>
        <v>84.975000000000009</v>
      </c>
    </row>
    <row r="63" spans="1:8" ht="20.100000000000001" customHeight="1" x14ac:dyDescent="0.25">
      <c r="A63" s="95">
        <v>56</v>
      </c>
      <c r="B63" s="86">
        <f>50*A63+3*A63^2-0.02*A63^3</f>
        <v>8695.68</v>
      </c>
      <c r="C63" s="86">
        <f t="shared" si="0"/>
        <v>197.84</v>
      </c>
      <c r="D63" s="87">
        <f>(B63-B62)/B62</f>
        <v>2.3322153574580794E-2</v>
      </c>
      <c r="E63" s="88">
        <f>(B63*$B$2)/(1+$B$5)^A63</f>
        <v>9961.7723584007126</v>
      </c>
      <c r="F63" s="86">
        <f>$B$3+($B$4*B63)/(1+$B$5)^A63</f>
        <v>2494.2658537601073</v>
      </c>
      <c r="G63" s="86">
        <f>E63-F63</f>
        <v>7467.5065046406053</v>
      </c>
      <c r="H63" s="89">
        <f t="shared" si="1"/>
        <v>86.956800000000001</v>
      </c>
    </row>
    <row r="64" spans="1:8" ht="20.100000000000001" customHeight="1" x14ac:dyDescent="0.25">
      <c r="A64" s="95">
        <v>57</v>
      </c>
      <c r="B64" s="86">
        <f>50*A64+3*A64^2-0.02*A64^3</f>
        <v>8893.14</v>
      </c>
      <c r="C64" s="86">
        <f t="shared" si="0"/>
        <v>197.06</v>
      </c>
      <c r="D64" s="87">
        <f>(B64-B63)/B63</f>
        <v>2.2707827334952427E-2</v>
      </c>
      <c r="E64" s="88">
        <f>(B64*$B$2)/(1+$B$5)^A64</f>
        <v>10087.11145055978</v>
      </c>
      <c r="F64" s="86">
        <f>$B$3+($B$4*B64)/(1+$B$5)^A64</f>
        <v>2513.0667175839667</v>
      </c>
      <c r="G64" s="86">
        <f>E64-F64</f>
        <v>7574.0447329758135</v>
      </c>
      <c r="H64" s="89">
        <f t="shared" si="1"/>
        <v>88.931399999999996</v>
      </c>
    </row>
    <row r="65" spans="1:8" ht="20.100000000000001" customHeight="1" x14ac:dyDescent="0.25">
      <c r="A65" s="95">
        <v>58</v>
      </c>
      <c r="B65" s="86">
        <f>50*A65+3*A65^2-0.02*A65^3</f>
        <v>9089.76</v>
      </c>
      <c r="C65" s="86">
        <f t="shared" si="0"/>
        <v>196.16</v>
      </c>
      <c r="D65" s="87">
        <f>(B65-B64)/B64</f>
        <v>2.2109176286441101E-2</v>
      </c>
      <c r="E65" s="88">
        <f>(B65*$B$2)/(1+$B$5)^A65</f>
        <v>10208.048688951669</v>
      </c>
      <c r="F65" s="86">
        <f>$B$3+($B$4*B65)/(1+$B$5)^A65</f>
        <v>2531.20730334275</v>
      </c>
      <c r="G65" s="86">
        <f>E65-F65</f>
        <v>7676.8413856089192</v>
      </c>
      <c r="H65" s="89">
        <f t="shared" si="1"/>
        <v>90.897599999999997</v>
      </c>
    </row>
    <row r="66" spans="1:8" ht="20.100000000000001" customHeight="1" x14ac:dyDescent="0.25">
      <c r="A66" s="95">
        <v>59</v>
      </c>
      <c r="B66" s="86">
        <f>50*A66+3*A66^2-0.02*A66^3</f>
        <v>9285.42</v>
      </c>
      <c r="C66" s="86">
        <f t="shared" si="0"/>
        <v>195.14000000000001</v>
      </c>
      <c r="D66" s="87">
        <f>(B66-B65)/B65</f>
        <v>2.1525320800549173E-2</v>
      </c>
      <c r="E66" s="88">
        <f>(B66*$B$2)/(1+$B$5)^A66</f>
        <v>10324.534863098001</v>
      </c>
      <c r="F66" s="86">
        <f>$B$3+($B$4*B66)/(1+$B$5)^A66</f>
        <v>2548.6802294647</v>
      </c>
      <c r="G66" s="86">
        <f>E66-F66</f>
        <v>7775.8546336333002</v>
      </c>
      <c r="H66" s="89">
        <f t="shared" si="1"/>
        <v>92.854200000000006</v>
      </c>
    </row>
    <row r="67" spans="1:8" ht="20.100000000000001" customHeight="1" x14ac:dyDescent="0.25">
      <c r="A67" s="95">
        <v>60</v>
      </c>
      <c r="B67" s="86">
        <f>50*A67+3*A67^2-0.02*A67^3</f>
        <v>9480</v>
      </c>
      <c r="C67" s="86">
        <f t="shared" si="0"/>
        <v>194</v>
      </c>
      <c r="D67" s="87">
        <f>(B67-B66)/B66</f>
        <v>2.0955433356810993E-2</v>
      </c>
      <c r="E67" s="88">
        <f>(B67*$B$2)/(1+$B$5)^A67</f>
        <v>10436.524718179922</v>
      </c>
      <c r="F67" s="86">
        <f>$B$3+($B$4*B67)/(1+$B$5)^A67</f>
        <v>2565.4787077269884</v>
      </c>
      <c r="G67" s="86">
        <f>E67-F67</f>
        <v>7871.0460104529338</v>
      </c>
      <c r="H67" s="89">
        <f t="shared" si="1"/>
        <v>94.8</v>
      </c>
    </row>
    <row r="68" spans="1:8" ht="20.100000000000001" customHeight="1" x14ac:dyDescent="0.25">
      <c r="A68" s="95">
        <v>61</v>
      </c>
      <c r="B68" s="86">
        <f>50*A68+3*A68^2-0.02*A68^3</f>
        <v>9673.380000000001</v>
      </c>
      <c r="C68" s="86">
        <f t="shared" si="0"/>
        <v>192.74</v>
      </c>
      <c r="D68" s="87">
        <f>(B68-B67)/B67</f>
        <v>2.0398734177215296E-2</v>
      </c>
      <c r="E68" s="88">
        <f>(B68*$B$2)/(1+$B$5)^A68</f>
        <v>10543.976843207933</v>
      </c>
      <c r="F68" s="86">
        <f>$B$3+($B$4*B68)/(1+$B$5)^A68</f>
        <v>2581.5965264811898</v>
      </c>
      <c r="G68" s="86">
        <f>E68-F68</f>
        <v>7962.3803167267433</v>
      </c>
      <c r="H68" s="89">
        <f t="shared" si="1"/>
        <v>96.733800000000016</v>
      </c>
    </row>
    <row r="69" spans="1:8" ht="20.100000000000001" customHeight="1" x14ac:dyDescent="0.25">
      <c r="A69" s="95">
        <v>62</v>
      </c>
      <c r="B69" s="86">
        <f>50*A69+3*A69^2-0.02*A69^3</f>
        <v>9865.4399999999987</v>
      </c>
      <c r="C69" s="86">
        <f t="shared" si="0"/>
        <v>191.36</v>
      </c>
      <c r="D69" s="87">
        <f>(B69-B68)/B68</f>
        <v>1.9854487262983327E-2</v>
      </c>
      <c r="E69" s="88">
        <f>(B69*$B$2)/(1+$B$5)^A69</f>
        <v>10646.853561527319</v>
      </c>
      <c r="F69" s="86">
        <f>$B$3+($B$4*B69)/(1+$B$5)^A69</f>
        <v>2597.028034229098</v>
      </c>
      <c r="G69" s="86">
        <f>E69-F69</f>
        <v>8049.8255272982215</v>
      </c>
      <c r="H69" s="89">
        <f t="shared" si="1"/>
        <v>98.654399999999995</v>
      </c>
    </row>
    <row r="70" spans="1:8" ht="20.100000000000001" customHeight="1" x14ac:dyDescent="0.25">
      <c r="A70" s="95">
        <v>63</v>
      </c>
      <c r="B70" s="86">
        <f>50*A70+3*A70^2-0.02*A70^3</f>
        <v>10056.06</v>
      </c>
      <c r="C70" s="86">
        <f t="shared" si="0"/>
        <v>189.86</v>
      </c>
      <c r="D70" s="87">
        <f>(B70-B69)/B69</f>
        <v>1.9321996788790041E-2</v>
      </c>
      <c r="E70" s="88">
        <f>(B70*$B$2)/(1+$B$5)^A70</f>
        <v>10745.120823617695</v>
      </c>
      <c r="F70" s="86">
        <f>$B$3+($B$4*B70)/(1+$B$5)^A70</f>
        <v>2611.7681235426544</v>
      </c>
      <c r="G70" s="86">
        <f>E70-F70</f>
        <v>8133.352700075041</v>
      </c>
      <c r="H70" s="89">
        <f t="shared" si="1"/>
        <v>100.56059999999999</v>
      </c>
    </row>
    <row r="71" spans="1:8" ht="20.100000000000001" customHeight="1" x14ac:dyDescent="0.25">
      <c r="A71" s="95">
        <v>64</v>
      </c>
      <c r="B71" s="86">
        <f>50*A71+3*A71^2-0.02*A71^3</f>
        <v>10245.119999999999</v>
      </c>
      <c r="C71" s="86">
        <f t="shared" si="0"/>
        <v>188.24</v>
      </c>
      <c r="D71" s="87">
        <f>(B71-B70)/B70</f>
        <v>1.8800603815012987E-2</v>
      </c>
      <c r="E71" s="88">
        <f>(B71*$B$2)/(1+$B$5)^A71</f>
        <v>10838.748102145521</v>
      </c>
      <c r="F71" s="86">
        <f>$B$3+($B$4*B71)/(1+$B$5)^A71</f>
        <v>2625.8122153218283</v>
      </c>
      <c r="G71" s="86">
        <f>E71-F71</f>
        <v>8212.9358868236923</v>
      </c>
      <c r="H71" s="89">
        <f t="shared" si="1"/>
        <v>102.45119999999999</v>
      </c>
    </row>
    <row r="72" spans="1:8" ht="20.100000000000001" customHeight="1" x14ac:dyDescent="0.25">
      <c r="A72" s="95">
        <v>65</v>
      </c>
      <c r="B72" s="86">
        <f>50*A72+3*A72^2-0.02*A72^3</f>
        <v>10432.5</v>
      </c>
      <c r="C72" s="86">
        <f t="shared" ref="C72:C107" si="2">50+6*A72-0.06*A72^2</f>
        <v>186.5</v>
      </c>
      <c r="D72" s="87">
        <f>(B72-B71)/B71</f>
        <v>1.8289683283358421E-2</v>
      </c>
      <c r="E72" s="88">
        <f>(B72*$B$2)/(1+$B$5)^A72</f>
        <v>10927.708289229568</v>
      </c>
      <c r="F72" s="86">
        <f>$B$3+($B$4*B72)/(1+$B$5)^A72</f>
        <v>2639.1562433844351</v>
      </c>
      <c r="G72" s="86">
        <f>E72-F72</f>
        <v>8288.5520458451319</v>
      </c>
      <c r="H72" s="89">
        <f t="shared" ref="H72:H107" si="3">$B$5*B72</f>
        <v>104.325</v>
      </c>
    </row>
    <row r="73" spans="1:8" ht="20.100000000000001" customHeight="1" x14ac:dyDescent="0.25">
      <c r="A73" s="95">
        <v>66</v>
      </c>
      <c r="B73" s="86">
        <f>50*A73+3*A73^2-0.02*A73^3</f>
        <v>10618.08</v>
      </c>
      <c r="C73" s="86">
        <f t="shared" si="2"/>
        <v>184.64</v>
      </c>
      <c r="D73" s="87">
        <f>(B73-B72)/B72</f>
        <v>1.7788641265276774E-2</v>
      </c>
      <c r="E73" s="88">
        <f>(B73*$B$2)/(1+$B$5)^A73</f>
        <v>11011.977595879469</v>
      </c>
      <c r="F73" s="86">
        <f>$B$3+($B$4*B73)/(1+$B$5)^A73</f>
        <v>2651.7966393819206</v>
      </c>
      <c r="G73" s="86">
        <f>E73-F73</f>
        <v>8360.1809564975483</v>
      </c>
      <c r="H73" s="89">
        <f t="shared" si="3"/>
        <v>106.1808</v>
      </c>
    </row>
    <row r="74" spans="1:8" ht="20.100000000000001" customHeight="1" x14ac:dyDescent="0.25">
      <c r="A74" s="95">
        <v>67</v>
      </c>
      <c r="B74" s="86">
        <f>50*A74+3*A74^2-0.02*A74^3</f>
        <v>10801.74</v>
      </c>
      <c r="C74" s="86">
        <f t="shared" si="2"/>
        <v>182.66000000000003</v>
      </c>
      <c r="D74" s="87">
        <f>(B74-B73)/B73</f>
        <v>1.7296912436146634E-2</v>
      </c>
      <c r="E74" s="88">
        <f>(B74*$B$2)/(1+$B$5)^A74</f>
        <v>11091.53545356852</v>
      </c>
      <c r="F74" s="86">
        <f>$B$3+($B$4*B74)/(1+$B$5)^A74</f>
        <v>2663.7303180352783</v>
      </c>
      <c r="G74" s="86">
        <f>E74-F74</f>
        <v>8427.8051355332427</v>
      </c>
      <c r="H74" s="89">
        <f t="shared" si="3"/>
        <v>108.01739999999999</v>
      </c>
    </row>
    <row r="75" spans="1:8" ht="20.100000000000001" customHeight="1" x14ac:dyDescent="0.25">
      <c r="A75" s="95">
        <v>68</v>
      </c>
      <c r="B75" s="86">
        <f>50*A75+3*A75^2-0.02*A75^3</f>
        <v>10983.36</v>
      </c>
      <c r="C75" s="86">
        <f t="shared" si="2"/>
        <v>180.56</v>
      </c>
      <c r="D75" s="87">
        <f>(B75-B74)/B74</f>
        <v>1.681395775125126E-2</v>
      </c>
      <c r="E75" s="88">
        <f>(B75*$B$2)/(1+$B$5)^A75</f>
        <v>11166.364417902303</v>
      </c>
      <c r="F75" s="86">
        <f>$B$3+($B$4*B75)/(1+$B$5)^A75</f>
        <v>2674.9546626853453</v>
      </c>
      <c r="G75" s="86">
        <f>E75-F75</f>
        <v>8491.4097552169587</v>
      </c>
      <c r="H75" s="89">
        <f t="shared" si="3"/>
        <v>109.8336</v>
      </c>
    </row>
    <row r="76" spans="1:8" ht="20.100000000000001" customHeight="1" x14ac:dyDescent="0.25">
      <c r="A76" s="95">
        <v>69</v>
      </c>
      <c r="B76" s="86">
        <f>50*A76+3*A76^2-0.02*A76^3</f>
        <v>11162.82</v>
      </c>
      <c r="C76" s="86">
        <f t="shared" si="2"/>
        <v>178.34000000000003</v>
      </c>
      <c r="D76" s="87">
        <f>(B76-B75)/B75</f>
        <v>1.6339262302246228E-2</v>
      </c>
      <c r="E76" s="88">
        <f>(B76*$B$2)/(1+$B$5)^A76</f>
        <v>11236.450074345425</v>
      </c>
      <c r="F76" s="86">
        <f>$B$3+($B$4*B76)/(1+$B$5)^A76</f>
        <v>2685.4675111518136</v>
      </c>
      <c r="G76" s="86">
        <f>E76-F76</f>
        <v>8550.982563193611</v>
      </c>
      <c r="H76" s="89">
        <f t="shared" si="3"/>
        <v>111.62819999999999</v>
      </c>
    </row>
    <row r="77" spans="1:8" ht="20.100000000000001" customHeight="1" x14ac:dyDescent="0.25">
      <c r="A77" s="95">
        <v>70</v>
      </c>
      <c r="B77" s="86">
        <f>50*A77+3*A77^2-0.02*A77^3</f>
        <v>11340</v>
      </c>
      <c r="C77" s="86">
        <f t="shared" si="2"/>
        <v>176</v>
      </c>
      <c r="D77" s="87">
        <f>(B77-B76)/B76</f>
        <v>1.587233333512502E-2</v>
      </c>
      <c r="E77" s="88">
        <f>(B77*$B$2)/(1+$B$5)^A77</f>
        <v>11301.780945969231</v>
      </c>
      <c r="F77" s="86">
        <f>$B$3+($B$4*B77)/(1+$B$5)^A77</f>
        <v>2695.2671418953846</v>
      </c>
      <c r="G77" s="86">
        <f>E77-F77</f>
        <v>8606.5138040738457</v>
      </c>
      <c r="H77" s="89">
        <f t="shared" si="3"/>
        <v>113.4</v>
      </c>
    </row>
    <row r="78" spans="1:8" ht="20.100000000000001" customHeight="1" x14ac:dyDescent="0.25">
      <c r="A78" s="95">
        <v>71</v>
      </c>
      <c r="B78" s="86">
        <f>50*A78+3*A78^2-0.02*A78^3</f>
        <v>11514.779999999999</v>
      </c>
      <c r="C78" s="86">
        <f t="shared" si="2"/>
        <v>173.54000000000002</v>
      </c>
      <c r="D78" s="87">
        <f>(B78-B77)/B77</f>
        <v>1.541269841269831E-2</v>
      </c>
      <c r="E78" s="88">
        <f>(B78*$B$2)/(1+$B$5)^A78</f>
        <v>11362.348403184</v>
      </c>
      <c r="F78" s="86">
        <f>$B$3+($B$4*B78)/(1+$B$5)^A78</f>
        <v>2704.3522604775999</v>
      </c>
      <c r="G78" s="86">
        <f>E78-F78</f>
        <v>8657.9961427064009</v>
      </c>
      <c r="H78" s="89">
        <f t="shared" si="3"/>
        <v>115.14779999999999</v>
      </c>
    </row>
    <row r="79" spans="1:8" ht="20.100000000000001" customHeight="1" x14ac:dyDescent="0.25">
      <c r="A79" s="95">
        <v>72</v>
      </c>
      <c r="B79" s="86">
        <f>50*A79+3*A79^2-0.02*A79^3</f>
        <v>11687.04</v>
      </c>
      <c r="C79" s="86">
        <f t="shared" si="2"/>
        <v>170.96000000000004</v>
      </c>
      <c r="D79" s="87">
        <f>(B79-B78)/B78</f>
        <v>1.4959903706367126E-2</v>
      </c>
      <c r="E79" s="88">
        <f>(B79*$B$2)/(1+$B$5)^A79</f>
        <v>11418.146575419627</v>
      </c>
      <c r="F79" s="86">
        <f>$B$3+($B$4*B79)/(1+$B$5)^A79</f>
        <v>2712.721986312944</v>
      </c>
      <c r="G79" s="86">
        <f>E79-F79</f>
        <v>8705.4245891066821</v>
      </c>
      <c r="H79" s="89">
        <f t="shared" si="3"/>
        <v>116.87040000000002</v>
      </c>
    </row>
    <row r="80" spans="1:8" ht="20.100000000000001" customHeight="1" x14ac:dyDescent="0.25">
      <c r="A80" s="95">
        <v>73</v>
      </c>
      <c r="B80" s="86">
        <f>50*A80+3*A80^2-0.02*A80^3</f>
        <v>11856.66</v>
      </c>
      <c r="C80" s="86">
        <f t="shared" si="2"/>
        <v>168.26</v>
      </c>
      <c r="D80" s="87">
        <f>(B80-B79)/B79</f>
        <v>1.4513512403482745E-2</v>
      </c>
      <c r="E80" s="88">
        <f>(B80*$B$2)/(1+$B$5)^A80</f>
        <v>11469.172264719567</v>
      </c>
      <c r="F80" s="86">
        <f>$B$3+($B$4*B80)/(1+$B$5)^A80</f>
        <v>2720.375839707935</v>
      </c>
      <c r="G80" s="86">
        <f>E80-F80</f>
        <v>8748.7964250116329</v>
      </c>
      <c r="H80" s="89">
        <f t="shared" si="3"/>
        <v>118.56659999999999</v>
      </c>
    </row>
    <row r="81" spans="1:8" ht="20.100000000000001" customHeight="1" x14ac:dyDescent="0.25">
      <c r="A81" s="95">
        <v>74</v>
      </c>
      <c r="B81" s="86">
        <f>50*A81+3*A81^2-0.02*A81^3</f>
        <v>12023.52</v>
      </c>
      <c r="C81" s="86">
        <f t="shared" si="2"/>
        <v>165.44</v>
      </c>
      <c r="D81" s="87">
        <f>(B81-B80)/B80</f>
        <v>1.4073103217938322E-2</v>
      </c>
      <c r="E81" s="88">
        <f>(B81*$B$2)/(1+$B$5)^A81</f>
        <v>11515.424861213149</v>
      </c>
      <c r="F81" s="86">
        <f>$B$3+($B$4*B81)/(1+$B$5)^A81</f>
        <v>2727.3137291819721</v>
      </c>
      <c r="G81" s="86">
        <f>E81-F81</f>
        <v>8788.1111320311757</v>
      </c>
      <c r="H81" s="89">
        <f t="shared" si="3"/>
        <v>120.23520000000001</v>
      </c>
    </row>
    <row r="82" spans="1:8" ht="20.100000000000001" customHeight="1" x14ac:dyDescent="0.25">
      <c r="A82" s="95">
        <v>75</v>
      </c>
      <c r="B82" s="86">
        <f>50*A82+3*A82^2-0.02*A82^3</f>
        <v>12187.5</v>
      </c>
      <c r="C82" s="86">
        <f t="shared" si="2"/>
        <v>162.5</v>
      </c>
      <c r="D82" s="87">
        <f>(B82-B81)/B81</f>
        <v>1.3638268992774125E-2</v>
      </c>
      <c r="E82" s="88">
        <f>(B82*$B$2)/(1+$B$5)^A82</f>
        <v>11556.906260432133</v>
      </c>
      <c r="F82" s="86">
        <f>$B$3+($B$4*B82)/(1+$B$5)^A82</f>
        <v>2733.53593906482</v>
      </c>
      <c r="G82" s="86">
        <f>E82-F82</f>
        <v>8823.3703213673143</v>
      </c>
      <c r="H82" s="89">
        <f t="shared" si="3"/>
        <v>121.875</v>
      </c>
    </row>
    <row r="83" spans="1:8" ht="20.100000000000001" customHeight="1" x14ac:dyDescent="0.25">
      <c r="A83" s="95">
        <v>76</v>
      </c>
      <c r="B83" s="86">
        <f>50*A83+3*A83^2-0.02*A83^3</f>
        <v>12348.48</v>
      </c>
      <c r="C83" s="86">
        <f t="shared" si="2"/>
        <v>159.44</v>
      </c>
      <c r="D83" s="87">
        <f>(B83-B82)/B82</f>
        <v>1.3208615384615348E-2</v>
      </c>
      <c r="E83" s="88">
        <f>(B83*$B$2)/(1+$B$5)^A83</f>
        <v>11593.620782437856</v>
      </c>
      <c r="F83" s="86">
        <f>$B$3+($B$4*B83)/(1+$B$5)^A83</f>
        <v>2739.043117365678</v>
      </c>
      <c r="G83" s="86">
        <f>E83-F83</f>
        <v>8854.5776650721782</v>
      </c>
      <c r="H83" s="89">
        <f t="shared" si="3"/>
        <v>123.48479999999999</v>
      </c>
    </row>
    <row r="84" spans="1:8" ht="20.100000000000001" customHeight="1" x14ac:dyDescent="0.25">
      <c r="A84" s="95">
        <v>77</v>
      </c>
      <c r="B84" s="86">
        <f>50*A84+3*A84^2-0.02*A84^3</f>
        <v>12506.34</v>
      </c>
      <c r="C84" s="86">
        <f t="shared" si="2"/>
        <v>156.26</v>
      </c>
      <c r="D84" s="87">
        <f>(B84-B83)/B83</f>
        <v>1.2783759620617322E-2</v>
      </c>
      <c r="E84" s="88">
        <f>(B84*$B$2)/(1+$B$5)^A84</f>
        <v>11625.575092725876</v>
      </c>
      <c r="F84" s="86">
        <f>$B$3+($B$4*B84)/(1+$B$5)^A84</f>
        <v>2743.8362639088814</v>
      </c>
      <c r="G84" s="86">
        <f>E84-F84</f>
        <v>8881.738828816995</v>
      </c>
      <c r="H84" s="89">
        <f t="shared" si="3"/>
        <v>125.0634</v>
      </c>
    </row>
    <row r="85" spans="1:8" ht="20.100000000000001" customHeight="1" x14ac:dyDescent="0.25">
      <c r="A85" s="95">
        <v>78</v>
      </c>
      <c r="B85" s="86">
        <f>50*A85+3*A85^2-0.02*A85^3</f>
        <v>12660.96</v>
      </c>
      <c r="C85" s="86">
        <f t="shared" si="2"/>
        <v>152.96000000000004</v>
      </c>
      <c r="D85" s="87">
        <f>(B85-B84)/B84</f>
        <v>1.2363329319369135E-2</v>
      </c>
      <c r="E85" s="88">
        <f>(B85*$B$2)/(1+$B$5)^A85</f>
        <v>11652.778124875544</v>
      </c>
      <c r="F85" s="86">
        <f>$B$3+($B$4*B85)/(1+$B$5)^A85</f>
        <v>2747.9167187313315</v>
      </c>
      <c r="G85" s="86">
        <f>E85-F85</f>
        <v>8904.8614061442131</v>
      </c>
      <c r="H85" s="89">
        <f t="shared" si="3"/>
        <v>126.6096</v>
      </c>
    </row>
    <row r="86" spans="1:8" ht="20.100000000000001" customHeight="1" x14ac:dyDescent="0.25">
      <c r="A86" s="95">
        <v>79</v>
      </c>
      <c r="B86" s="86">
        <f>50*A86+3*A86^2-0.02*A86^3</f>
        <v>12812.22</v>
      </c>
      <c r="C86" s="86">
        <f t="shared" si="2"/>
        <v>149.54000000000002</v>
      </c>
      <c r="D86" s="87">
        <f>(B86-B85)/B85</f>
        <v>1.194696136785838E-2</v>
      </c>
      <c r="E86" s="88">
        <f>(B86*$B$2)/(1+$B$5)^A86</f>
        <v>11675.241004912536</v>
      </c>
      <c r="F86" s="86">
        <f>$B$3+($B$4*B86)/(1+$B$5)^A86</f>
        <v>2751.2861507368802</v>
      </c>
      <c r="G86" s="86">
        <f>E86-F86</f>
        <v>8923.9548541756558</v>
      </c>
      <c r="H86" s="89">
        <f t="shared" si="3"/>
        <v>128.12219999999999</v>
      </c>
    </row>
    <row r="87" spans="1:8" ht="20.100000000000001" customHeight="1" x14ac:dyDescent="0.25">
      <c r="A87" s="95">
        <v>80</v>
      </c>
      <c r="B87" s="86">
        <f>50*A87+3*A87^2-0.02*A87^3</f>
        <v>12960</v>
      </c>
      <c r="C87" s="86">
        <f t="shared" si="2"/>
        <v>146</v>
      </c>
      <c r="D87" s="87">
        <f>(B87-B86)/B86</f>
        <v>1.1534300847160029E-2</v>
      </c>
      <c r="E87" s="88">
        <f>(B87*$B$2)/(1+$B$5)^A87</f>
        <v>11692.976977352764</v>
      </c>
      <c r="F87" s="86">
        <f>$B$3+($B$4*B87)/(1+$B$5)^A87</f>
        <v>2753.9465466029146</v>
      </c>
      <c r="G87" s="86">
        <f>E87-F87</f>
        <v>8939.03043074985</v>
      </c>
      <c r="H87" s="89">
        <f t="shared" si="3"/>
        <v>129.6</v>
      </c>
    </row>
    <row r="88" spans="1:8" ht="20.100000000000001" customHeight="1" x14ac:dyDescent="0.25">
      <c r="A88" s="95">
        <v>81</v>
      </c>
      <c r="B88" s="86">
        <f>50*A88+3*A88^2-0.02*A88^3</f>
        <v>13104.18</v>
      </c>
      <c r="C88" s="86">
        <f t="shared" si="2"/>
        <v>142.34000000000003</v>
      </c>
      <c r="D88" s="87">
        <f>(B88-B87)/B87</f>
        <v>1.1125000000000022E-2</v>
      </c>
      <c r="E88" s="88">
        <f>(B88*$B$2)/(1+$B$5)^A88</f>
        <v>11706.001332896845</v>
      </c>
      <c r="F88" s="86">
        <f>$B$3+($B$4*B88)/(1+$B$5)^A88</f>
        <v>2755.9001999345264</v>
      </c>
      <c r="G88" s="86">
        <f>E88-F88</f>
        <v>8950.1011329623179</v>
      </c>
      <c r="H88" s="89">
        <f t="shared" si="3"/>
        <v>131.04179999999999</v>
      </c>
    </row>
    <row r="89" spans="1:8" ht="20.100000000000001" customHeight="1" x14ac:dyDescent="0.25">
      <c r="A89" s="95">
        <v>82</v>
      </c>
      <c r="B89" s="86">
        <f>50*A89+3*A89^2-0.02*A89^3</f>
        <v>13244.64</v>
      </c>
      <c r="C89" s="86">
        <f t="shared" si="2"/>
        <v>138.56</v>
      </c>
      <c r="D89" s="87">
        <f>(B89-B88)/B88</f>
        <v>1.0718717233737565E-2</v>
      </c>
      <c r="E89" s="88">
        <f>(B89*$B$2)/(1+$B$5)^A89</f>
        <v>11714.331337744474</v>
      </c>
      <c r="F89" s="86">
        <f>$B$3+($B$4*B89)/(1+$B$5)^A89</f>
        <v>2757.149700661671</v>
      </c>
      <c r="G89" s="86">
        <f>E89-F89</f>
        <v>8957.1816370828019</v>
      </c>
      <c r="H89" s="89">
        <f t="shared" si="3"/>
        <v>132.44639999999998</v>
      </c>
    </row>
    <row r="90" spans="1:8" ht="20.100000000000001" customHeight="1" x14ac:dyDescent="0.25">
      <c r="A90" s="95">
        <v>83</v>
      </c>
      <c r="B90" s="86">
        <f>50*A90+3*A90^2-0.02*A90^3</f>
        <v>13381.26</v>
      </c>
      <c r="C90" s="86">
        <f t="shared" si="2"/>
        <v>134.66000000000003</v>
      </c>
      <c r="D90" s="87">
        <f>(B90-B89)/B89</f>
        <v>1.0315116152647472E-2</v>
      </c>
      <c r="E90" s="88">
        <f>(B90*$B$2)/(1+$B$5)^A90</f>
        <v>11717.98616449892</v>
      </c>
      <c r="F90" s="86">
        <f>$B$3+($B$4*B90)/(1+$B$5)^A90</f>
        <v>2757.6979246748379</v>
      </c>
      <c r="G90" s="86">
        <f>E90-F90</f>
        <v>8960.2882398240818</v>
      </c>
      <c r="H90" s="89">
        <f t="shared" si="3"/>
        <v>133.8126</v>
      </c>
    </row>
    <row r="91" spans="1:8" ht="20.100000000000001" customHeight="1" x14ac:dyDescent="0.25">
      <c r="A91" s="95">
        <v>84</v>
      </c>
      <c r="B91" s="86">
        <f>50*A91+3*A91^2-0.02*A91^3</f>
        <v>13513.92</v>
      </c>
      <c r="C91" s="86">
        <f t="shared" si="2"/>
        <v>130.64000000000004</v>
      </c>
      <c r="D91" s="87">
        <f>(B91-B90)/B90</f>
        <v>9.9138646136462377E-3</v>
      </c>
      <c r="E91" s="88">
        <f>(B91*$B$2)/(1+$B$5)^A91</f>
        <v>11716.986824632022</v>
      </c>
      <c r="F91" s="86">
        <f>$B$3+($B$4*B91)/(1+$B$5)^A91</f>
        <v>2757.5480236948033</v>
      </c>
      <c r="G91" s="86">
        <f>E91-F91</f>
        <v>8959.4388009372196</v>
      </c>
      <c r="H91" s="89">
        <f t="shared" si="3"/>
        <v>135.13920000000002</v>
      </c>
    </row>
    <row r="92" spans="1:8" ht="20.100000000000001" customHeight="1" x14ac:dyDescent="0.25">
      <c r="A92" s="95">
        <v>85</v>
      </c>
      <c r="B92" s="86">
        <f>50*A92+3*A92^2-0.02*A92^3</f>
        <v>13642.5</v>
      </c>
      <c r="C92" s="86">
        <f t="shared" si="2"/>
        <v>126.5</v>
      </c>
      <c r="D92" s="87">
        <f>(B92-B91)/B91</f>
        <v>9.5146337998152954E-3</v>
      </c>
      <c r="E92" s="88">
        <f>(B92*$B$2)/(1+$B$5)^A92</f>
        <v>11711.35610248085</v>
      </c>
      <c r="F92" s="86">
        <f>$B$3+($B$4*B92)/(1+$B$5)^A92</f>
        <v>2756.7034153721274</v>
      </c>
      <c r="G92" s="86">
        <f>E92-F92</f>
        <v>8954.6526871087226</v>
      </c>
      <c r="H92" s="89">
        <f t="shared" si="3"/>
        <v>136.42500000000001</v>
      </c>
    </row>
    <row r="93" spans="1:8" ht="20.100000000000001" customHeight="1" x14ac:dyDescent="0.25">
      <c r="A93" s="95">
        <v>86</v>
      </c>
      <c r="B93" s="86">
        <f>50*A93+3*A93^2-0.02*A93^3</f>
        <v>13766.88</v>
      </c>
      <c r="C93" s="86">
        <f t="shared" si="2"/>
        <v>122.24000000000001</v>
      </c>
      <c r="D93" s="87">
        <f>(B93-B92)/B92</f>
        <v>9.1170973062121453E-3</v>
      </c>
      <c r="E93" s="88">
        <f>(B93*$B$2)/(1+$B$5)^A93</f>
        <v>11701.118490747393</v>
      </c>
      <c r="F93" s="86">
        <f>$B$3+($B$4*B93)/(1+$B$5)^A93</f>
        <v>2755.1677736121087</v>
      </c>
      <c r="G93" s="86">
        <f>E93-F93</f>
        <v>8945.9507171352834</v>
      </c>
      <c r="H93" s="89">
        <f t="shared" si="3"/>
        <v>137.6688</v>
      </c>
    </row>
    <row r="94" spans="1:8" ht="20.100000000000001" customHeight="1" x14ac:dyDescent="0.25">
      <c r="A94" s="95">
        <v>87</v>
      </c>
      <c r="B94" s="86">
        <f>50*A94+3*A94^2-0.02*A94^3</f>
        <v>13886.94</v>
      </c>
      <c r="C94" s="86">
        <f t="shared" si="2"/>
        <v>117.86000000000001</v>
      </c>
      <c r="D94" s="87">
        <f>(B94-B93)/B93</f>
        <v>8.7209302325582348E-3</v>
      </c>
      <c r="E94" s="88">
        <f>(B94*$B$2)/(1+$B$5)^A94</f>
        <v>11686.300127473367</v>
      </c>
      <c r="F94" s="86">
        <f>$B$3+($B$4*B94)/(1+$B$5)^A94</f>
        <v>2752.9450191210053</v>
      </c>
      <c r="G94" s="86">
        <f>E94-F94</f>
        <v>8933.3551083523616</v>
      </c>
      <c r="H94" s="89">
        <f t="shared" si="3"/>
        <v>138.86940000000001</v>
      </c>
    </row>
    <row r="95" spans="1:8" ht="20.100000000000001" customHeight="1" x14ac:dyDescent="0.25">
      <c r="A95" s="95">
        <v>88</v>
      </c>
      <c r="B95" s="86">
        <f>50*A95+3*A95^2-0.02*A95^3</f>
        <v>14002.56</v>
      </c>
      <c r="C95" s="86">
        <f t="shared" si="2"/>
        <v>113.36000000000001</v>
      </c>
      <c r="D95" s="87">
        <f>(B95-B94)/B94</f>
        <v>8.3258082774174142E-3</v>
      </c>
      <c r="E95" s="88">
        <f>(B95*$B$2)/(1+$B$5)^A95</f>
        <v>11666.928734462441</v>
      </c>
      <c r="F95" s="86">
        <f>$B$3+($B$4*B95)/(1+$B$5)^A95</f>
        <v>2750.0393101693662</v>
      </c>
      <c r="G95" s="86">
        <f>E95-F95</f>
        <v>8916.8894242930746</v>
      </c>
      <c r="H95" s="89">
        <f t="shared" si="3"/>
        <v>140.0256</v>
      </c>
    </row>
    <row r="96" spans="1:8" ht="20.100000000000001" customHeight="1" x14ac:dyDescent="0.25">
      <c r="A96" s="95">
        <v>89</v>
      </c>
      <c r="B96" s="86">
        <f>50*A96+3*A96^2-0.02*A96^3</f>
        <v>14113.619999999999</v>
      </c>
      <c r="C96" s="86">
        <f t="shared" si="2"/>
        <v>108.74000000000001</v>
      </c>
      <c r="D96" s="87">
        <f>(B96-B95)/B95</f>
        <v>7.9314068284656158E-3</v>
      </c>
      <c r="E96" s="88">
        <f>(B96*$B$2)/(1+$B$5)^A96</f>
        <v>11643.033557122946</v>
      </c>
      <c r="F96" s="86">
        <f>$B$3+($B$4*B96)/(1+$B$5)^A96</f>
        <v>2746.4550335684416</v>
      </c>
      <c r="G96" s="86">
        <f>E96-F96</f>
        <v>8896.5785235545045</v>
      </c>
      <c r="H96" s="89">
        <f t="shared" si="3"/>
        <v>141.1362</v>
      </c>
    </row>
    <row r="97" spans="1:8" ht="20.100000000000001" customHeight="1" x14ac:dyDescent="0.25">
      <c r="A97" s="95">
        <v>90</v>
      </c>
      <c r="B97" s="86">
        <f>50*A97+3*A97^2-0.02*A97^3</f>
        <v>14220</v>
      </c>
      <c r="C97" s="86">
        <f t="shared" si="2"/>
        <v>104</v>
      </c>
      <c r="D97" s="87">
        <f>(B97-B96)/B96</f>
        <v>7.5374000433624418E-3</v>
      </c>
      <c r="E97" s="88">
        <f>(B97*$B$2)/(1+$B$5)^A97</f>
        <v>11614.645305704233</v>
      </c>
      <c r="F97" s="86">
        <f>$B$3+($B$4*B97)/(1+$B$5)^A97</f>
        <v>2742.1967958556352</v>
      </c>
      <c r="G97" s="86">
        <f>E97-F97</f>
        <v>8872.4485098485966</v>
      </c>
      <c r="H97" s="89">
        <f t="shared" si="3"/>
        <v>142.20000000000002</v>
      </c>
    </row>
    <row r="98" spans="1:8" ht="20.100000000000001" customHeight="1" x14ac:dyDescent="0.25">
      <c r="A98" s="95">
        <v>91</v>
      </c>
      <c r="B98" s="86">
        <f>50*A98+3*A98^2-0.02*A98^3</f>
        <v>14321.58</v>
      </c>
      <c r="C98" s="86">
        <f t="shared" si="2"/>
        <v>99.140000000000043</v>
      </c>
      <c r="D98" s="87">
        <f>(B98-B97)/B97</f>
        <v>7.143459915611809E-3</v>
      </c>
      <c r="E98" s="88">
        <f>(B98*$B$2)/(1+$B$5)^A98</f>
        <v>11581.796097900577</v>
      </c>
      <c r="F98" s="86">
        <f>$B$3+($B$4*B98)/(1+$B$5)^A98</f>
        <v>2737.2694146850868</v>
      </c>
      <c r="G98" s="86">
        <f>E98-F98</f>
        <v>8844.5266832154903</v>
      </c>
      <c r="H98" s="89">
        <f t="shared" si="3"/>
        <v>143.2158</v>
      </c>
    </row>
    <row r="99" spans="1:8" ht="20.100000000000001" customHeight="1" x14ac:dyDescent="0.25">
      <c r="A99" s="95">
        <v>92</v>
      </c>
      <c r="B99" s="86">
        <f>50*A99+3*A99^2-0.02*A99^3</f>
        <v>14418.24</v>
      </c>
      <c r="C99" s="86">
        <f t="shared" si="2"/>
        <v>94.160000000000025</v>
      </c>
      <c r="D99" s="87">
        <f>(B99-B98)/B98</f>
        <v>6.7492553195946155E-3</v>
      </c>
      <c r="E99" s="88">
        <f>(B99*$B$2)/(1+$B$5)^A99</f>
        <v>11544.519402796825</v>
      </c>
      <c r="F99" s="86">
        <f>$B$3+($B$4*B99)/(1+$B$5)^A99</f>
        <v>2731.6779104195239</v>
      </c>
      <c r="G99" s="86">
        <f>E99-F99</f>
        <v>8812.8414923773016</v>
      </c>
      <c r="H99" s="89">
        <f t="shared" si="3"/>
        <v>144.1824</v>
      </c>
    </row>
    <row r="100" spans="1:8" ht="20.100000000000001" customHeight="1" x14ac:dyDescent="0.25">
      <c r="A100" s="95">
        <v>93</v>
      </c>
      <c r="B100" s="86">
        <f>50*A100+3*A100^2-0.02*A100^3</f>
        <v>14509.859999999999</v>
      </c>
      <c r="C100" s="86">
        <f t="shared" si="2"/>
        <v>89.060000000000059</v>
      </c>
      <c r="D100" s="87">
        <f>(B100-B99)/B99</f>
        <v>6.3544510286969134E-3</v>
      </c>
      <c r="E100" s="88">
        <f>(B100*$B$2)/(1+$B$5)^A100</f>
        <v>11502.849986130434</v>
      </c>
      <c r="F100" s="86">
        <f>$B$3+($B$4*B100)/(1+$B$5)^A100</f>
        <v>2725.4274979195652</v>
      </c>
      <c r="G100" s="86">
        <f>E100-F100</f>
        <v>8777.4224882108683</v>
      </c>
      <c r="H100" s="89">
        <f t="shared" si="3"/>
        <v>145.0986</v>
      </c>
    </row>
    <row r="101" spans="1:8" ht="20.100000000000001" customHeight="1" x14ac:dyDescent="0.25">
      <c r="A101" s="95">
        <v>94</v>
      </c>
      <c r="B101" s="86">
        <f>50*A101+3*A101^2-0.02*A101^3</f>
        <v>14596.32</v>
      </c>
      <c r="C101" s="86">
        <f t="shared" si="2"/>
        <v>83.840000000000032</v>
      </c>
      <c r="D101" s="87">
        <f>(B101-B100)/B100</f>
        <v>5.9587067001336301E-3</v>
      </c>
      <c r="E101" s="88">
        <f>(B101*$B$2)/(1+$B$5)^A101</f>
        <v>11456.823856844969</v>
      </c>
      <c r="F101" s="86">
        <f>$B$3+($B$4*B101)/(1+$B$5)^A101</f>
        <v>2718.523578526745</v>
      </c>
      <c r="G101" s="86">
        <f>E101-F101</f>
        <v>8738.3002783182237</v>
      </c>
      <c r="H101" s="89">
        <f t="shared" si="3"/>
        <v>145.9632</v>
      </c>
    </row>
    <row r="102" spans="1:8" ht="20.100000000000001" customHeight="1" x14ac:dyDescent="0.25">
      <c r="A102" s="95">
        <v>95</v>
      </c>
      <c r="B102" s="86">
        <f>50*A102+3*A102^2-0.02*A102^3</f>
        <v>14677.5</v>
      </c>
      <c r="C102" s="86">
        <f t="shared" si="2"/>
        <v>78.5</v>
      </c>
      <c r="D102" s="87">
        <f>(B102-B101)/B101</f>
        <v>5.5616758196586737E-3</v>
      </c>
      <c r="E102" s="88">
        <f>(B102*$B$2)/(1+$B$5)^A102</f>
        <v>11406.47821491057</v>
      </c>
      <c r="F102" s="86">
        <f>$B$3+($B$4*B102)/(1+$B$5)^A102</f>
        <v>2710.9717322365855</v>
      </c>
      <c r="G102" s="86">
        <f>E102-F102</f>
        <v>8695.5064826739854</v>
      </c>
      <c r="H102" s="89">
        <f t="shared" si="3"/>
        <v>146.77500000000001</v>
      </c>
    </row>
    <row r="103" spans="1:8" ht="20.100000000000001" customHeight="1" x14ac:dyDescent="0.25">
      <c r="A103" s="95">
        <v>96</v>
      </c>
      <c r="B103" s="86">
        <f>50*A103+3*A103^2-0.02*A103^3</f>
        <v>14753.279999999999</v>
      </c>
      <c r="C103" s="86">
        <f t="shared" si="2"/>
        <v>73.039999999999964</v>
      </c>
      <c r="D103" s="87">
        <f>(B103-B102)/B102</f>
        <v>5.1630045988757508E-3</v>
      </c>
      <c r="E103" s="88">
        <f>(B103*$B$2)/(1+$B$5)^A103</f>
        <v>11351.851400387255</v>
      </c>
      <c r="F103" s="86">
        <f>$B$3+($B$4*B103)/(1+$B$5)^A103</f>
        <v>2702.7777100580879</v>
      </c>
      <c r="G103" s="86">
        <f>E103-F103</f>
        <v>8649.0736903291672</v>
      </c>
      <c r="H103" s="89">
        <f t="shared" si="3"/>
        <v>147.53279999999998</v>
      </c>
    </row>
    <row r="104" spans="1:8" ht="20.100000000000001" customHeight="1" x14ac:dyDescent="0.25">
      <c r="A104" s="95">
        <v>97</v>
      </c>
      <c r="B104" s="86">
        <f>50*A104+3*A104^2-0.02*A104^3</f>
        <v>14823.54</v>
      </c>
      <c r="C104" s="86">
        <f t="shared" si="2"/>
        <v>67.460000000000036</v>
      </c>
      <c r="D104" s="87">
        <f>(B104-B103)/B103</f>
        <v>4.7623308172828034E-3</v>
      </c>
      <c r="E104" s="88">
        <f>(B104*$B$2)/(1+$B$5)^A104</f>
        <v>11292.982843707458</v>
      </c>
      <c r="F104" s="86">
        <f>$B$3+($B$4*B104)/(1+$B$5)^A104</f>
        <v>2693.9474265561184</v>
      </c>
      <c r="G104" s="86">
        <f>E104-F104</f>
        <v>8599.0354171513391</v>
      </c>
      <c r="H104" s="89">
        <f t="shared" si="3"/>
        <v>148.2354</v>
      </c>
    </row>
    <row r="105" spans="1:8" ht="20.100000000000001" customHeight="1" x14ac:dyDescent="0.25">
      <c r="A105" s="95">
        <v>98</v>
      </c>
      <c r="B105" s="86">
        <f>50*A105+3*A105^2-0.02*A105^3</f>
        <v>14888.16</v>
      </c>
      <c r="C105" s="86">
        <f t="shared" si="2"/>
        <v>61.759999999999991</v>
      </c>
      <c r="D105" s="87">
        <f>(B105-B104)/B104</f>
        <v>4.3592826005123594E-3</v>
      </c>
      <c r="E105" s="88">
        <f>(B105*$B$2)/(1+$B$5)^A105</f>
        <v>11229.913017154373</v>
      </c>
      <c r="F105" s="86">
        <f>$B$3+($B$4*B105)/(1+$B$5)^A105</f>
        <v>2684.4869525731556</v>
      </c>
      <c r="G105" s="86">
        <f>E105-F105</f>
        <v>8545.4260645812174</v>
      </c>
      <c r="H105" s="89">
        <f t="shared" si="3"/>
        <v>148.88159999999999</v>
      </c>
    </row>
    <row r="106" spans="1:8" ht="20.100000000000001" customHeight="1" x14ac:dyDescent="0.25">
      <c r="A106" s="95">
        <v>99</v>
      </c>
      <c r="B106" s="86">
        <f>50*A106+3*A106^2-0.02*A106^3</f>
        <v>14947.02</v>
      </c>
      <c r="C106" s="86">
        <f t="shared" si="2"/>
        <v>55.940000000000055</v>
      </c>
      <c r="D106" s="87">
        <f>(B106-B105)/B105</f>
        <v>3.9534771254473742E-3</v>
      </c>
      <c r="E106" s="88">
        <f>(B106*$B$2)/(1+$B$5)^A106</f>
        <v>11162.683387513327</v>
      </c>
      <c r="F106" s="86">
        <f>$B$3+($B$4*B106)/(1+$B$5)^A106</f>
        <v>2674.4025081269988</v>
      </c>
      <c r="G106" s="86">
        <f>E106-F106</f>
        <v>8488.2808793863278</v>
      </c>
      <c r="H106" s="89">
        <f t="shared" si="3"/>
        <v>149.47020000000001</v>
      </c>
    </row>
    <row r="107" spans="1:8" ht="20.100000000000001" customHeight="1" x14ac:dyDescent="0.25">
      <c r="A107" s="96">
        <v>100</v>
      </c>
      <c r="B107" s="90">
        <f>50*A107+3*A107^2-0.02*A107^3</f>
        <v>15000</v>
      </c>
      <c r="C107" s="90">
        <f t="shared" si="2"/>
        <v>50</v>
      </c>
      <c r="D107" s="91">
        <f>(B107-B106)/B106</f>
        <v>3.5445192419625827E-3</v>
      </c>
      <c r="E107" s="92">
        <f>(B107*$B$2)/(1+$B$5)^A107</f>
        <v>11091.336369873567</v>
      </c>
      <c r="F107" s="90">
        <f>$B$3+($B$4*B107)/(1+$B$5)^A107</f>
        <v>2663.7004554810346</v>
      </c>
      <c r="G107" s="90">
        <f>E107-F107</f>
        <v>8427.6359143925329</v>
      </c>
      <c r="H107" s="93">
        <f t="shared" si="3"/>
        <v>150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NONPROFIT</vt:lpstr>
      <vt:lpstr>PARKS</vt:lpstr>
      <vt:lpstr>TAXATION</vt:lpstr>
      <vt:lpstr>RIDE SHARING</vt:lpstr>
      <vt:lpstr>ENVIRONMENT</vt:lpstr>
      <vt:lpstr>TREE DATA</vt:lpstr>
      <vt:lpstr>TREE PROFIT</vt:lpstr>
      <vt:lpstr>TREE ALTERNATIVE</vt:lpstr>
      <vt:lpstr>PARKS!Print_Area</vt:lpstr>
      <vt:lpstr>PARKS!Print_Titles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</cp:lastModifiedBy>
  <cp:lastPrinted>2020-11-12T18:44:00Z</cp:lastPrinted>
  <dcterms:created xsi:type="dcterms:W3CDTF">2011-08-23T16:24:24Z</dcterms:created>
  <dcterms:modified xsi:type="dcterms:W3CDTF">2022-11-30T19:19:51Z</dcterms:modified>
</cp:coreProperties>
</file>