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Public Finance\Slides\"/>
    </mc:Choice>
  </mc:AlternateContent>
  <xr:revisionPtr revIDLastSave="0" documentId="13_ncr:1_{FAF6FB06-0374-47B5-B0D9-F03D6B2FEF1A}" xr6:coauthVersionLast="47" xr6:coauthVersionMax="47" xr10:uidLastSave="{00000000-0000-0000-0000-000000000000}"/>
  <bookViews>
    <workbookView xWindow="32811" yWindow="-103" windowWidth="33120" windowHeight="18000" tabRatio="781" activeTab="6" xr2:uid="{00000000-000D-0000-FFFF-FFFF00000000}"/>
  </bookViews>
  <sheets>
    <sheet name="VAT2022" sheetId="10" r:id="rId1"/>
    <sheet name="SALES TAX EVALUATION (EMPTY)" sheetId="15" r:id="rId2"/>
    <sheet name="SALES TAX EVALUATION" sheetId="14" r:id="rId3"/>
    <sheet name="VAT" sheetId="9" r:id="rId4"/>
    <sheet name="Table 1110" sheetId="16" r:id="rId5"/>
    <sheet name="Vat Types" sheetId="2" r:id="rId6"/>
    <sheet name="invoice credit" sheetId="1" r:id="rId7"/>
    <sheet name="Sheet1" sheetId="4" r:id="rId8"/>
    <sheet name="Sheet2" sheetId="6" r:id="rId9"/>
  </sheets>
  <definedNames>
    <definedName name="_xlnm.Print_Titles" localSheetId="4">'Table 1110'!$1:$3</definedName>
    <definedName name="solver_adj" localSheetId="8" hidden="1">Sheet2!$G$2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Sheet2!$G$7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1</definedName>
    <definedName name="solver_nwt" localSheetId="8" hidden="1">1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hs1" localSheetId="8" hidden="1">20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  <definedName name="STC13_2" localSheetId="1">#REF!</definedName>
    <definedName name="STC13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E5" i="9"/>
  <c r="H5" i="9" s="1"/>
  <c r="H3" i="9"/>
  <c r="B20" i="15" l="1"/>
  <c r="B21" i="15" s="1"/>
  <c r="B22" i="15" s="1"/>
  <c r="B23" i="15" s="1"/>
  <c r="B19" i="15"/>
  <c r="B15" i="15"/>
  <c r="B16" i="15" s="1"/>
  <c r="B12" i="15"/>
  <c r="B7" i="15"/>
  <c r="D7" i="14"/>
  <c r="D12" i="14"/>
  <c r="D15" i="14"/>
  <c r="D16" i="14"/>
  <c r="D19" i="14"/>
  <c r="E20" i="14"/>
  <c r="D20" i="14"/>
  <c r="C20" i="14"/>
  <c r="B20" i="14"/>
  <c r="E19" i="14"/>
  <c r="C19" i="14"/>
  <c r="B19" i="14"/>
  <c r="E15" i="14"/>
  <c r="E16" i="14" s="1"/>
  <c r="C15" i="14"/>
  <c r="C16" i="14" s="1"/>
  <c r="B15" i="14"/>
  <c r="B16" i="14" s="1"/>
  <c r="E12" i="14"/>
  <c r="C12" i="14"/>
  <c r="B12" i="14"/>
  <c r="E7" i="14"/>
  <c r="C7" i="14"/>
  <c r="B7" i="14"/>
  <c r="B17" i="15" l="1"/>
  <c r="D13" i="14"/>
  <c r="B13" i="15"/>
  <c r="D17" i="14"/>
  <c r="B21" i="14"/>
  <c r="B22" i="14" s="1"/>
  <c r="B23" i="14" s="1"/>
  <c r="D21" i="14"/>
  <c r="D22" i="14" s="1"/>
  <c r="D23" i="14" s="1"/>
  <c r="E21" i="14"/>
  <c r="E22" i="14" s="1"/>
  <c r="E23" i="14" s="1"/>
  <c r="B13" i="14"/>
  <c r="C13" i="14"/>
  <c r="E17" i="14"/>
  <c r="E13" i="14"/>
  <c r="B17" i="14"/>
  <c r="C17" i="14"/>
  <c r="C21" i="14"/>
  <c r="C22" i="14" s="1"/>
  <c r="C23" i="14" s="1"/>
  <c r="G5" i="6" l="1"/>
  <c r="G4" i="6"/>
  <c r="F4" i="6"/>
  <c r="F5" i="6"/>
  <c r="F6" i="6"/>
  <c r="F3" i="6"/>
  <c r="D6" i="6"/>
  <c r="D7" i="6" s="1"/>
  <c r="E6" i="6"/>
  <c r="E3" i="6"/>
  <c r="E7" i="6" s="1"/>
  <c r="C5" i="6"/>
  <c r="E5" i="6" s="1"/>
  <c r="C6" i="6"/>
  <c r="C4" i="6"/>
  <c r="E4" i="6" s="1"/>
  <c r="G7" i="6" l="1"/>
  <c r="F7" i="6"/>
  <c r="G4" i="4"/>
  <c r="E5" i="4" s="1"/>
  <c r="G5" i="4" s="1"/>
  <c r="E6" i="4" s="1"/>
  <c r="G6" i="4" s="1"/>
  <c r="E7" i="4" s="1"/>
  <c r="G7" i="4" s="1"/>
  <c r="E8" i="4" s="1"/>
  <c r="F8" i="4" s="1"/>
  <c r="G8" i="4" s="1"/>
  <c r="C4" i="4"/>
  <c r="D4" i="4" s="1"/>
  <c r="B5" i="4" s="1"/>
  <c r="C5" i="4" s="1"/>
  <c r="D5" i="4" s="1"/>
  <c r="B6" i="4" s="1"/>
  <c r="C6" i="4" s="1"/>
  <c r="D6" i="4" s="1"/>
  <c r="B7" i="4" s="1"/>
  <c r="C7" i="4" s="1"/>
  <c r="D7" i="4" s="1"/>
  <c r="B8" i="4" s="1"/>
  <c r="C8" i="4" s="1"/>
  <c r="D8" i="4" s="1"/>
  <c r="I6" i="2" l="1"/>
  <c r="I7" i="2"/>
  <c r="I8" i="2"/>
  <c r="I9" i="2"/>
  <c r="I10" i="2"/>
  <c r="I14" i="2"/>
  <c r="I5" i="2"/>
  <c r="H19" i="2"/>
  <c r="G19" i="2"/>
  <c r="F19" i="2"/>
  <c r="E19" i="2"/>
  <c r="D19" i="2"/>
  <c r="H15" i="2"/>
  <c r="G15" i="2"/>
  <c r="F15" i="2"/>
  <c r="E15" i="2"/>
  <c r="D15" i="2"/>
  <c r="H13" i="2"/>
  <c r="H18" i="2" s="1"/>
  <c r="G13" i="2"/>
  <c r="G18" i="2" s="1"/>
  <c r="F13" i="2"/>
  <c r="F18" i="2" s="1"/>
  <c r="E13" i="2"/>
  <c r="E18" i="2" s="1"/>
  <c r="D13" i="2"/>
  <c r="D18" i="2" s="1"/>
  <c r="H12" i="2"/>
  <c r="H17" i="2" s="1"/>
  <c r="G12" i="2"/>
  <c r="G17" i="2" s="1"/>
  <c r="F12" i="2"/>
  <c r="F17" i="2" s="1"/>
  <c r="E12" i="2"/>
  <c r="D12" i="2"/>
  <c r="D17" i="2" s="1"/>
  <c r="H11" i="2"/>
  <c r="H16" i="2" s="1"/>
  <c r="G11" i="2"/>
  <c r="G16" i="2" s="1"/>
  <c r="F11" i="2"/>
  <c r="F16" i="2" s="1"/>
  <c r="E11" i="2"/>
  <c r="E16" i="2" s="1"/>
  <c r="D11" i="2"/>
  <c r="D16" i="2" s="1"/>
  <c r="E3" i="1"/>
  <c r="E4" i="1"/>
  <c r="E5" i="1"/>
  <c r="E6" i="1"/>
  <c r="D4" i="1"/>
  <c r="D5" i="1"/>
  <c r="D6" i="1"/>
  <c r="D3" i="1"/>
  <c r="G3" i="1" s="1"/>
  <c r="F4" i="1"/>
  <c r="F5" i="1"/>
  <c r="F6" i="1"/>
  <c r="F3" i="1"/>
  <c r="I16" i="2" l="1"/>
  <c r="G5" i="1"/>
  <c r="I18" i="2"/>
  <c r="F7" i="1"/>
  <c r="I19" i="2"/>
  <c r="I15" i="2"/>
  <c r="I13" i="2"/>
  <c r="I11" i="2"/>
  <c r="I12" i="2"/>
  <c r="E17" i="2"/>
  <c r="I17" i="2" s="1"/>
  <c r="G4" i="1"/>
  <c r="G6" i="1"/>
  <c r="G7" i="1" l="1"/>
</calcChain>
</file>

<file path=xl/sharedStrings.xml><?xml version="1.0" encoding="utf-8"?>
<sst xmlns="http://schemas.openxmlformats.org/spreadsheetml/2006/main" count="254" uniqueCount="169">
  <si>
    <t>Value added</t>
  </si>
  <si>
    <t>Sale plus tax</t>
  </si>
  <si>
    <t>Tax collected</t>
  </si>
  <si>
    <t>Firm</t>
  </si>
  <si>
    <t>Tax paid to gov't</t>
  </si>
  <si>
    <t>Total</t>
  </si>
  <si>
    <t>Value Added Tax (10%)</t>
  </si>
  <si>
    <t>Details</t>
  </si>
  <si>
    <t>Oven Producer</t>
  </si>
  <si>
    <t>Farmer</t>
  </si>
  <si>
    <t>Miller</t>
  </si>
  <si>
    <t>Baker</t>
  </si>
  <si>
    <t>Sales</t>
  </si>
  <si>
    <t>Purchases</t>
  </si>
  <si>
    <t>Material</t>
  </si>
  <si>
    <t>Capital goods</t>
  </si>
  <si>
    <t>Depreciation</t>
  </si>
  <si>
    <t>Value Added</t>
  </si>
  <si>
    <t>Gross income-type</t>
  </si>
  <si>
    <t>Net income-type</t>
  </si>
  <si>
    <t>Consumption-type</t>
  </si>
  <si>
    <t>Tax liability (t=10%)</t>
  </si>
  <si>
    <t>Gross receipts tax</t>
  </si>
  <si>
    <t>VAT – gross income</t>
  </si>
  <si>
    <t>VAT – net income</t>
  </si>
  <si>
    <t>VAT – consumption</t>
  </si>
  <si>
    <t>Retail Sales Tax</t>
  </si>
  <si>
    <t>Steel Producer</t>
  </si>
  <si>
    <t>Textile company</t>
  </si>
  <si>
    <t>Sweater company</t>
  </si>
  <si>
    <t>Retailer</t>
  </si>
  <si>
    <t>Example: A 2% GRT on the production of loaves of bread</t>
  </si>
  <si>
    <t>Taxed Transaction</t>
  </si>
  <si>
    <t>Multiple Firms</t>
  </si>
  <si>
    <t>Conglomerate</t>
  </si>
  <si>
    <t>Price</t>
  </si>
  <si>
    <t>Tax</t>
  </si>
  <si>
    <t>Cost at end of stage</t>
  </si>
  <si>
    <t>Wheat to Miliners</t>
  </si>
  <si>
    <t>Flour to Bakers</t>
  </si>
  <si>
    <t>Bakers to Wholesalers</t>
  </si>
  <si>
    <t>Wholesalers to Retailers</t>
  </si>
  <si>
    <t>Retailers to Consumers</t>
  </si>
  <si>
    <t>VAT</t>
  </si>
  <si>
    <t>Stage of Production</t>
  </si>
  <si>
    <t>Sales Tax</t>
  </si>
  <si>
    <t>Turnover Tax</t>
  </si>
  <si>
    <t>Manufacturer Tax</t>
  </si>
  <si>
    <t>Total Tax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</si>
  <si>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</si>
  <si>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</si>
  <si>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</si>
  <si>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</si>
  <si>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</si>
  <si>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</si>
  <si>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</si>
  <si>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</si>
  <si>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</si>
  <si>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</si>
  <si>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</si>
  <si>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Hungary</t>
  </si>
  <si>
    <t>Iceland</t>
  </si>
  <si>
    <t>Ireland</t>
  </si>
  <si>
    <t>Israel</t>
  </si>
  <si>
    <t>Italy</t>
  </si>
  <si>
    <t>Japan</t>
  </si>
  <si>
    <t>Latvia</t>
  </si>
  <si>
    <t>Luxembourg</t>
  </si>
  <si>
    <t>Mexico</t>
  </si>
  <si>
    <t>Netherlands</t>
  </si>
  <si>
    <t>New Zealand</t>
  </si>
  <si>
    <t>Norway</t>
  </si>
  <si>
    <t>Portugal</t>
  </si>
  <si>
    <t>Slovak Republic</t>
  </si>
  <si>
    <t>Slovenia</t>
  </si>
  <si>
    <t>Spain</t>
  </si>
  <si>
    <t>Sweden</t>
  </si>
  <si>
    <t>Switzerland</t>
  </si>
  <si>
    <t>Turkey</t>
  </si>
  <si>
    <t>Key Information:</t>
  </si>
  <si>
    <t>Family 1</t>
  </si>
  <si>
    <t>Family 2</t>
  </si>
  <si>
    <t>Family 3</t>
  </si>
  <si>
    <t>Family 4</t>
  </si>
  <si>
    <t>Income</t>
  </si>
  <si>
    <t>Family size</t>
  </si>
  <si>
    <t>Adjusted Income</t>
  </si>
  <si>
    <t>Taxable purchases (with food)</t>
  </si>
  <si>
    <t>Purchases of food</t>
  </si>
  <si>
    <t>Sales tax rate</t>
  </si>
  <si>
    <t>Existing tax system:</t>
  </si>
  <si>
    <t>With food exemption:</t>
  </si>
  <si>
    <t>Taxable purchases (without food)</t>
  </si>
  <si>
    <t>With tax rebate (credit):</t>
  </si>
  <si>
    <t>Sales Tax Evaluation</t>
  </si>
  <si>
    <t>Taxes paid</t>
  </si>
  <si>
    <t>ETR (adjusted income)</t>
  </si>
  <si>
    <t>Taxes paid (before rebate)</t>
  </si>
  <si>
    <t>Rebate per person</t>
  </si>
  <si>
    <t>Rebate</t>
  </si>
  <si>
    <t>Tax after rebate</t>
  </si>
  <si>
    <t>ETR (income)</t>
  </si>
  <si>
    <t>country</t>
  </si>
  <si>
    <t>value</t>
  </si>
  <si>
    <t>Colombia</t>
  </si>
  <si>
    <t>Costa Rica</t>
  </si>
  <si>
    <t>Greece</t>
  </si>
  <si>
    <t>South Korea</t>
  </si>
  <si>
    <t>Lithuania</t>
  </si>
  <si>
    <t>Poland</t>
  </si>
  <si>
    <t>United Kingdom</t>
  </si>
  <si>
    <t>Source: Consumer Expenditure Survey, U.S. Bureau of Labor Statistics, September, 2019</t>
  </si>
  <si>
    <t>Share</t>
  </si>
  <si>
    <t>Mean</t>
  </si>
  <si>
    <t>Personal insurance and pensions</t>
  </si>
  <si>
    <t>Cash contributions</t>
  </si>
  <si>
    <t>Miscellaneous</t>
  </si>
  <si>
    <t>Tobacco products and smoking supplies</t>
  </si>
  <si>
    <t>Education</t>
  </si>
  <si>
    <t>Reading</t>
  </si>
  <si>
    <t xml:space="preserve"> </t>
  </si>
  <si>
    <t>Entertainment</t>
  </si>
  <si>
    <t>Healthcare</t>
  </si>
  <si>
    <t>Transportation</t>
  </si>
  <si>
    <t>Apparel and services</t>
  </si>
  <si>
    <t>Housing</t>
  </si>
  <si>
    <t>Alcoholic beverages</t>
  </si>
  <si>
    <t>Food</t>
  </si>
  <si>
    <t/>
  </si>
  <si>
    <t>Average annual expenditures</t>
  </si>
  <si>
    <t>At least one vehicle owned or leased</t>
  </si>
  <si>
    <t>College</t>
  </si>
  <si>
    <t>High school (9-12)</t>
  </si>
  <si>
    <t>a/</t>
  </si>
  <si>
    <t>Elementary (1-8)</t>
  </si>
  <si>
    <t>Education of reference person:</t>
  </si>
  <si>
    <t>Renter</t>
  </si>
  <si>
    <t>Without mortgage</t>
  </si>
  <si>
    <t>With mortgage</t>
  </si>
  <si>
    <t>Homeowner</t>
  </si>
  <si>
    <t>Percent distribution:</t>
  </si>
  <si>
    <t>Income after taxes</t>
  </si>
  <si>
    <t>Income before taxes</t>
  </si>
  <si>
    <t>n.a.</t>
  </si>
  <si>
    <t>Lower limit</t>
  </si>
  <si>
    <t>Number of consumer units (in thousands)</t>
  </si>
  <si>
    <t>Highest
10
percent</t>
  </si>
  <si>
    <t>Ninth
10
percent</t>
  </si>
  <si>
    <t>Eighth
10
percent</t>
  </si>
  <si>
    <t>Seventh
10
percent</t>
  </si>
  <si>
    <t>Sixth
10
percent</t>
  </si>
  <si>
    <t>Fifth
10
percent</t>
  </si>
  <si>
    <t>Fourth
10
percent</t>
  </si>
  <si>
    <t>Third
10
percent</t>
  </si>
  <si>
    <t>Second
10
percent</t>
  </si>
  <si>
    <t>Lowest
10
percent</t>
  </si>
  <si>
    <t>All
consumer
units</t>
  </si>
  <si>
    <t>Item</t>
  </si>
  <si>
    <t>Table 1110. Deciles of income before taxes: Annual expenditure means, shares, standard errors, and coefficients of variation, Consumer Expenditure Survey, 2018</t>
  </si>
  <si>
    <t>Stage</t>
  </si>
  <si>
    <t>Tax Payment</t>
  </si>
  <si>
    <t>Total tax</t>
  </si>
  <si>
    <t>No tax</t>
  </si>
  <si>
    <t>Sales tax</t>
  </si>
  <si>
    <t>Credit invoice</t>
  </si>
  <si>
    <t>Tax Credit</t>
  </si>
  <si>
    <t>Subtraction Method</t>
  </si>
  <si>
    <t>Tax Liability</t>
  </si>
  <si>
    <t>Family Size Cost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</si>
</sst>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;\(0\)"/>
    <numFmt numFmtId="166" formatCode="0.00_);\(0.00\)"/>
    <numFmt numFmtId="167" formatCode="&quot;$&quot;#,##0"/>
    <numFmt numFmtId="168" formatCode="0.0%"/>
    <numFmt numFmtId="169" formatCode="#.0#"/>
    <numFmt numFmtId="170" formatCode="#,###"/>
    <numFmt numFmtId="171" formatCode="\$#,##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1"/>
      <color theme="1"/>
      <name val="Lucida Sans Typewriter"/>
      <family val="3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Lucida Sans Typewriter"/>
      <family val="3"/>
    </font>
    <font>
      <sz val="11"/>
      <name val="Lucida Sans Typewriter"/>
      <family val="3"/>
    </font>
    <font>
      <sz val="11"/>
      <color rgb="FF000000"/>
      <name val="Lucida Sans Typewriter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top"/>
    </xf>
    <xf numFmtId="43" fontId="2" fillId="2" borderId="0" xfId="1" applyFont="1" applyFill="1" applyBorder="1" applyAlignment="1">
      <alignment vertical="top"/>
    </xf>
    <xf numFmtId="43" fontId="2" fillId="2" borderId="0" xfId="1" applyFont="1" applyFill="1" applyBorder="1"/>
    <xf numFmtId="0" fontId="2" fillId="2" borderId="0" xfId="0" applyFont="1" applyFill="1" applyAlignment="1">
      <alignment horizontal="right" vertical="top"/>
    </xf>
    <xf numFmtId="0" fontId="2" fillId="2" borderId="2" xfId="0" applyFont="1" applyFill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43" fontId="2" fillId="2" borderId="1" xfId="0" applyNumberFormat="1" applyFont="1" applyFill="1" applyBorder="1" applyAlignment="1">
      <alignment vertical="top"/>
    </xf>
    <xf numFmtId="43" fontId="2" fillId="2" borderId="1" xfId="1" applyFont="1" applyFill="1" applyBorder="1" applyAlignment="1">
      <alignment vertical="top"/>
    </xf>
    <xf numFmtId="0" fontId="3" fillId="2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3" fillId="0" borderId="0" xfId="0" applyFont="1"/>
    <xf numFmtId="43" fontId="3" fillId="0" borderId="0" xfId="1" applyFont="1" applyFill="1" applyBorder="1" applyAlignment="1">
      <alignment horizontal="center"/>
    </xf>
    <xf numFmtId="0" fontId="3" fillId="0" borderId="2" xfId="0" applyFont="1" applyBorder="1"/>
    <xf numFmtId="43" fontId="3" fillId="0" borderId="2" xfId="1" applyFont="1" applyFill="1" applyBorder="1" applyAlignment="1">
      <alignment horizontal="center"/>
    </xf>
    <xf numFmtId="0" fontId="4" fillId="0" borderId="0" xfId="0" applyFont="1"/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0" fontId="7" fillId="0" borderId="0" xfId="0" applyFont="1" applyAlignment="1">
      <alignment horizontal="center" vertical="center"/>
    </xf>
    <xf numFmtId="2" fontId="7" fillId="0" borderId="0" xfId="3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4"/>
    <xf numFmtId="0" fontId="8" fillId="0" borderId="0" xfId="4" applyFont="1" applyAlignment="1">
      <alignment horizontal="left"/>
    </xf>
    <xf numFmtId="169" fontId="9" fillId="3" borderId="0" xfId="4" applyNumberFormat="1" applyFont="1" applyFill="1" applyAlignment="1">
      <alignment horizontal="right" vertical="center"/>
    </xf>
    <xf numFmtId="169" fontId="10" fillId="3" borderId="0" xfId="4" applyNumberFormat="1" applyFont="1" applyFill="1" applyAlignment="1">
      <alignment horizontal="right" vertical="center"/>
    </xf>
    <xf numFmtId="0" fontId="9" fillId="0" borderId="11" xfId="4" applyFont="1" applyBorder="1" applyAlignment="1">
      <alignment horizontal="left" vertical="center" wrapText="1" indent="13"/>
    </xf>
    <xf numFmtId="170" fontId="9" fillId="0" borderId="0" xfId="4" applyNumberFormat="1" applyFont="1" applyAlignment="1">
      <alignment horizontal="right" vertical="center"/>
    </xf>
    <xf numFmtId="1" fontId="9" fillId="0" borderId="0" xfId="4" applyNumberFormat="1" applyFont="1" applyAlignment="1">
      <alignment horizontal="right" vertical="center"/>
    </xf>
    <xf numFmtId="0" fontId="9" fillId="0" borderId="11" xfId="4" applyFont="1" applyBorder="1" applyAlignment="1">
      <alignment horizontal="left" vertical="center" wrapText="1" indent="2"/>
    </xf>
    <xf numFmtId="169" fontId="11" fillId="3" borderId="0" xfId="4" applyNumberFormat="1" applyFont="1" applyFill="1" applyAlignment="1">
      <alignment horizontal="right" vertical="center"/>
    </xf>
    <xf numFmtId="0" fontId="9" fillId="0" borderId="12" xfId="4" applyFont="1" applyBorder="1" applyAlignment="1">
      <alignment horizontal="left" vertical="center" wrapText="1"/>
    </xf>
    <xf numFmtId="171" fontId="9" fillId="0" borderId="0" xfId="4" applyNumberFormat="1" applyFont="1" applyAlignment="1">
      <alignment horizontal="right" vertical="center"/>
    </xf>
    <xf numFmtId="0" fontId="12" fillId="0" borderId="12" xfId="4" applyFont="1" applyBorder="1" applyAlignment="1">
      <alignment horizontal="left" vertical="center" wrapText="1"/>
    </xf>
    <xf numFmtId="0" fontId="9" fillId="0" borderId="11" xfId="4" applyFont="1" applyBorder="1" applyAlignment="1">
      <alignment horizontal="left" vertical="center" wrapText="1" indent="4"/>
    </xf>
    <xf numFmtId="0" fontId="9" fillId="0" borderId="0" xfId="4" applyFont="1" applyAlignment="1">
      <alignment horizontal="right" vertical="center"/>
    </xf>
    <xf numFmtId="0" fontId="9" fillId="0" borderId="11" xfId="4" applyFont="1" applyBorder="1" applyAlignment="1">
      <alignment horizontal="left" vertical="center" wrapText="1" indent="6"/>
    </xf>
    <xf numFmtId="0" fontId="12" fillId="0" borderId="13" xfId="4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67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9" xfId="0" quotePrefix="1" applyFont="1" applyBorder="1" applyAlignment="1">
      <alignment vertical="center"/>
    </xf>
    <xf numFmtId="167" fontId="15" fillId="0" borderId="0" xfId="0" quotePrefix="1" applyNumberFormat="1" applyFont="1" applyAlignment="1">
      <alignment vertical="center"/>
    </xf>
    <xf numFmtId="167" fontId="15" fillId="0" borderId="0" xfId="0" applyNumberFormat="1" applyFont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vertical="center"/>
    </xf>
    <xf numFmtId="168" fontId="15" fillId="0" borderId="1" xfId="0" applyNumberFormat="1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10" xfId="0" quotePrefix="1" applyFont="1" applyBorder="1" applyAlignment="1">
      <alignment vertical="center"/>
    </xf>
    <xf numFmtId="10" fontId="15" fillId="0" borderId="1" xfId="3" quotePrefix="1" applyNumberFormat="1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4" applyFont="1" applyAlignment="1">
      <alignment horizontal="left" vertical="center" wrapText="1"/>
    </xf>
    <xf numFmtId="0" fontId="8" fillId="0" borderId="0" xfId="4" applyFont="1" applyAlignment="1">
      <alignment horizontal="left"/>
    </xf>
    <xf numFmtId="0" fontId="9" fillId="0" borderId="0" xfId="4" applyFont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8">
    <cellStyle name="Comma" xfId="1" builtinId="3"/>
    <cellStyle name="Comma 2" xfId="6" xr:uid="{00000000-0005-0000-0000-000001000000}"/>
    <cellStyle name="Currency" xfId="2" builtinId="4"/>
    <cellStyle name="Normal" xfId="0" builtinId="0"/>
    <cellStyle name="Normal 2" xfId="4" xr:uid="{00000000-0005-0000-0000-000004000000}"/>
    <cellStyle name="Normal 2 2" xfId="5" xr:uid="{00000000-0005-0000-0000-000005000000}"/>
    <cellStyle name="Normal 3" xfId="7" xr:uid="{00000000-0005-0000-0000-000006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"/>
  <sheetViews>
    <sheetView workbookViewId="0"/>
  </sheetViews>
  <sheetFormatPr defaultColWidth="15.69140625" defaultRowHeight="20.149999999999999" customHeight="1" x14ac:dyDescent="0.4"/>
  <cols>
    <col min="1" max="1" width="15.69140625" style="42"/>
    <col min="2" max="16384" width="15.69140625" style="39"/>
  </cols>
  <sheetData>
    <row r="1" spans="1:2" s="43" customFormat="1" ht="20.149999999999999" customHeight="1" x14ac:dyDescent="0.4">
      <c r="A1" s="42" t="s">
        <v>102</v>
      </c>
      <c r="B1" s="43" t="s">
        <v>103</v>
      </c>
    </row>
    <row r="2" spans="1:2" ht="20.149999999999999" customHeight="1" x14ac:dyDescent="0.4">
      <c r="A2" s="42" t="s">
        <v>49</v>
      </c>
      <c r="B2" s="40">
        <v>0.1</v>
      </c>
    </row>
    <row r="3" spans="1:2" ht="20.149999999999999" customHeight="1" x14ac:dyDescent="0.4">
      <c r="A3" s="42" t="s">
        <v>50</v>
      </c>
      <c r="B3" s="40">
        <v>0.2</v>
      </c>
    </row>
    <row r="4" spans="1:2" ht="20.149999999999999" customHeight="1" x14ac:dyDescent="0.4">
      <c r="A4" s="42" t="s">
        <v>51</v>
      </c>
      <c r="B4" s="40">
        <v>0.21</v>
      </c>
    </row>
    <row r="5" spans="1:2" ht="20.149999999999999" customHeight="1" x14ac:dyDescent="0.4">
      <c r="A5" s="42" t="s">
        <v>52</v>
      </c>
      <c r="B5" s="40">
        <v>0.05</v>
      </c>
    </row>
    <row r="6" spans="1:2" ht="20.149999999999999" customHeight="1" x14ac:dyDescent="0.4">
      <c r="A6" s="42" t="s">
        <v>53</v>
      </c>
      <c r="B6" s="40">
        <v>0.19</v>
      </c>
    </row>
    <row r="7" spans="1:2" ht="20.149999999999999" customHeight="1" x14ac:dyDescent="0.4">
      <c r="A7" s="42" t="s">
        <v>104</v>
      </c>
      <c r="B7" s="40">
        <v>0.19</v>
      </c>
    </row>
    <row r="8" spans="1:2" ht="20.149999999999999" customHeight="1" x14ac:dyDescent="0.4">
      <c r="A8" s="42" t="s">
        <v>105</v>
      </c>
      <c r="B8" s="40">
        <v>0.13</v>
      </c>
    </row>
    <row r="9" spans="1:2" ht="20.149999999999999" customHeight="1" x14ac:dyDescent="0.4">
      <c r="A9" s="42" t="s">
        <v>54</v>
      </c>
      <c r="B9" s="40">
        <v>0.21</v>
      </c>
    </row>
    <row r="10" spans="1:2" ht="20.149999999999999" customHeight="1" x14ac:dyDescent="0.4">
      <c r="A10" s="42" t="s">
        <v>55</v>
      </c>
      <c r="B10" s="40">
        <v>0.25</v>
      </c>
    </row>
    <row r="11" spans="1:2" ht="20.149999999999999" customHeight="1" x14ac:dyDescent="0.4">
      <c r="A11" s="42" t="s">
        <v>56</v>
      </c>
      <c r="B11" s="40">
        <v>0.2</v>
      </c>
    </row>
    <row r="12" spans="1:2" ht="20.149999999999999" customHeight="1" x14ac:dyDescent="0.4">
      <c r="A12" s="42" t="s">
        <v>57</v>
      </c>
      <c r="B12" s="40">
        <v>0.24</v>
      </c>
    </row>
    <row r="13" spans="1:2" ht="20.149999999999999" customHeight="1" x14ac:dyDescent="0.4">
      <c r="A13" s="42" t="s">
        <v>58</v>
      </c>
      <c r="B13" s="40">
        <v>0.2</v>
      </c>
    </row>
    <row r="14" spans="1:2" ht="20.149999999999999" customHeight="1" x14ac:dyDescent="0.4">
      <c r="A14" s="42" t="s">
        <v>59</v>
      </c>
      <c r="B14" s="40">
        <v>0.19</v>
      </c>
    </row>
    <row r="15" spans="1:2" ht="20.149999999999999" customHeight="1" x14ac:dyDescent="0.4">
      <c r="A15" s="42" t="s">
        <v>106</v>
      </c>
      <c r="B15" s="40">
        <v>0.24</v>
      </c>
    </row>
    <row r="16" spans="1:2" ht="20.149999999999999" customHeight="1" x14ac:dyDescent="0.4">
      <c r="A16" s="42" t="s">
        <v>60</v>
      </c>
      <c r="B16" s="40">
        <v>0.27</v>
      </c>
    </row>
    <row r="17" spans="1:2" ht="20.149999999999999" customHeight="1" x14ac:dyDescent="0.4">
      <c r="A17" s="42" t="s">
        <v>61</v>
      </c>
      <c r="B17" s="40">
        <v>0.24</v>
      </c>
    </row>
    <row r="18" spans="1:2" ht="20.149999999999999" customHeight="1" x14ac:dyDescent="0.4">
      <c r="A18" s="42" t="s">
        <v>62</v>
      </c>
      <c r="B18" s="40">
        <v>0.23</v>
      </c>
    </row>
    <row r="19" spans="1:2" ht="20.149999999999999" customHeight="1" x14ac:dyDescent="0.4">
      <c r="A19" s="42" t="s">
        <v>63</v>
      </c>
      <c r="B19" s="40">
        <v>0.17</v>
      </c>
    </row>
    <row r="20" spans="1:2" ht="20.149999999999999" customHeight="1" x14ac:dyDescent="0.4">
      <c r="A20" s="42" t="s">
        <v>64</v>
      </c>
      <c r="B20" s="40">
        <v>0.22</v>
      </c>
    </row>
    <row r="21" spans="1:2" ht="20.149999999999999" customHeight="1" x14ac:dyDescent="0.4">
      <c r="A21" s="42" t="s">
        <v>65</v>
      </c>
      <c r="B21" s="40">
        <v>0.1</v>
      </c>
    </row>
    <row r="22" spans="1:2" ht="20.149999999999999" customHeight="1" x14ac:dyDescent="0.4">
      <c r="A22" s="42" t="s">
        <v>107</v>
      </c>
      <c r="B22" s="40">
        <v>0.1</v>
      </c>
    </row>
    <row r="23" spans="1:2" ht="20.149999999999999" customHeight="1" x14ac:dyDescent="0.4">
      <c r="A23" s="42" t="s">
        <v>66</v>
      </c>
      <c r="B23" s="40">
        <v>0.21</v>
      </c>
    </row>
    <row r="24" spans="1:2" ht="20.149999999999999" customHeight="1" x14ac:dyDescent="0.4">
      <c r="A24" s="42" t="s">
        <v>108</v>
      </c>
      <c r="B24" s="40">
        <v>0.21</v>
      </c>
    </row>
    <row r="25" spans="1:2" ht="20.149999999999999" customHeight="1" x14ac:dyDescent="0.4">
      <c r="A25" s="42" t="s">
        <v>67</v>
      </c>
      <c r="B25" s="40">
        <v>0.17</v>
      </c>
    </row>
    <row r="26" spans="1:2" ht="20.149999999999999" customHeight="1" x14ac:dyDescent="0.4">
      <c r="A26" s="42" t="s">
        <v>68</v>
      </c>
      <c r="B26" s="40">
        <v>0.16</v>
      </c>
    </row>
    <row r="27" spans="1:2" ht="20.149999999999999" customHeight="1" x14ac:dyDescent="0.4">
      <c r="A27" s="42" t="s">
        <v>69</v>
      </c>
      <c r="B27" s="40">
        <v>0.21</v>
      </c>
    </row>
    <row r="28" spans="1:2" ht="20.149999999999999" customHeight="1" x14ac:dyDescent="0.4">
      <c r="A28" s="42" t="s">
        <v>70</v>
      </c>
      <c r="B28" s="40">
        <v>0.15</v>
      </c>
    </row>
    <row r="29" spans="1:2" ht="20.149999999999999" customHeight="1" x14ac:dyDescent="0.4">
      <c r="A29" s="42" t="s">
        <v>71</v>
      </c>
      <c r="B29" s="40">
        <v>0.25</v>
      </c>
    </row>
    <row r="30" spans="1:2" ht="20.149999999999999" customHeight="1" x14ac:dyDescent="0.4">
      <c r="A30" s="42" t="s">
        <v>109</v>
      </c>
      <c r="B30" s="40">
        <v>0.23</v>
      </c>
    </row>
    <row r="31" spans="1:2" ht="20.149999999999999" customHeight="1" x14ac:dyDescent="0.4">
      <c r="A31" s="42" t="s">
        <v>72</v>
      </c>
      <c r="B31" s="40">
        <v>0.23</v>
      </c>
    </row>
    <row r="32" spans="1:2" ht="20.149999999999999" customHeight="1" x14ac:dyDescent="0.4">
      <c r="A32" s="42" t="s">
        <v>73</v>
      </c>
      <c r="B32" s="40">
        <v>0.2</v>
      </c>
    </row>
    <row r="33" spans="1:2" ht="20.149999999999999" customHeight="1" x14ac:dyDescent="0.4">
      <c r="A33" s="42" t="s">
        <v>74</v>
      </c>
      <c r="B33" s="40">
        <v>0.22</v>
      </c>
    </row>
    <row r="34" spans="1:2" ht="20.149999999999999" customHeight="1" x14ac:dyDescent="0.4">
      <c r="A34" s="42" t="s">
        <v>75</v>
      </c>
      <c r="B34" s="40">
        <v>0.21</v>
      </c>
    </row>
    <row r="35" spans="1:2" ht="20.149999999999999" customHeight="1" x14ac:dyDescent="0.4">
      <c r="A35" s="42" t="s">
        <v>76</v>
      </c>
      <c r="B35" s="40">
        <v>0.25</v>
      </c>
    </row>
    <row r="36" spans="1:2" ht="20.149999999999999" customHeight="1" x14ac:dyDescent="0.4">
      <c r="A36" s="42" t="s">
        <v>77</v>
      </c>
      <c r="B36" s="41">
        <v>7.6999999999999999E-2</v>
      </c>
    </row>
    <row r="37" spans="1:2" ht="20.149999999999999" customHeight="1" x14ac:dyDescent="0.4">
      <c r="A37" s="42" t="s">
        <v>78</v>
      </c>
      <c r="B37" s="41">
        <v>0.18</v>
      </c>
    </row>
    <row r="38" spans="1:2" ht="20.149999999999999" customHeight="1" x14ac:dyDescent="0.4">
      <c r="A38" s="42" t="s">
        <v>110</v>
      </c>
      <c r="B38" s="41">
        <v>0.2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23"/>
  <sheetViews>
    <sheetView workbookViewId="0">
      <selection activeCell="A30" sqref="A30:XFD30"/>
    </sheetView>
  </sheetViews>
  <sheetFormatPr defaultColWidth="15.69140625" defaultRowHeight="20.149999999999999" customHeight="1" x14ac:dyDescent="0.4"/>
  <cols>
    <col min="1" max="1" width="50.69140625" style="61" customWidth="1"/>
    <col min="2" max="16384" width="15.69140625" style="61"/>
  </cols>
  <sheetData>
    <row r="1" spans="1:5" ht="20.149999999999999" customHeight="1" x14ac:dyDescent="0.4">
      <c r="A1" s="85" t="s">
        <v>94</v>
      </c>
      <c r="B1" s="85"/>
      <c r="C1" s="85"/>
      <c r="D1" s="85"/>
      <c r="E1" s="85"/>
    </row>
    <row r="2" spans="1:5" ht="20.149999999999999" customHeight="1" x14ac:dyDescent="0.4">
      <c r="A2" s="62"/>
      <c r="B2" s="62"/>
      <c r="C2" s="62"/>
      <c r="D2" s="60"/>
      <c r="E2" s="63"/>
    </row>
    <row r="3" spans="1:5" ht="20.149999999999999" customHeight="1" x14ac:dyDescent="0.4">
      <c r="A3" s="79" t="s">
        <v>79</v>
      </c>
      <c r="B3" s="65" t="s">
        <v>80</v>
      </c>
      <c r="C3" s="65" t="s">
        <v>81</v>
      </c>
      <c r="D3" s="65" t="s">
        <v>82</v>
      </c>
      <c r="E3" s="65" t="s">
        <v>83</v>
      </c>
    </row>
    <row r="4" spans="1:5" ht="20.149999999999999" customHeight="1" x14ac:dyDescent="0.4">
      <c r="A4" s="69" t="s">
        <v>84</v>
      </c>
      <c r="B4" s="67">
        <v>30000</v>
      </c>
      <c r="C4" s="67">
        <v>30000</v>
      </c>
      <c r="D4" s="67">
        <v>36000</v>
      </c>
      <c r="E4" s="67">
        <v>90000</v>
      </c>
    </row>
    <row r="5" spans="1:5" ht="20.149999999999999" customHeight="1" x14ac:dyDescent="0.4">
      <c r="A5" s="69" t="s">
        <v>85</v>
      </c>
      <c r="B5" s="68">
        <v>3</v>
      </c>
      <c r="C5" s="68">
        <v>4</v>
      </c>
      <c r="D5" s="68">
        <v>4</v>
      </c>
      <c r="E5" s="68">
        <v>3</v>
      </c>
    </row>
    <row r="6" spans="1:5" ht="20.149999999999999" customHeight="1" x14ac:dyDescent="0.4">
      <c r="A6" s="69" t="s">
        <v>168</v>
      </c>
      <c r="B6" s="69">
        <v>1</v>
      </c>
      <c r="C6" s="69">
        <v>1.2</v>
      </c>
      <c r="D6" s="69">
        <v>1.2</v>
      </c>
      <c r="E6" s="69">
        <v>1</v>
      </c>
    </row>
    <row r="7" spans="1:5" ht="20.149999999999999" customHeight="1" x14ac:dyDescent="0.4">
      <c r="A7" s="80" t="s">
        <v>86</v>
      </c>
      <c r="B7" s="71">
        <f>B4/B6</f>
        <v>30000</v>
      </c>
      <c r="C7" s="71"/>
      <c r="D7" s="71"/>
      <c r="E7" s="72"/>
    </row>
    <row r="8" spans="1:5" ht="20.149999999999999" customHeight="1" x14ac:dyDescent="0.4">
      <c r="A8" s="81" t="s">
        <v>87</v>
      </c>
      <c r="B8" s="71">
        <v>18000</v>
      </c>
      <c r="C8" s="71">
        <v>22500</v>
      </c>
      <c r="D8" s="71">
        <v>24000</v>
      </c>
      <c r="E8" s="72">
        <v>50000</v>
      </c>
    </row>
    <row r="9" spans="1:5" ht="20.149999999999999" customHeight="1" x14ac:dyDescent="0.4">
      <c r="A9" s="69" t="s">
        <v>88</v>
      </c>
      <c r="B9" s="71">
        <v>9000</v>
      </c>
      <c r="C9" s="71">
        <v>12500</v>
      </c>
      <c r="D9" s="71">
        <v>14000</v>
      </c>
      <c r="E9" s="72">
        <v>20000</v>
      </c>
    </row>
    <row r="10" spans="1:5" ht="20.149999999999999" customHeight="1" x14ac:dyDescent="0.4">
      <c r="A10" s="82" t="s">
        <v>89</v>
      </c>
      <c r="B10" s="75">
        <v>0.05</v>
      </c>
      <c r="C10" s="75">
        <v>0.05</v>
      </c>
      <c r="D10" s="75">
        <v>0.05</v>
      </c>
      <c r="E10" s="75">
        <v>0.05</v>
      </c>
    </row>
    <row r="11" spans="1:5" ht="20.149999999999999" customHeight="1" x14ac:dyDescent="0.4">
      <c r="A11" s="62" t="s">
        <v>90</v>
      </c>
      <c r="B11" s="62"/>
      <c r="C11" s="62"/>
      <c r="D11" s="63"/>
      <c r="E11" s="63"/>
    </row>
    <row r="12" spans="1:5" ht="20.149999999999999" customHeight="1" x14ac:dyDescent="0.4">
      <c r="A12" s="80" t="s">
        <v>95</v>
      </c>
      <c r="B12" s="71">
        <f>B8*B10</f>
        <v>900</v>
      </c>
      <c r="C12" s="71"/>
      <c r="D12" s="71"/>
      <c r="E12" s="71"/>
    </row>
    <row r="13" spans="1:5" ht="20.149999999999999" customHeight="1" x14ac:dyDescent="0.4">
      <c r="A13" s="83" t="s">
        <v>96</v>
      </c>
      <c r="B13" s="78">
        <f>B12/B7</f>
        <v>0.03</v>
      </c>
      <c r="C13" s="78"/>
      <c r="D13" s="78"/>
      <c r="E13" s="78"/>
    </row>
    <row r="14" spans="1:5" ht="20.149999999999999" customHeight="1" x14ac:dyDescent="0.4">
      <c r="A14" s="62" t="s">
        <v>91</v>
      </c>
      <c r="B14" s="62"/>
      <c r="C14" s="62"/>
      <c r="D14" s="69"/>
      <c r="E14" s="69"/>
    </row>
    <row r="15" spans="1:5" ht="20.149999999999999" customHeight="1" x14ac:dyDescent="0.4">
      <c r="A15" s="81" t="s">
        <v>92</v>
      </c>
      <c r="B15" s="72">
        <f>B8-B9</f>
        <v>9000</v>
      </c>
      <c r="C15" s="72"/>
      <c r="D15" s="72"/>
      <c r="E15" s="72"/>
    </row>
    <row r="16" spans="1:5" ht="20.149999999999999" customHeight="1" x14ac:dyDescent="0.4">
      <c r="A16" s="80" t="s">
        <v>95</v>
      </c>
      <c r="B16" s="71">
        <f>B15*B10</f>
        <v>450</v>
      </c>
      <c r="C16" s="71"/>
      <c r="D16" s="71"/>
      <c r="E16" s="71"/>
    </row>
    <row r="17" spans="1:5" ht="20.149999999999999" customHeight="1" x14ac:dyDescent="0.4">
      <c r="A17" s="83" t="s">
        <v>96</v>
      </c>
      <c r="B17" s="78">
        <f>B16/B7</f>
        <v>1.4999999999999999E-2</v>
      </c>
      <c r="C17" s="78"/>
      <c r="D17" s="78"/>
      <c r="E17" s="78"/>
    </row>
    <row r="18" spans="1:5" ht="20.149999999999999" customHeight="1" x14ac:dyDescent="0.4">
      <c r="A18" s="62" t="s">
        <v>93</v>
      </c>
      <c r="B18" s="62"/>
      <c r="C18" s="62"/>
      <c r="D18" s="69"/>
      <c r="E18" s="69"/>
    </row>
    <row r="19" spans="1:5" ht="20.149999999999999" customHeight="1" x14ac:dyDescent="0.4">
      <c r="A19" s="80" t="s">
        <v>97</v>
      </c>
      <c r="B19" s="71">
        <f>B8*B10</f>
        <v>900</v>
      </c>
      <c r="C19" s="71"/>
      <c r="D19" s="71"/>
      <c r="E19" s="71"/>
    </row>
    <row r="20" spans="1:5" ht="20.149999999999999" customHeight="1" x14ac:dyDescent="0.4">
      <c r="A20" s="69" t="s">
        <v>98</v>
      </c>
      <c r="B20" s="71">
        <f>IF(B4&lt;50000,250,0)</f>
        <v>250</v>
      </c>
      <c r="C20" s="71"/>
      <c r="D20" s="71"/>
      <c r="E20" s="71"/>
    </row>
    <row r="21" spans="1:5" ht="20.149999999999999" customHeight="1" x14ac:dyDescent="0.4">
      <c r="A21" s="80" t="s">
        <v>99</v>
      </c>
      <c r="B21" s="71">
        <f>IF(B20*B5&lt;B19,B20*B5,B19)</f>
        <v>750</v>
      </c>
      <c r="C21" s="71"/>
      <c r="D21" s="71"/>
      <c r="E21" s="71"/>
    </row>
    <row r="22" spans="1:5" ht="20.149999999999999" customHeight="1" x14ac:dyDescent="0.4">
      <c r="A22" s="80" t="s">
        <v>100</v>
      </c>
      <c r="B22" s="71">
        <f>B19-B21</f>
        <v>150</v>
      </c>
      <c r="C22" s="71"/>
      <c r="D22" s="71"/>
      <c r="E22" s="71"/>
    </row>
    <row r="23" spans="1:5" ht="20.149999999999999" customHeight="1" x14ac:dyDescent="0.4">
      <c r="A23" s="83" t="s">
        <v>101</v>
      </c>
      <c r="B23" s="78">
        <f>B22/B7</f>
        <v>5.0000000000000001E-3</v>
      </c>
      <c r="C23" s="78"/>
      <c r="D23" s="78"/>
      <c r="E23" s="78"/>
    </row>
  </sheetData>
  <sheetProtection sheet="1" objects="1" scenarios="1"/>
  <mergeCells count="1">
    <mergeCell ref="A1:E1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23"/>
  <sheetViews>
    <sheetView workbookViewId="0">
      <selection activeCell="A7" sqref="A7"/>
    </sheetView>
  </sheetViews>
  <sheetFormatPr defaultColWidth="15.69140625" defaultRowHeight="20.149999999999999" customHeight="1" x14ac:dyDescent="0.4"/>
  <cols>
    <col min="1" max="1" width="50.69140625" style="61" customWidth="1"/>
    <col min="2" max="16384" width="15.69140625" style="61"/>
  </cols>
  <sheetData>
    <row r="1" spans="1:5" ht="20.149999999999999" customHeight="1" x14ac:dyDescent="0.4">
      <c r="A1" s="85" t="s">
        <v>94</v>
      </c>
      <c r="B1" s="85"/>
      <c r="C1" s="85"/>
      <c r="D1" s="85"/>
      <c r="E1" s="85"/>
    </row>
    <row r="2" spans="1:5" ht="20.149999999999999" customHeight="1" x14ac:dyDescent="0.4">
      <c r="A2" s="62"/>
      <c r="B2" s="62"/>
      <c r="C2" s="62"/>
      <c r="D2" s="60"/>
      <c r="E2" s="63"/>
    </row>
    <row r="3" spans="1:5" ht="20.149999999999999" customHeight="1" x14ac:dyDescent="0.4">
      <c r="A3" s="64" t="s">
        <v>79</v>
      </c>
      <c r="B3" s="65" t="s">
        <v>80</v>
      </c>
      <c r="C3" s="65" t="s">
        <v>81</v>
      </c>
      <c r="D3" s="65" t="s">
        <v>82</v>
      </c>
      <c r="E3" s="65" t="s">
        <v>83</v>
      </c>
    </row>
    <row r="4" spans="1:5" ht="20.149999999999999" customHeight="1" x14ac:dyDescent="0.4">
      <c r="A4" s="66" t="s">
        <v>84</v>
      </c>
      <c r="B4" s="67">
        <v>30000</v>
      </c>
      <c r="C4" s="67">
        <v>30000</v>
      </c>
      <c r="D4" s="67">
        <v>36000</v>
      </c>
      <c r="E4" s="67">
        <v>90000</v>
      </c>
    </row>
    <row r="5" spans="1:5" ht="20.149999999999999" customHeight="1" x14ac:dyDescent="0.4">
      <c r="A5" s="66" t="s">
        <v>85</v>
      </c>
      <c r="B5" s="68">
        <v>3</v>
      </c>
      <c r="C5" s="68">
        <v>4</v>
      </c>
      <c r="D5" s="68">
        <v>4</v>
      </c>
      <c r="E5" s="68">
        <v>3</v>
      </c>
    </row>
    <row r="6" spans="1:5" ht="20.149999999999999" customHeight="1" x14ac:dyDescent="0.4">
      <c r="A6" s="66" t="s">
        <v>168</v>
      </c>
      <c r="B6" s="69">
        <v>1</v>
      </c>
      <c r="C6" s="69">
        <v>1.2</v>
      </c>
      <c r="D6" s="69">
        <v>1.2</v>
      </c>
      <c r="E6" s="69">
        <v>1</v>
      </c>
    </row>
    <row r="7" spans="1:5" ht="20.149999999999999" customHeight="1" x14ac:dyDescent="0.4">
      <c r="A7" s="70" t="s">
        <v>86</v>
      </c>
      <c r="B7" s="71">
        <f>B4/B6</f>
        <v>30000</v>
      </c>
      <c r="C7" s="71">
        <f>C4/C6</f>
        <v>25000</v>
      </c>
      <c r="D7" s="71">
        <f>D4/D6</f>
        <v>30000</v>
      </c>
      <c r="E7" s="72">
        <f>E4/E6</f>
        <v>90000</v>
      </c>
    </row>
    <row r="8" spans="1:5" ht="20.149999999999999" customHeight="1" x14ac:dyDescent="0.4">
      <c r="A8" s="73" t="s">
        <v>87</v>
      </c>
      <c r="B8" s="71">
        <v>18000</v>
      </c>
      <c r="C8" s="71">
        <v>22500</v>
      </c>
      <c r="D8" s="71">
        <v>24000</v>
      </c>
      <c r="E8" s="72">
        <v>50000</v>
      </c>
    </row>
    <row r="9" spans="1:5" ht="20.149999999999999" customHeight="1" x14ac:dyDescent="0.4">
      <c r="A9" s="66" t="s">
        <v>88</v>
      </c>
      <c r="B9" s="71">
        <v>9000</v>
      </c>
      <c r="C9" s="71">
        <v>12500</v>
      </c>
      <c r="D9" s="71">
        <v>14000</v>
      </c>
      <c r="E9" s="72">
        <v>20000</v>
      </c>
    </row>
    <row r="10" spans="1:5" ht="20.149999999999999" customHeight="1" x14ac:dyDescent="0.4">
      <c r="A10" s="74" t="s">
        <v>89</v>
      </c>
      <c r="B10" s="75">
        <v>0.05</v>
      </c>
      <c r="C10" s="75">
        <v>0.05</v>
      </c>
      <c r="D10" s="75">
        <v>0.05</v>
      </c>
      <c r="E10" s="75">
        <v>0.05</v>
      </c>
    </row>
    <row r="11" spans="1:5" ht="20.149999999999999" customHeight="1" x14ac:dyDescent="0.4">
      <c r="A11" s="76" t="s">
        <v>90</v>
      </c>
      <c r="B11" s="62"/>
      <c r="C11" s="62"/>
      <c r="D11" s="63"/>
      <c r="E11" s="63"/>
    </row>
    <row r="12" spans="1:5" ht="20.149999999999999" customHeight="1" x14ac:dyDescent="0.4">
      <c r="A12" s="70" t="s">
        <v>95</v>
      </c>
      <c r="B12" s="71">
        <f>B8*B10</f>
        <v>900</v>
      </c>
      <c r="C12" s="71">
        <f>C8*C10</f>
        <v>1125</v>
      </c>
      <c r="D12" s="71">
        <f>D8*D10</f>
        <v>1200</v>
      </c>
      <c r="E12" s="71">
        <f>E8*E10</f>
        <v>2500</v>
      </c>
    </row>
    <row r="13" spans="1:5" ht="20.149999999999999" customHeight="1" x14ac:dyDescent="0.4">
      <c r="A13" s="77" t="s">
        <v>96</v>
      </c>
      <c r="B13" s="78">
        <f>B12/B7</f>
        <v>0.03</v>
      </c>
      <c r="C13" s="78">
        <f>C12/C7</f>
        <v>4.4999999999999998E-2</v>
      </c>
      <c r="D13" s="78">
        <f>D12/D7</f>
        <v>0.04</v>
      </c>
      <c r="E13" s="78">
        <f>E12/E7</f>
        <v>2.7777777777777776E-2</v>
      </c>
    </row>
    <row r="14" spans="1:5" ht="20.149999999999999" customHeight="1" x14ac:dyDescent="0.4">
      <c r="A14" s="76" t="s">
        <v>91</v>
      </c>
      <c r="B14" s="62"/>
      <c r="C14" s="62"/>
      <c r="D14" s="69"/>
      <c r="E14" s="69"/>
    </row>
    <row r="15" spans="1:5" ht="20.149999999999999" customHeight="1" x14ac:dyDescent="0.4">
      <c r="A15" s="73" t="s">
        <v>92</v>
      </c>
      <c r="B15" s="72">
        <f>B8-B9</f>
        <v>9000</v>
      </c>
      <c r="C15" s="72">
        <f>C8-C9</f>
        <v>10000</v>
      </c>
      <c r="D15" s="72">
        <f>D8-D9</f>
        <v>10000</v>
      </c>
      <c r="E15" s="72">
        <f>E8-E9</f>
        <v>30000</v>
      </c>
    </row>
    <row r="16" spans="1:5" ht="20.149999999999999" customHeight="1" x14ac:dyDescent="0.4">
      <c r="A16" s="70" t="s">
        <v>95</v>
      </c>
      <c r="B16" s="71">
        <f>B15*B10</f>
        <v>450</v>
      </c>
      <c r="C16" s="71">
        <f>C15*C10</f>
        <v>500</v>
      </c>
      <c r="D16" s="71">
        <f>D15*D10</f>
        <v>500</v>
      </c>
      <c r="E16" s="71">
        <f>E15*E10</f>
        <v>1500</v>
      </c>
    </row>
    <row r="17" spans="1:5" ht="20.149999999999999" customHeight="1" x14ac:dyDescent="0.4">
      <c r="A17" s="77" t="s">
        <v>96</v>
      </c>
      <c r="B17" s="78">
        <f>B16/B7</f>
        <v>1.4999999999999999E-2</v>
      </c>
      <c r="C17" s="78">
        <f>C16/C7</f>
        <v>0.02</v>
      </c>
      <c r="D17" s="78">
        <f>D16/D7</f>
        <v>1.6666666666666666E-2</v>
      </c>
      <c r="E17" s="78">
        <f>E16/E7</f>
        <v>1.6666666666666666E-2</v>
      </c>
    </row>
    <row r="18" spans="1:5" ht="20.149999999999999" customHeight="1" x14ac:dyDescent="0.4">
      <c r="A18" s="76" t="s">
        <v>93</v>
      </c>
      <c r="B18" s="62"/>
      <c r="C18" s="62"/>
      <c r="D18" s="69"/>
      <c r="E18" s="69"/>
    </row>
    <row r="19" spans="1:5" ht="20.149999999999999" customHeight="1" x14ac:dyDescent="0.4">
      <c r="A19" s="70" t="s">
        <v>97</v>
      </c>
      <c r="B19" s="71">
        <f>B8*B10</f>
        <v>900</v>
      </c>
      <c r="C19" s="71">
        <f>C8*C10</f>
        <v>1125</v>
      </c>
      <c r="D19" s="71">
        <f>D8*D10</f>
        <v>1200</v>
      </c>
      <c r="E19" s="71">
        <f>E8*E10</f>
        <v>2500</v>
      </c>
    </row>
    <row r="20" spans="1:5" ht="20.149999999999999" customHeight="1" x14ac:dyDescent="0.4">
      <c r="A20" s="66" t="s">
        <v>98</v>
      </c>
      <c r="B20" s="71">
        <f>IF(B4&lt;50000,250,0)</f>
        <v>250</v>
      </c>
      <c r="C20" s="71">
        <f>IF(C4&lt;50000,250,0)</f>
        <v>250</v>
      </c>
      <c r="D20" s="71">
        <f>IF(D4&lt;50000,250,0)</f>
        <v>250</v>
      </c>
      <c r="E20" s="71">
        <f>IF(E4&lt;50000,250,0)</f>
        <v>0</v>
      </c>
    </row>
    <row r="21" spans="1:5" ht="20.149999999999999" customHeight="1" x14ac:dyDescent="0.4">
      <c r="A21" s="70" t="s">
        <v>99</v>
      </c>
      <c r="B21" s="71">
        <f>IF(B20*B5&lt;B19,B20*B5,B19)</f>
        <v>750</v>
      </c>
      <c r="C21" s="71">
        <f>IF(C20*C5&lt;C19,C20*C5,C19)</f>
        <v>1000</v>
      </c>
      <c r="D21" s="71">
        <f>IF(D20*D5&lt;D19,D20*D5,D19)</f>
        <v>1000</v>
      </c>
      <c r="E21" s="71">
        <f>IF(E20*E5&lt;E19,E20*E5,E19)</f>
        <v>0</v>
      </c>
    </row>
    <row r="22" spans="1:5" ht="20.149999999999999" customHeight="1" x14ac:dyDescent="0.4">
      <c r="A22" s="70" t="s">
        <v>100</v>
      </c>
      <c r="B22" s="71">
        <f>B19-B21</f>
        <v>150</v>
      </c>
      <c r="C22" s="71">
        <f>C19-C21</f>
        <v>125</v>
      </c>
      <c r="D22" s="71">
        <f>D19-D21</f>
        <v>200</v>
      </c>
      <c r="E22" s="71">
        <f>E19-E21</f>
        <v>2500</v>
      </c>
    </row>
    <row r="23" spans="1:5" ht="20.149999999999999" customHeight="1" x14ac:dyDescent="0.4">
      <c r="A23" s="77" t="s">
        <v>101</v>
      </c>
      <c r="B23" s="78">
        <f>B22/B7</f>
        <v>5.0000000000000001E-3</v>
      </c>
      <c r="C23" s="78">
        <f>C22/C7</f>
        <v>5.0000000000000001E-3</v>
      </c>
      <c r="D23" s="78">
        <f>D22/D7</f>
        <v>6.6666666666666671E-3</v>
      </c>
      <c r="E23" s="78">
        <f>E22/E7</f>
        <v>2.7777777777777776E-2</v>
      </c>
    </row>
  </sheetData>
  <sheetProtection sheet="1" objects="1" scenarios="1"/>
  <mergeCells count="1">
    <mergeCell ref="A1:E1"/>
  </mergeCells>
  <pageMargins left="0.7" right="0.7" top="0.75" bottom="0.75" header="0.3" footer="0.3"/>
  <pageSetup scale="7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I14" sqref="I14"/>
    </sheetView>
  </sheetViews>
  <sheetFormatPr defaultColWidth="15.69140625" defaultRowHeight="20.149999999999999" customHeight="1" x14ac:dyDescent="0.4"/>
  <cols>
    <col min="1" max="16384" width="15.69140625" style="61"/>
  </cols>
  <sheetData>
    <row r="1" spans="1:8" ht="20.149999999999999" customHeight="1" x14ac:dyDescent="0.4">
      <c r="C1" s="86" t="s">
        <v>35</v>
      </c>
      <c r="D1" s="86"/>
      <c r="E1" s="86"/>
      <c r="F1" s="86"/>
      <c r="G1" s="39"/>
    </row>
    <row r="2" spans="1:8" ht="20.149999999999999" customHeight="1" x14ac:dyDescent="0.4">
      <c r="A2" s="61" t="s">
        <v>159</v>
      </c>
      <c r="B2" s="61" t="s">
        <v>162</v>
      </c>
      <c r="C2" s="61" t="s">
        <v>163</v>
      </c>
      <c r="D2" s="61" t="s">
        <v>43</v>
      </c>
      <c r="E2" s="39" t="s">
        <v>164</v>
      </c>
      <c r="F2" s="39" t="s">
        <v>43</v>
      </c>
      <c r="G2" s="39" t="s">
        <v>160</v>
      </c>
      <c r="H2" s="61" t="s">
        <v>5</v>
      </c>
    </row>
    <row r="3" spans="1:8" ht="20.149999999999999" customHeight="1" x14ac:dyDescent="0.4">
      <c r="A3" s="61" t="s">
        <v>9</v>
      </c>
      <c r="B3" s="61">
        <v>300</v>
      </c>
      <c r="C3" s="61">
        <v>300</v>
      </c>
      <c r="D3" s="61">
        <v>330</v>
      </c>
      <c r="E3" s="61">
        <v>330</v>
      </c>
      <c r="F3" s="61">
        <v>30</v>
      </c>
      <c r="G3" s="39">
        <v>30</v>
      </c>
      <c r="H3" s="61">
        <f>SUM(E3:F3)</f>
        <v>360</v>
      </c>
    </row>
    <row r="4" spans="1:8" ht="20.149999999999999" customHeight="1" x14ac:dyDescent="0.4">
      <c r="A4" s="61" t="s">
        <v>10</v>
      </c>
      <c r="B4" s="61">
        <v>700</v>
      </c>
      <c r="C4" s="61">
        <v>700</v>
      </c>
      <c r="D4" s="61">
        <v>770</v>
      </c>
      <c r="E4" s="61">
        <v>700</v>
      </c>
      <c r="F4" s="61">
        <v>70</v>
      </c>
      <c r="G4" s="39">
        <v>40</v>
      </c>
      <c r="H4" s="61">
        <f>SUM(E4:F4)</f>
        <v>770</v>
      </c>
    </row>
    <row r="5" spans="1:8" ht="20.149999999999999" customHeight="1" x14ac:dyDescent="0.4">
      <c r="A5" s="61" t="s">
        <v>11</v>
      </c>
      <c r="B5" s="61">
        <v>1000</v>
      </c>
      <c r="C5" s="61">
        <v>1100</v>
      </c>
      <c r="D5" s="61">
        <v>1100</v>
      </c>
      <c r="E5" s="61">
        <f>1000</f>
        <v>1000</v>
      </c>
      <c r="F5" s="61">
        <v>100</v>
      </c>
      <c r="G5" s="39">
        <v>30</v>
      </c>
      <c r="H5" s="61">
        <f>SUM(E5:F5)</f>
        <v>1100</v>
      </c>
    </row>
    <row r="6" spans="1:8" ht="20.149999999999999" customHeight="1" x14ac:dyDescent="0.4">
      <c r="A6" s="61" t="s">
        <v>161</v>
      </c>
      <c r="B6" s="61">
        <v>0</v>
      </c>
      <c r="C6" s="61">
        <v>100</v>
      </c>
      <c r="G6" s="39"/>
    </row>
    <row r="10" spans="1:8" ht="20.149999999999999" customHeight="1" x14ac:dyDescent="0.4">
      <c r="D10" s="61" t="s">
        <v>9</v>
      </c>
      <c r="E10" s="61" t="s">
        <v>10</v>
      </c>
      <c r="F10" s="61" t="s">
        <v>11</v>
      </c>
      <c r="G10" s="61" t="s">
        <v>161</v>
      </c>
    </row>
    <row r="11" spans="1:8" ht="20.149999999999999" customHeight="1" x14ac:dyDescent="0.4">
      <c r="C11" s="84" t="s">
        <v>162</v>
      </c>
      <c r="D11" s="61">
        <v>300</v>
      </c>
      <c r="E11" s="61">
        <v>700</v>
      </c>
      <c r="F11" s="61">
        <v>1000</v>
      </c>
      <c r="G11" s="61">
        <v>0</v>
      </c>
    </row>
    <row r="12" spans="1:8" ht="20.149999999999999" customHeight="1" x14ac:dyDescent="0.4">
      <c r="C12" s="84" t="s">
        <v>163</v>
      </c>
      <c r="D12" s="61">
        <v>300</v>
      </c>
      <c r="E12" s="61">
        <v>700</v>
      </c>
      <c r="F12" s="61">
        <v>1100</v>
      </c>
      <c r="G12" s="61">
        <v>100</v>
      </c>
    </row>
    <row r="13" spans="1:8" ht="20.149999999999999" customHeight="1" x14ac:dyDescent="0.4">
      <c r="C13" s="84" t="s">
        <v>43</v>
      </c>
      <c r="D13" s="61">
        <v>330</v>
      </c>
      <c r="E13" s="61">
        <v>770</v>
      </c>
      <c r="F13" s="61">
        <v>1100</v>
      </c>
    </row>
    <row r="14" spans="1:8" ht="20.149999999999999" customHeight="1" x14ac:dyDescent="0.4">
      <c r="C14" s="84" t="s">
        <v>164</v>
      </c>
    </row>
    <row r="15" spans="1:8" ht="20.149999999999999" customHeight="1" x14ac:dyDescent="0.4">
      <c r="C15" s="84" t="s">
        <v>95</v>
      </c>
      <c r="D15" s="61">
        <v>30</v>
      </c>
      <c r="E15" s="61">
        <v>70</v>
      </c>
      <c r="F15" s="61">
        <v>100</v>
      </c>
      <c r="G15" s="61">
        <v>200</v>
      </c>
    </row>
    <row r="16" spans="1:8" ht="20.149999999999999" customHeight="1" x14ac:dyDescent="0.4">
      <c r="C16" s="84" t="s">
        <v>165</v>
      </c>
      <c r="D16" s="61">
        <v>0</v>
      </c>
      <c r="E16" s="61">
        <v>30</v>
      </c>
      <c r="F16" s="61">
        <v>70</v>
      </c>
      <c r="G16" s="61">
        <v>100</v>
      </c>
    </row>
    <row r="17" spans="2:7" ht="20.149999999999999" customHeight="1" x14ac:dyDescent="0.4">
      <c r="B17" s="39"/>
      <c r="C17" s="84" t="s">
        <v>166</v>
      </c>
      <c r="D17" s="39"/>
      <c r="E17" s="39"/>
      <c r="F17" s="39"/>
      <c r="G17" s="39"/>
    </row>
    <row r="18" spans="2:7" ht="20.149999999999999" customHeight="1" x14ac:dyDescent="0.4">
      <c r="C18" s="84" t="s">
        <v>167</v>
      </c>
      <c r="D18" s="61">
        <v>30</v>
      </c>
      <c r="E18" s="61">
        <v>40</v>
      </c>
      <c r="F18" s="61">
        <v>30</v>
      </c>
      <c r="G18" s="61">
        <v>100</v>
      </c>
    </row>
  </sheetData>
  <mergeCells count="2">
    <mergeCell ref="E1:F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039F-70A7-4454-8CA9-51F2750E176E}">
  <sheetPr>
    <pageSetUpPr fitToPage="1"/>
  </sheetPr>
  <dimension ref="A1:L63"/>
  <sheetViews>
    <sheetView zoomScaleNormal="100" workbookViewId="0">
      <selection activeCell="O23" sqref="O23"/>
    </sheetView>
  </sheetViews>
  <sheetFormatPr defaultColWidth="9.15234375" defaultRowHeight="12.75" customHeight="1" x14ac:dyDescent="0.4"/>
  <cols>
    <col min="1" max="1" width="40.15234375" style="45" bestFit="1" customWidth="1"/>
    <col min="2" max="2" width="10.3046875" style="45" bestFit="1" customWidth="1"/>
    <col min="3" max="12" width="8.69140625" style="45" bestFit="1" customWidth="1"/>
    <col min="13" max="16384" width="9.15234375" style="44"/>
  </cols>
  <sheetData>
    <row r="1" spans="1:12" s="45" customFormat="1" ht="12.75" customHeight="1" x14ac:dyDescent="0.3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3" spans="1:12" ht="38.25" customHeight="1" x14ac:dyDescent="0.4">
      <c r="A3" s="59" t="s">
        <v>157</v>
      </c>
      <c r="B3" s="59" t="s">
        <v>156</v>
      </c>
      <c r="C3" s="59" t="s">
        <v>155</v>
      </c>
      <c r="D3" s="59" t="s">
        <v>154</v>
      </c>
      <c r="E3" s="59" t="s">
        <v>153</v>
      </c>
      <c r="F3" s="59" t="s">
        <v>152</v>
      </c>
      <c r="G3" s="59" t="s">
        <v>151</v>
      </c>
      <c r="H3" s="59" t="s">
        <v>150</v>
      </c>
      <c r="I3" s="59" t="s">
        <v>149</v>
      </c>
      <c r="J3" s="59" t="s">
        <v>148</v>
      </c>
      <c r="K3" s="59" t="s">
        <v>147</v>
      </c>
      <c r="L3" s="59" t="s">
        <v>146</v>
      </c>
    </row>
    <row r="4" spans="1:12" s="45" customFormat="1" ht="12.45" x14ac:dyDescent="0.3">
      <c r="A4" s="55" t="s">
        <v>145</v>
      </c>
      <c r="B4" s="49">
        <v>131439</v>
      </c>
      <c r="C4" s="49">
        <v>13169</v>
      </c>
      <c r="D4" s="49">
        <v>13164</v>
      </c>
      <c r="E4" s="49">
        <v>13156</v>
      </c>
      <c r="F4" s="49">
        <v>13159</v>
      </c>
      <c r="G4" s="49">
        <v>13117</v>
      </c>
      <c r="H4" s="49">
        <v>13079</v>
      </c>
      <c r="I4" s="49">
        <v>13124</v>
      </c>
      <c r="J4" s="49">
        <v>13097</v>
      </c>
      <c r="K4" s="49">
        <v>13207</v>
      </c>
      <c r="L4" s="49">
        <v>13167</v>
      </c>
    </row>
    <row r="5" spans="1:12" s="45" customFormat="1" ht="12.45" x14ac:dyDescent="0.3">
      <c r="A5" s="55" t="s">
        <v>144</v>
      </c>
      <c r="B5" s="57" t="s">
        <v>143</v>
      </c>
      <c r="C5" s="57" t="s">
        <v>143</v>
      </c>
      <c r="D5" s="54">
        <v>12103</v>
      </c>
      <c r="E5" s="54">
        <v>21293</v>
      </c>
      <c r="F5" s="54">
        <v>31057</v>
      </c>
      <c r="G5" s="54">
        <v>41490</v>
      </c>
      <c r="H5" s="54">
        <v>54407</v>
      </c>
      <c r="I5" s="54">
        <v>70367</v>
      </c>
      <c r="J5" s="54">
        <v>88821</v>
      </c>
      <c r="K5" s="54">
        <v>116626</v>
      </c>
      <c r="L5" s="54">
        <v>166633</v>
      </c>
    </row>
    <row r="6" spans="1:12" s="45" customFormat="1" ht="12.45" x14ac:dyDescent="0.3">
      <c r="A6" s="51" t="s">
        <v>142</v>
      </c>
      <c r="B6" s="54">
        <v>78635</v>
      </c>
      <c r="C6" s="54">
        <v>5724</v>
      </c>
      <c r="D6" s="54">
        <v>16848</v>
      </c>
      <c r="E6" s="54">
        <v>26306</v>
      </c>
      <c r="F6" s="54">
        <v>36167</v>
      </c>
      <c r="G6" s="54">
        <v>47738</v>
      </c>
      <c r="H6" s="54">
        <v>62083</v>
      </c>
      <c r="I6" s="54">
        <v>79250</v>
      </c>
      <c r="J6" s="54">
        <v>101729</v>
      </c>
      <c r="K6" s="54">
        <v>138383</v>
      </c>
      <c r="L6" s="54">
        <v>271773</v>
      </c>
    </row>
    <row r="7" spans="1:12" s="45" customFormat="1" ht="12.45" x14ac:dyDescent="0.3">
      <c r="A7" s="51" t="s">
        <v>141</v>
      </c>
      <c r="B7" s="49">
        <v>67241</v>
      </c>
      <c r="C7" s="49">
        <v>5947</v>
      </c>
      <c r="D7" s="49">
        <v>17445</v>
      </c>
      <c r="E7" s="49">
        <v>26592</v>
      </c>
      <c r="F7" s="49">
        <v>35805</v>
      </c>
      <c r="G7" s="49">
        <v>45489</v>
      </c>
      <c r="H7" s="49">
        <v>56950</v>
      </c>
      <c r="I7" s="49">
        <v>71072</v>
      </c>
      <c r="J7" s="49">
        <v>88835</v>
      </c>
      <c r="K7" s="49">
        <v>117022</v>
      </c>
      <c r="L7" s="49">
        <v>207024</v>
      </c>
    </row>
    <row r="8" spans="1:12" s="45" customFormat="1" ht="12.45" x14ac:dyDescent="0.3">
      <c r="A8" s="55" t="s">
        <v>140</v>
      </c>
    </row>
    <row r="9" spans="1:12" s="45" customFormat="1" ht="12.45" x14ac:dyDescent="0.3">
      <c r="A9" s="56" t="s">
        <v>139</v>
      </c>
      <c r="B9" s="50">
        <v>63</v>
      </c>
      <c r="C9" s="50">
        <v>32</v>
      </c>
      <c r="D9" s="50">
        <v>50</v>
      </c>
      <c r="E9" s="50">
        <v>54</v>
      </c>
      <c r="F9" s="50">
        <v>58</v>
      </c>
      <c r="G9" s="50">
        <v>60</v>
      </c>
      <c r="H9" s="50">
        <v>62</v>
      </c>
      <c r="I9" s="50">
        <v>69</v>
      </c>
      <c r="J9" s="50">
        <v>75</v>
      </c>
      <c r="K9" s="50">
        <v>84</v>
      </c>
      <c r="L9" s="50">
        <v>90</v>
      </c>
    </row>
    <row r="10" spans="1:12" s="45" customFormat="1" ht="12.45" x14ac:dyDescent="0.3">
      <c r="A10" s="58" t="s">
        <v>138</v>
      </c>
      <c r="B10" s="50">
        <v>37</v>
      </c>
      <c r="C10" s="50">
        <v>11</v>
      </c>
      <c r="D10" s="50">
        <v>14</v>
      </c>
      <c r="E10" s="50">
        <v>17</v>
      </c>
      <c r="F10" s="50">
        <v>23</v>
      </c>
      <c r="G10" s="50">
        <v>32</v>
      </c>
      <c r="H10" s="50">
        <v>36</v>
      </c>
      <c r="I10" s="50">
        <v>48</v>
      </c>
      <c r="J10" s="50">
        <v>55</v>
      </c>
      <c r="K10" s="50">
        <v>63</v>
      </c>
      <c r="L10" s="50">
        <v>71</v>
      </c>
    </row>
    <row r="11" spans="1:12" s="45" customFormat="1" ht="12.45" x14ac:dyDescent="0.3">
      <c r="A11" s="58" t="s">
        <v>137</v>
      </c>
      <c r="B11" s="50">
        <v>26</v>
      </c>
      <c r="C11" s="50">
        <v>21</v>
      </c>
      <c r="D11" s="50">
        <v>36</v>
      </c>
      <c r="E11" s="50">
        <v>38</v>
      </c>
      <c r="F11" s="50">
        <v>35</v>
      </c>
      <c r="G11" s="50">
        <v>28</v>
      </c>
      <c r="H11" s="50">
        <v>26</v>
      </c>
      <c r="I11" s="50">
        <v>21</v>
      </c>
      <c r="J11" s="50">
        <v>20</v>
      </c>
      <c r="K11" s="50">
        <v>21</v>
      </c>
      <c r="L11" s="50">
        <v>19</v>
      </c>
    </row>
    <row r="12" spans="1:12" s="45" customFormat="1" ht="12.45" x14ac:dyDescent="0.3">
      <c r="A12" s="56" t="s">
        <v>136</v>
      </c>
      <c r="B12" s="50">
        <v>37</v>
      </c>
      <c r="C12" s="50">
        <v>68</v>
      </c>
      <c r="D12" s="50">
        <v>50</v>
      </c>
      <c r="E12" s="50">
        <v>46</v>
      </c>
      <c r="F12" s="50">
        <v>42</v>
      </c>
      <c r="G12" s="50">
        <v>40</v>
      </c>
      <c r="H12" s="50">
        <v>38</v>
      </c>
      <c r="I12" s="50">
        <v>31</v>
      </c>
      <c r="J12" s="50">
        <v>25</v>
      </c>
      <c r="K12" s="50">
        <v>16</v>
      </c>
      <c r="L12" s="50">
        <v>10</v>
      </c>
    </row>
    <row r="13" spans="1:12" s="45" customFormat="1" ht="12.45" x14ac:dyDescent="0.3">
      <c r="A13" s="51" t="s">
        <v>135</v>
      </c>
    </row>
    <row r="14" spans="1:12" s="45" customFormat="1" ht="12.45" x14ac:dyDescent="0.3">
      <c r="A14" s="56" t="s">
        <v>134</v>
      </c>
      <c r="B14" s="50">
        <v>3</v>
      </c>
      <c r="C14" s="50">
        <v>5</v>
      </c>
      <c r="D14" s="50">
        <v>6</v>
      </c>
      <c r="E14" s="50">
        <v>5</v>
      </c>
      <c r="F14" s="50">
        <v>3</v>
      </c>
      <c r="G14" s="50">
        <v>3</v>
      </c>
      <c r="H14" s="50">
        <v>3</v>
      </c>
      <c r="I14" s="50">
        <v>2</v>
      </c>
      <c r="J14" s="50">
        <v>2</v>
      </c>
      <c r="K14" s="50">
        <v>1</v>
      </c>
      <c r="L14" s="57" t="s">
        <v>133</v>
      </c>
    </row>
    <row r="15" spans="1:12" s="45" customFormat="1" ht="12.45" x14ac:dyDescent="0.3">
      <c r="A15" s="56" t="s">
        <v>132</v>
      </c>
      <c r="B15" s="50">
        <v>30</v>
      </c>
      <c r="C15" s="50">
        <v>43</v>
      </c>
      <c r="D15" s="50">
        <v>48</v>
      </c>
      <c r="E15" s="50">
        <v>43</v>
      </c>
      <c r="F15" s="50">
        <v>38</v>
      </c>
      <c r="G15" s="50">
        <v>33</v>
      </c>
      <c r="H15" s="50">
        <v>27</v>
      </c>
      <c r="I15" s="50">
        <v>22</v>
      </c>
      <c r="J15" s="50">
        <v>20</v>
      </c>
      <c r="K15" s="50">
        <v>16</v>
      </c>
      <c r="L15" s="50">
        <v>8</v>
      </c>
    </row>
    <row r="16" spans="1:12" s="45" customFormat="1" ht="12.45" x14ac:dyDescent="0.3">
      <c r="A16" s="56" t="s">
        <v>131</v>
      </c>
      <c r="B16" s="50">
        <v>67</v>
      </c>
      <c r="C16" s="50">
        <v>51</v>
      </c>
      <c r="D16" s="50">
        <v>46</v>
      </c>
      <c r="E16" s="50">
        <v>52</v>
      </c>
      <c r="F16" s="50">
        <v>59</v>
      </c>
      <c r="G16" s="50">
        <v>64</v>
      </c>
      <c r="H16" s="50">
        <v>70</v>
      </c>
      <c r="I16" s="50">
        <v>76</v>
      </c>
      <c r="J16" s="50">
        <v>79</v>
      </c>
      <c r="K16" s="50">
        <v>83</v>
      </c>
      <c r="L16" s="50">
        <v>92</v>
      </c>
    </row>
    <row r="17" spans="1:12" s="45" customFormat="1" ht="12.45" x14ac:dyDescent="0.3">
      <c r="A17" s="51" t="s">
        <v>130</v>
      </c>
      <c r="B17" s="50">
        <v>88</v>
      </c>
      <c r="C17" s="50">
        <v>59</v>
      </c>
      <c r="D17" s="50">
        <v>74</v>
      </c>
      <c r="E17" s="50">
        <v>86</v>
      </c>
      <c r="F17" s="50">
        <v>92</v>
      </c>
      <c r="G17" s="50">
        <v>94</v>
      </c>
      <c r="H17" s="50">
        <v>93</v>
      </c>
      <c r="I17" s="50">
        <v>95</v>
      </c>
      <c r="J17" s="50">
        <v>96</v>
      </c>
      <c r="K17" s="50">
        <v>98</v>
      </c>
      <c r="L17" s="50">
        <v>96</v>
      </c>
    </row>
    <row r="18" spans="1:12" s="45" customFormat="1" ht="12.45" x14ac:dyDescent="0.3">
      <c r="A18" s="55" t="s">
        <v>129</v>
      </c>
    </row>
    <row r="19" spans="1:12" s="45" customFormat="1" ht="12.45" x14ac:dyDescent="0.3">
      <c r="A19" s="48" t="s">
        <v>113</v>
      </c>
      <c r="B19" s="54">
        <v>61224</v>
      </c>
      <c r="C19" s="54">
        <v>25309</v>
      </c>
      <c r="D19" s="54">
        <v>27488</v>
      </c>
      <c r="E19" s="54">
        <v>37164</v>
      </c>
      <c r="F19" s="54">
        <v>42771</v>
      </c>
      <c r="G19" s="54">
        <v>49241</v>
      </c>
      <c r="H19" s="54">
        <v>54223</v>
      </c>
      <c r="I19" s="54">
        <v>64029</v>
      </c>
      <c r="J19" s="54">
        <v>74236</v>
      </c>
      <c r="K19" s="54">
        <v>95056</v>
      </c>
      <c r="L19" s="54">
        <v>142554</v>
      </c>
    </row>
    <row r="20" spans="1:12" s="45" customFormat="1" ht="12.45" x14ac:dyDescent="0.3">
      <c r="A20" s="53" t="s">
        <v>128</v>
      </c>
    </row>
    <row r="21" spans="1:12" s="45" customFormat="1" ht="12.45" x14ac:dyDescent="0.3">
      <c r="A21" s="51" t="s">
        <v>127</v>
      </c>
    </row>
    <row r="22" spans="1:12" s="45" customFormat="1" ht="12.45" x14ac:dyDescent="0.3">
      <c r="A22" s="48" t="s">
        <v>113</v>
      </c>
      <c r="B22" s="49">
        <v>7923</v>
      </c>
      <c r="C22" s="49">
        <v>4175</v>
      </c>
      <c r="D22" s="49">
        <v>4045</v>
      </c>
      <c r="E22" s="49">
        <v>5753</v>
      </c>
      <c r="F22" s="49">
        <v>5927</v>
      </c>
      <c r="G22" s="49">
        <v>6697</v>
      </c>
      <c r="H22" s="49">
        <v>7219</v>
      </c>
      <c r="I22" s="49">
        <v>8677</v>
      </c>
      <c r="J22" s="49">
        <v>10026</v>
      </c>
      <c r="K22" s="49">
        <v>11184</v>
      </c>
      <c r="L22" s="49">
        <v>15508</v>
      </c>
    </row>
    <row r="23" spans="1:12" s="45" customFormat="1" ht="12.45" x14ac:dyDescent="0.3">
      <c r="A23" s="48" t="s">
        <v>112</v>
      </c>
      <c r="B23" s="52">
        <v>12.9</v>
      </c>
      <c r="C23" s="52">
        <v>16.5</v>
      </c>
      <c r="D23" s="52">
        <v>14.7</v>
      </c>
      <c r="E23" s="52">
        <v>15.5</v>
      </c>
      <c r="F23" s="52">
        <v>13.9</v>
      </c>
      <c r="G23" s="52">
        <v>13.6</v>
      </c>
      <c r="H23" s="52">
        <v>13.3</v>
      </c>
      <c r="I23" s="52">
        <v>13.6</v>
      </c>
      <c r="J23" s="52">
        <v>13.5</v>
      </c>
      <c r="K23" s="52">
        <v>11.8</v>
      </c>
      <c r="L23" s="52">
        <v>10.9</v>
      </c>
    </row>
    <row r="24" spans="1:12" s="45" customFormat="1" ht="12.45" x14ac:dyDescent="0.3">
      <c r="A24" s="51" t="s">
        <v>126</v>
      </c>
    </row>
    <row r="25" spans="1:12" s="45" customFormat="1" ht="12.45" x14ac:dyDescent="0.3">
      <c r="A25" s="48" t="s">
        <v>113</v>
      </c>
      <c r="B25" s="50">
        <v>583</v>
      </c>
      <c r="C25" s="50">
        <v>208</v>
      </c>
      <c r="D25" s="50">
        <v>125</v>
      </c>
      <c r="E25" s="50">
        <v>296</v>
      </c>
      <c r="F25" s="50">
        <v>320</v>
      </c>
      <c r="G25" s="50">
        <v>443</v>
      </c>
      <c r="H25" s="50">
        <v>531</v>
      </c>
      <c r="I25" s="50">
        <v>524</v>
      </c>
      <c r="J25" s="50">
        <v>823</v>
      </c>
      <c r="K25" s="50">
        <v>840</v>
      </c>
      <c r="L25" s="49">
        <v>1716</v>
      </c>
    </row>
    <row r="26" spans="1:12" s="45" customFormat="1" ht="12.45" x14ac:dyDescent="0.3">
      <c r="A26" s="48" t="s">
        <v>112</v>
      </c>
      <c r="B26" s="47">
        <v>1</v>
      </c>
      <c r="C26" s="46">
        <v>0.8</v>
      </c>
      <c r="D26" s="46">
        <v>0.5</v>
      </c>
      <c r="E26" s="46">
        <v>0.8</v>
      </c>
      <c r="F26" s="46">
        <v>0.7</v>
      </c>
      <c r="G26" s="46">
        <v>0.9</v>
      </c>
      <c r="H26" s="46">
        <v>1</v>
      </c>
      <c r="I26" s="46">
        <v>0.8</v>
      </c>
      <c r="J26" s="46">
        <v>1.1000000000000001</v>
      </c>
      <c r="K26" s="46">
        <v>0.9</v>
      </c>
      <c r="L26" s="46">
        <v>1.2</v>
      </c>
    </row>
    <row r="27" spans="1:12" s="45" customFormat="1" ht="12.45" x14ac:dyDescent="0.3">
      <c r="A27" s="51" t="s">
        <v>125</v>
      </c>
    </row>
    <row r="28" spans="1:12" s="45" customFormat="1" ht="12.45" x14ac:dyDescent="0.3">
      <c r="A28" s="48" t="s">
        <v>113</v>
      </c>
      <c r="B28" s="49">
        <v>20091</v>
      </c>
      <c r="C28" s="49">
        <v>9875</v>
      </c>
      <c r="D28" s="49">
        <v>11233</v>
      </c>
      <c r="E28" s="49">
        <v>13807</v>
      </c>
      <c r="F28" s="49">
        <v>14779</v>
      </c>
      <c r="G28" s="49">
        <v>17122</v>
      </c>
      <c r="H28" s="49">
        <v>18600</v>
      </c>
      <c r="I28" s="49">
        <v>20963</v>
      </c>
      <c r="J28" s="49">
        <v>23473</v>
      </c>
      <c r="K28" s="49">
        <v>28381</v>
      </c>
      <c r="L28" s="49">
        <v>42640</v>
      </c>
    </row>
    <row r="29" spans="1:12" s="45" customFormat="1" ht="12.45" x14ac:dyDescent="0.3">
      <c r="A29" s="48" t="s">
        <v>112</v>
      </c>
      <c r="B29" s="47">
        <v>32.799999999999997</v>
      </c>
      <c r="C29" s="46">
        <v>39</v>
      </c>
      <c r="D29" s="46">
        <v>40.9</v>
      </c>
      <c r="E29" s="46">
        <v>37.200000000000003</v>
      </c>
      <c r="F29" s="46">
        <v>34.6</v>
      </c>
      <c r="G29" s="46">
        <v>34.799999999999997</v>
      </c>
      <c r="H29" s="46">
        <v>34.299999999999997</v>
      </c>
      <c r="I29" s="46">
        <v>32.700000000000003</v>
      </c>
      <c r="J29" s="46">
        <v>31.6</v>
      </c>
      <c r="K29" s="46">
        <v>29.9</v>
      </c>
      <c r="L29" s="46">
        <v>29.9</v>
      </c>
    </row>
    <row r="30" spans="1:12" s="45" customFormat="1" ht="12.45" x14ac:dyDescent="0.3">
      <c r="A30" s="51" t="s">
        <v>124</v>
      </c>
    </row>
    <row r="31" spans="1:12" s="45" customFormat="1" ht="12.45" x14ac:dyDescent="0.3">
      <c r="A31" s="48" t="s">
        <v>113</v>
      </c>
      <c r="B31" s="49">
        <v>1866</v>
      </c>
      <c r="C31" s="50">
        <v>762</v>
      </c>
      <c r="D31" s="50">
        <v>736</v>
      </c>
      <c r="E31" s="49">
        <v>1305</v>
      </c>
      <c r="F31" s="49">
        <v>1254</v>
      </c>
      <c r="G31" s="49">
        <v>1308</v>
      </c>
      <c r="H31" s="49">
        <v>1729</v>
      </c>
      <c r="I31" s="49">
        <v>1793</v>
      </c>
      <c r="J31" s="49">
        <v>2411</v>
      </c>
      <c r="K31" s="49">
        <v>2735</v>
      </c>
      <c r="L31" s="49">
        <v>4624</v>
      </c>
    </row>
    <row r="32" spans="1:12" s="45" customFormat="1" ht="12.45" x14ac:dyDescent="0.3">
      <c r="A32" s="48" t="s">
        <v>112</v>
      </c>
      <c r="B32" s="47">
        <v>3</v>
      </c>
      <c r="C32" s="46">
        <v>3</v>
      </c>
      <c r="D32" s="46">
        <v>2.7</v>
      </c>
      <c r="E32" s="46">
        <v>3.5</v>
      </c>
      <c r="F32" s="46">
        <v>2.9</v>
      </c>
      <c r="G32" s="46">
        <v>2.7</v>
      </c>
      <c r="H32" s="46">
        <v>3.2</v>
      </c>
      <c r="I32" s="46">
        <v>2.8</v>
      </c>
      <c r="J32" s="46">
        <v>3.2</v>
      </c>
      <c r="K32" s="46">
        <v>2.9</v>
      </c>
      <c r="L32" s="46">
        <v>3.2</v>
      </c>
    </row>
    <row r="33" spans="1:12" s="45" customFormat="1" ht="12.45" x14ac:dyDescent="0.3">
      <c r="A33" s="51" t="s">
        <v>123</v>
      </c>
    </row>
    <row r="34" spans="1:12" s="45" customFormat="1" ht="12.45" x14ac:dyDescent="0.3">
      <c r="A34" s="48" t="s">
        <v>113</v>
      </c>
      <c r="B34" s="49">
        <v>9761</v>
      </c>
      <c r="C34" s="49">
        <v>3483</v>
      </c>
      <c r="D34" s="49">
        <v>3953</v>
      </c>
      <c r="E34" s="49">
        <v>6169</v>
      </c>
      <c r="F34" s="49">
        <v>7352</v>
      </c>
      <c r="G34" s="49">
        <v>7891</v>
      </c>
      <c r="H34" s="49">
        <v>9385</v>
      </c>
      <c r="I34" s="49">
        <v>10324</v>
      </c>
      <c r="J34" s="49">
        <v>12254</v>
      </c>
      <c r="K34" s="49">
        <v>16427</v>
      </c>
      <c r="L34" s="49">
        <v>20352</v>
      </c>
    </row>
    <row r="35" spans="1:12" s="45" customFormat="1" ht="12.45" x14ac:dyDescent="0.3">
      <c r="A35" s="48" t="s">
        <v>112</v>
      </c>
      <c r="B35" s="47">
        <v>15.9</v>
      </c>
      <c r="C35" s="46">
        <v>13.8</v>
      </c>
      <c r="D35" s="46">
        <v>14.4</v>
      </c>
      <c r="E35" s="46">
        <v>16.600000000000001</v>
      </c>
      <c r="F35" s="46">
        <v>17.2</v>
      </c>
      <c r="G35" s="46">
        <v>16</v>
      </c>
      <c r="H35" s="46">
        <v>17.3</v>
      </c>
      <c r="I35" s="46">
        <v>16.100000000000001</v>
      </c>
      <c r="J35" s="46">
        <v>16.5</v>
      </c>
      <c r="K35" s="46">
        <v>17.3</v>
      </c>
      <c r="L35" s="46">
        <v>14.3</v>
      </c>
    </row>
    <row r="36" spans="1:12" s="45" customFormat="1" ht="12.45" x14ac:dyDescent="0.3">
      <c r="A36" s="51" t="s">
        <v>122</v>
      </c>
    </row>
    <row r="37" spans="1:12" s="45" customFormat="1" ht="12.45" x14ac:dyDescent="0.3">
      <c r="A37" s="48" t="s">
        <v>113</v>
      </c>
      <c r="B37" s="49">
        <v>4968</v>
      </c>
      <c r="C37" s="49">
        <v>1919</v>
      </c>
      <c r="D37" s="49">
        <v>3030</v>
      </c>
      <c r="E37" s="49">
        <v>3678</v>
      </c>
      <c r="F37" s="49">
        <v>4316</v>
      </c>
      <c r="G37" s="49">
        <v>4491</v>
      </c>
      <c r="H37" s="49">
        <v>4783</v>
      </c>
      <c r="I37" s="49">
        <v>5465</v>
      </c>
      <c r="J37" s="49">
        <v>6267</v>
      </c>
      <c r="K37" s="49">
        <v>6944</v>
      </c>
      <c r="L37" s="49">
        <v>8789</v>
      </c>
    </row>
    <row r="38" spans="1:12" s="45" customFormat="1" ht="12.45" x14ac:dyDescent="0.3">
      <c r="A38" s="48" t="s">
        <v>112</v>
      </c>
      <c r="B38" s="47">
        <v>8.1</v>
      </c>
      <c r="C38" s="46">
        <v>7.6</v>
      </c>
      <c r="D38" s="46">
        <v>11</v>
      </c>
      <c r="E38" s="46">
        <v>9.9</v>
      </c>
      <c r="F38" s="46">
        <v>10.1</v>
      </c>
      <c r="G38" s="46">
        <v>9.1</v>
      </c>
      <c r="H38" s="46">
        <v>8.8000000000000007</v>
      </c>
      <c r="I38" s="46">
        <v>8.5</v>
      </c>
      <c r="J38" s="46">
        <v>8.4</v>
      </c>
      <c r="K38" s="46">
        <v>7.3</v>
      </c>
      <c r="L38" s="46">
        <v>6.2</v>
      </c>
    </row>
    <row r="39" spans="1:12" s="45" customFormat="1" ht="12.45" x14ac:dyDescent="0.3">
      <c r="A39" s="51" t="s">
        <v>121</v>
      </c>
    </row>
    <row r="40" spans="1:12" s="45" customFormat="1" ht="12.45" x14ac:dyDescent="0.3">
      <c r="A40" s="48" t="s">
        <v>113</v>
      </c>
      <c r="B40" s="49">
        <v>3226</v>
      </c>
      <c r="C40" s="49">
        <v>1369</v>
      </c>
      <c r="D40" s="49">
        <v>1368</v>
      </c>
      <c r="E40" s="49">
        <v>1535</v>
      </c>
      <c r="F40" s="49">
        <v>2830</v>
      </c>
      <c r="G40" s="49">
        <v>2679</v>
      </c>
      <c r="H40" s="49">
        <v>2405</v>
      </c>
      <c r="I40" s="49">
        <v>3503</v>
      </c>
      <c r="J40" s="49">
        <v>3485</v>
      </c>
      <c r="K40" s="49">
        <v>5309</v>
      </c>
      <c r="L40" s="49">
        <v>7758</v>
      </c>
    </row>
    <row r="41" spans="1:12" s="45" customFormat="1" ht="12.45" x14ac:dyDescent="0.3">
      <c r="A41" s="48" t="s">
        <v>112</v>
      </c>
      <c r="B41" s="47">
        <v>5.3</v>
      </c>
      <c r="C41" s="46">
        <v>5.4</v>
      </c>
      <c r="D41" s="46">
        <v>5</v>
      </c>
      <c r="E41" s="46">
        <v>4.0999999999999996</v>
      </c>
      <c r="F41" s="46">
        <v>6.6</v>
      </c>
      <c r="G41" s="46">
        <v>5.4</v>
      </c>
      <c r="H41" s="46">
        <v>4.4000000000000004</v>
      </c>
      <c r="I41" s="46">
        <v>5.5</v>
      </c>
      <c r="J41" s="46">
        <v>4.7</v>
      </c>
      <c r="K41" s="46">
        <v>5.6</v>
      </c>
      <c r="L41" s="46">
        <v>5.4</v>
      </c>
    </row>
    <row r="42" spans="1:12" s="45" customFormat="1" ht="12.45" x14ac:dyDescent="0.3">
      <c r="A42" s="51" t="s">
        <v>120</v>
      </c>
    </row>
    <row r="43" spans="1:12" s="45" customFormat="1" ht="12.45" x14ac:dyDescent="0.3">
      <c r="A43" s="48" t="s">
        <v>113</v>
      </c>
      <c r="B43" s="50">
        <v>768</v>
      </c>
      <c r="C43" s="50">
        <v>334</v>
      </c>
      <c r="D43" s="50">
        <v>358</v>
      </c>
      <c r="E43" s="50">
        <v>459</v>
      </c>
      <c r="F43" s="50">
        <v>564</v>
      </c>
      <c r="G43" s="50">
        <v>634</v>
      </c>
      <c r="H43" s="50">
        <v>673</v>
      </c>
      <c r="I43" s="50">
        <v>893</v>
      </c>
      <c r="J43" s="50">
        <v>886</v>
      </c>
      <c r="K43" s="49">
        <v>1189</v>
      </c>
      <c r="L43" s="49">
        <v>1690</v>
      </c>
    </row>
    <row r="44" spans="1:12" s="45" customFormat="1" ht="12.45" x14ac:dyDescent="0.3">
      <c r="A44" s="48" t="s">
        <v>112</v>
      </c>
      <c r="B44" s="47">
        <v>1.3</v>
      </c>
      <c r="C44" s="46">
        <v>1.3</v>
      </c>
      <c r="D44" s="46">
        <v>1.3</v>
      </c>
      <c r="E44" s="46">
        <v>1.2</v>
      </c>
      <c r="F44" s="46">
        <v>1.3</v>
      </c>
      <c r="G44" s="46">
        <v>1.3</v>
      </c>
      <c r="H44" s="46">
        <v>1.2</v>
      </c>
      <c r="I44" s="46">
        <v>1.4</v>
      </c>
      <c r="J44" s="46">
        <v>1.2</v>
      </c>
      <c r="K44" s="46">
        <v>1.3</v>
      </c>
      <c r="L44" s="46">
        <v>1.2</v>
      </c>
    </row>
    <row r="45" spans="1:12" s="45" customFormat="1" ht="12.45" x14ac:dyDescent="0.3">
      <c r="A45" s="51" t="s">
        <v>119</v>
      </c>
    </row>
    <row r="46" spans="1:12" s="45" customFormat="1" ht="12.45" x14ac:dyDescent="0.3">
      <c r="A46" s="48" t="s">
        <v>113</v>
      </c>
      <c r="B46" s="50">
        <v>108</v>
      </c>
      <c r="C46" s="50">
        <v>65</v>
      </c>
      <c r="D46" s="50">
        <v>71</v>
      </c>
      <c r="E46" s="50">
        <v>106</v>
      </c>
      <c r="F46" s="50">
        <v>84</v>
      </c>
      <c r="G46" s="50">
        <v>93</v>
      </c>
      <c r="H46" s="50">
        <v>85</v>
      </c>
      <c r="I46" s="50">
        <v>117</v>
      </c>
      <c r="J46" s="50">
        <v>115</v>
      </c>
      <c r="K46" s="50">
        <v>144</v>
      </c>
      <c r="L46" s="50">
        <v>198</v>
      </c>
    </row>
    <row r="47" spans="1:12" s="45" customFormat="1" ht="12.45" x14ac:dyDescent="0.3">
      <c r="A47" s="48" t="s">
        <v>112</v>
      </c>
      <c r="B47" s="47">
        <v>0.2</v>
      </c>
      <c r="C47" s="46">
        <v>0.3</v>
      </c>
      <c r="D47" s="46">
        <v>0.3</v>
      </c>
      <c r="E47" s="46">
        <v>0.3</v>
      </c>
      <c r="F47" s="46">
        <v>0.2</v>
      </c>
      <c r="G47" s="46">
        <v>0.2</v>
      </c>
      <c r="H47" s="46">
        <v>0.2</v>
      </c>
      <c r="I47" s="46">
        <v>0.2</v>
      </c>
      <c r="J47" s="46">
        <v>0.2</v>
      </c>
      <c r="K47" s="46">
        <v>0.2</v>
      </c>
      <c r="L47" s="46">
        <v>0.1</v>
      </c>
    </row>
    <row r="48" spans="1:12" s="45" customFormat="1" ht="12.45" x14ac:dyDescent="0.3">
      <c r="A48" s="51" t="s">
        <v>118</v>
      </c>
    </row>
    <row r="49" spans="1:12" s="45" customFormat="1" ht="12.45" x14ac:dyDescent="0.3">
      <c r="A49" s="48" t="s">
        <v>113</v>
      </c>
      <c r="B49" s="49">
        <v>1407</v>
      </c>
      <c r="C49" s="49">
        <v>1215</v>
      </c>
      <c r="D49" s="50">
        <v>317</v>
      </c>
      <c r="E49" s="50">
        <v>363</v>
      </c>
      <c r="F49" s="50">
        <v>459</v>
      </c>
      <c r="G49" s="50">
        <v>632</v>
      </c>
      <c r="H49" s="50">
        <v>828</v>
      </c>
      <c r="I49" s="50">
        <v>972</v>
      </c>
      <c r="J49" s="49">
        <v>1416</v>
      </c>
      <c r="K49" s="49">
        <v>2524</v>
      </c>
      <c r="L49" s="49">
        <v>5332</v>
      </c>
    </row>
    <row r="50" spans="1:12" s="45" customFormat="1" ht="12.45" x14ac:dyDescent="0.3">
      <c r="A50" s="48" t="s">
        <v>112</v>
      </c>
      <c r="B50" s="47">
        <v>2.2999999999999998</v>
      </c>
      <c r="C50" s="46">
        <v>4.8</v>
      </c>
      <c r="D50" s="46">
        <v>1.2</v>
      </c>
      <c r="E50" s="46">
        <v>1</v>
      </c>
      <c r="F50" s="46">
        <v>1.1000000000000001</v>
      </c>
      <c r="G50" s="46">
        <v>1.3</v>
      </c>
      <c r="H50" s="46">
        <v>1.5</v>
      </c>
      <c r="I50" s="46">
        <v>1.5</v>
      </c>
      <c r="J50" s="46">
        <v>1.9</v>
      </c>
      <c r="K50" s="46">
        <v>2.7</v>
      </c>
      <c r="L50" s="46">
        <v>3.7</v>
      </c>
    </row>
    <row r="51" spans="1:12" s="45" customFormat="1" ht="12.45" x14ac:dyDescent="0.3">
      <c r="A51" s="51" t="s">
        <v>117</v>
      </c>
    </row>
    <row r="52" spans="1:12" s="45" customFormat="1" ht="12.45" x14ac:dyDescent="0.3">
      <c r="A52" s="48" t="s">
        <v>113</v>
      </c>
      <c r="B52" s="50">
        <v>347</v>
      </c>
      <c r="C52" s="50">
        <v>286</v>
      </c>
      <c r="D52" s="50">
        <v>327</v>
      </c>
      <c r="E52" s="50">
        <v>327</v>
      </c>
      <c r="F52" s="50">
        <v>381</v>
      </c>
      <c r="G52" s="50">
        <v>411</v>
      </c>
      <c r="H52" s="50">
        <v>388</v>
      </c>
      <c r="I52" s="50">
        <v>390</v>
      </c>
      <c r="J52" s="50">
        <v>409</v>
      </c>
      <c r="K52" s="50">
        <v>324</v>
      </c>
      <c r="L52" s="50">
        <v>227</v>
      </c>
    </row>
    <row r="53" spans="1:12" s="45" customFormat="1" ht="12.45" x14ac:dyDescent="0.3">
      <c r="A53" s="48" t="s">
        <v>112</v>
      </c>
      <c r="B53" s="47">
        <v>0.6</v>
      </c>
      <c r="C53" s="46">
        <v>1.1000000000000001</v>
      </c>
      <c r="D53" s="46">
        <v>1.2</v>
      </c>
      <c r="E53" s="46">
        <v>0.9</v>
      </c>
      <c r="F53" s="46">
        <v>0.9</v>
      </c>
      <c r="G53" s="46">
        <v>0.8</v>
      </c>
      <c r="H53" s="46">
        <v>0.7</v>
      </c>
      <c r="I53" s="46">
        <v>0.6</v>
      </c>
      <c r="J53" s="46">
        <v>0.6</v>
      </c>
      <c r="K53" s="46">
        <v>0.3</v>
      </c>
      <c r="L53" s="46">
        <v>0.2</v>
      </c>
    </row>
    <row r="54" spans="1:12" s="45" customFormat="1" ht="12.45" x14ac:dyDescent="0.3">
      <c r="A54" s="51" t="s">
        <v>116</v>
      </c>
    </row>
    <row r="55" spans="1:12" s="45" customFormat="1" ht="12.45" x14ac:dyDescent="0.3">
      <c r="A55" s="48" t="s">
        <v>113</v>
      </c>
      <c r="B55" s="50">
        <v>993</v>
      </c>
      <c r="C55" s="50">
        <v>442</v>
      </c>
      <c r="D55" s="50">
        <v>405</v>
      </c>
      <c r="E55" s="50">
        <v>710</v>
      </c>
      <c r="F55" s="50">
        <v>833</v>
      </c>
      <c r="G55" s="50">
        <v>938</v>
      </c>
      <c r="H55" s="50">
        <v>951</v>
      </c>
      <c r="I55" s="49">
        <v>1042</v>
      </c>
      <c r="J55" s="49">
        <v>1086</v>
      </c>
      <c r="K55" s="49">
        <v>1414</v>
      </c>
      <c r="L55" s="49">
        <v>2105</v>
      </c>
    </row>
    <row r="56" spans="1:12" s="45" customFormat="1" ht="12.45" x14ac:dyDescent="0.3">
      <c r="A56" s="48" t="s">
        <v>112</v>
      </c>
      <c r="B56" s="47">
        <v>1.6</v>
      </c>
      <c r="C56" s="46">
        <v>1.7</v>
      </c>
      <c r="D56" s="46">
        <v>1.5</v>
      </c>
      <c r="E56" s="46">
        <v>1.9</v>
      </c>
      <c r="F56" s="46">
        <v>1.9</v>
      </c>
      <c r="G56" s="46">
        <v>1.9</v>
      </c>
      <c r="H56" s="46">
        <v>1.8</v>
      </c>
      <c r="I56" s="46">
        <v>1.6</v>
      </c>
      <c r="J56" s="46">
        <v>1.5</v>
      </c>
      <c r="K56" s="46">
        <v>1.5</v>
      </c>
      <c r="L56" s="46">
        <v>1.5</v>
      </c>
    </row>
    <row r="57" spans="1:12" s="45" customFormat="1" ht="12.45" x14ac:dyDescent="0.3">
      <c r="A57" s="51" t="s">
        <v>115</v>
      </c>
    </row>
    <row r="58" spans="1:12" s="45" customFormat="1" ht="12.45" x14ac:dyDescent="0.3">
      <c r="A58" s="48" t="s">
        <v>113</v>
      </c>
      <c r="B58" s="49">
        <v>1888</v>
      </c>
      <c r="C58" s="50">
        <v>490</v>
      </c>
      <c r="D58" s="50">
        <v>775</v>
      </c>
      <c r="E58" s="49">
        <v>1112</v>
      </c>
      <c r="F58" s="49">
        <v>1107</v>
      </c>
      <c r="G58" s="49">
        <v>1253</v>
      </c>
      <c r="H58" s="49">
        <v>1402</v>
      </c>
      <c r="I58" s="49">
        <v>1762</v>
      </c>
      <c r="J58" s="49">
        <v>1952</v>
      </c>
      <c r="K58" s="49">
        <v>3011</v>
      </c>
      <c r="L58" s="49">
        <v>6004</v>
      </c>
    </row>
    <row r="59" spans="1:12" s="45" customFormat="1" ht="12.45" x14ac:dyDescent="0.3">
      <c r="A59" s="48" t="s">
        <v>112</v>
      </c>
      <c r="B59" s="47">
        <v>3.1</v>
      </c>
      <c r="C59" s="46">
        <v>1.9</v>
      </c>
      <c r="D59" s="46">
        <v>2.8</v>
      </c>
      <c r="E59" s="46">
        <v>3</v>
      </c>
      <c r="F59" s="46">
        <v>2.6</v>
      </c>
      <c r="G59" s="46">
        <v>2.5</v>
      </c>
      <c r="H59" s="46">
        <v>2.6</v>
      </c>
      <c r="I59" s="46">
        <v>2.8</v>
      </c>
      <c r="J59" s="46">
        <v>2.6</v>
      </c>
      <c r="K59" s="46">
        <v>3.2</v>
      </c>
      <c r="L59" s="46">
        <v>4.2</v>
      </c>
    </row>
    <row r="60" spans="1:12" s="45" customFormat="1" ht="12.45" x14ac:dyDescent="0.3">
      <c r="A60" s="51" t="s">
        <v>114</v>
      </c>
    </row>
    <row r="61" spans="1:12" s="45" customFormat="1" ht="12.45" x14ac:dyDescent="0.3">
      <c r="A61" s="48" t="s">
        <v>113</v>
      </c>
      <c r="B61" s="49">
        <v>7296</v>
      </c>
      <c r="C61" s="50">
        <v>687</v>
      </c>
      <c r="D61" s="50">
        <v>746</v>
      </c>
      <c r="E61" s="49">
        <v>1543</v>
      </c>
      <c r="F61" s="49">
        <v>2566</v>
      </c>
      <c r="G61" s="49">
        <v>4650</v>
      </c>
      <c r="H61" s="49">
        <v>5245</v>
      </c>
      <c r="I61" s="49">
        <v>7604</v>
      </c>
      <c r="J61" s="49">
        <v>9634</v>
      </c>
      <c r="K61" s="49">
        <v>14630</v>
      </c>
      <c r="L61" s="49">
        <v>25612</v>
      </c>
    </row>
    <row r="62" spans="1:12" s="45" customFormat="1" ht="12.45" x14ac:dyDescent="0.3">
      <c r="A62" s="48" t="s">
        <v>112</v>
      </c>
      <c r="B62" s="47">
        <v>11.9</v>
      </c>
      <c r="C62" s="46">
        <v>2.7</v>
      </c>
      <c r="D62" s="46">
        <v>2.7</v>
      </c>
      <c r="E62" s="46">
        <v>4.2</v>
      </c>
      <c r="F62" s="46">
        <v>6</v>
      </c>
      <c r="G62" s="46">
        <v>9.4</v>
      </c>
      <c r="H62" s="46">
        <v>9.6999999999999993</v>
      </c>
      <c r="I62" s="46">
        <v>11.9</v>
      </c>
      <c r="J62" s="46">
        <v>13</v>
      </c>
      <c r="K62" s="46">
        <v>15.4</v>
      </c>
      <c r="L62" s="46">
        <v>18</v>
      </c>
    </row>
    <row r="63" spans="1:12" s="45" customFormat="1" ht="12.75" customHeight="1" x14ac:dyDescent="0.3">
      <c r="A63" s="89" t="s">
        <v>111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</row>
  </sheetData>
  <mergeCells count="2">
    <mergeCell ref="A1:L1"/>
    <mergeCell ref="A63:L63"/>
  </mergeCells>
  <pageMargins left="0.5" right="0.5" top="0.5" bottom="0.5" header="0.3" footer="0.3"/>
  <pageSetup fitToHeight="32767" orientation="portrait" r:id="rId1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85" zoomScaleNormal="85" workbookViewId="0">
      <selection activeCell="D21" sqref="D21"/>
    </sheetView>
  </sheetViews>
  <sheetFormatPr defaultRowHeight="14.6" x14ac:dyDescent="0.4"/>
  <cols>
    <col min="1" max="1" width="18.53515625" bestFit="1" customWidth="1"/>
    <col min="3" max="3" width="32.69140625" bestFit="1" customWidth="1"/>
    <col min="4" max="4" width="17.15234375" customWidth="1"/>
    <col min="5" max="5" width="16.15234375" customWidth="1"/>
    <col min="6" max="7" width="15" bestFit="1" customWidth="1"/>
    <col min="8" max="9" width="18.15234375" bestFit="1" customWidth="1"/>
  </cols>
  <sheetData>
    <row r="1" spans="1:1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66" customHeight="1" x14ac:dyDescent="0.4">
      <c r="A4" s="4"/>
      <c r="B4" s="4"/>
      <c r="C4" s="6" t="s">
        <v>7</v>
      </c>
      <c r="D4" s="7" t="s">
        <v>27</v>
      </c>
      <c r="E4" s="7" t="s">
        <v>8</v>
      </c>
      <c r="F4" s="6" t="s">
        <v>9</v>
      </c>
      <c r="G4" s="6" t="s">
        <v>10</v>
      </c>
      <c r="H4" s="6" t="s">
        <v>11</v>
      </c>
      <c r="I4" s="6" t="s">
        <v>5</v>
      </c>
      <c r="J4" s="5"/>
      <c r="K4" s="4"/>
    </row>
    <row r="5" spans="1:11" ht="26.15" x14ac:dyDescent="0.4">
      <c r="A5" s="4"/>
      <c r="B5" s="4"/>
      <c r="C5" s="8" t="s">
        <v>12</v>
      </c>
      <c r="D5" s="9">
        <v>200</v>
      </c>
      <c r="E5" s="9">
        <v>500</v>
      </c>
      <c r="F5" s="9">
        <v>100</v>
      </c>
      <c r="G5" s="9">
        <v>500</v>
      </c>
      <c r="H5" s="9">
        <v>2000</v>
      </c>
      <c r="I5" s="9">
        <f>SUM(D5:H5)</f>
        <v>3300</v>
      </c>
      <c r="J5" s="4"/>
      <c r="K5" s="4"/>
    </row>
    <row r="6" spans="1:11" ht="26.15" x14ac:dyDescent="0.7">
      <c r="A6" s="4"/>
      <c r="B6" s="4"/>
      <c r="C6" s="8" t="s">
        <v>13</v>
      </c>
      <c r="D6" s="10"/>
      <c r="E6" s="10"/>
      <c r="F6" s="10"/>
      <c r="G6" s="10"/>
      <c r="H6" s="10"/>
      <c r="I6" s="9">
        <f t="shared" ref="I6:I19" si="0">SUM(D6:H6)</f>
        <v>0</v>
      </c>
      <c r="J6" s="4"/>
      <c r="K6" s="4"/>
    </row>
    <row r="7" spans="1:11" ht="26.15" x14ac:dyDescent="0.4">
      <c r="A7" s="4"/>
      <c r="B7" s="4"/>
      <c r="C7" s="11" t="s">
        <v>14</v>
      </c>
      <c r="D7" s="9">
        <v>0</v>
      </c>
      <c r="E7" s="9">
        <v>200</v>
      </c>
      <c r="F7" s="9">
        <v>0</v>
      </c>
      <c r="G7" s="9">
        <v>100</v>
      </c>
      <c r="H7" s="9">
        <v>500</v>
      </c>
      <c r="I7" s="9">
        <f t="shared" si="0"/>
        <v>800</v>
      </c>
      <c r="J7" s="4"/>
      <c r="K7" s="4"/>
    </row>
    <row r="8" spans="1:11" ht="26.15" x14ac:dyDescent="0.4">
      <c r="A8" s="4"/>
      <c r="B8" s="4"/>
      <c r="C8" s="11" t="s">
        <v>15</v>
      </c>
      <c r="D8" s="9">
        <v>0</v>
      </c>
      <c r="E8" s="9">
        <v>0</v>
      </c>
      <c r="F8" s="9">
        <v>0</v>
      </c>
      <c r="G8" s="9">
        <v>0</v>
      </c>
      <c r="H8" s="9">
        <v>500</v>
      </c>
      <c r="I8" s="9">
        <f t="shared" si="0"/>
        <v>500</v>
      </c>
      <c r="J8" s="4"/>
      <c r="K8" s="4"/>
    </row>
    <row r="9" spans="1:11" ht="26.15" x14ac:dyDescent="0.4">
      <c r="A9" s="4"/>
      <c r="B9" s="4"/>
      <c r="C9" s="8" t="s">
        <v>16</v>
      </c>
      <c r="D9" s="9">
        <v>0</v>
      </c>
      <c r="E9" s="9">
        <v>0</v>
      </c>
      <c r="F9" s="9">
        <v>0</v>
      </c>
      <c r="G9" s="9">
        <v>0</v>
      </c>
      <c r="H9" s="9">
        <v>100</v>
      </c>
      <c r="I9" s="9">
        <f t="shared" si="0"/>
        <v>100</v>
      </c>
      <c r="J9" s="4"/>
      <c r="K9" s="4"/>
    </row>
    <row r="10" spans="1:11" ht="26.15" x14ac:dyDescent="0.4">
      <c r="A10" s="4"/>
      <c r="B10" s="4"/>
      <c r="C10" s="12" t="s">
        <v>17</v>
      </c>
      <c r="D10" s="13"/>
      <c r="E10" s="13"/>
      <c r="F10" s="13"/>
      <c r="G10" s="13"/>
      <c r="H10" s="13"/>
      <c r="I10" s="13">
        <f t="shared" si="0"/>
        <v>0</v>
      </c>
      <c r="J10" s="4"/>
      <c r="K10" s="4"/>
    </row>
    <row r="11" spans="1:11" ht="26.15" x14ac:dyDescent="0.4">
      <c r="A11" s="4"/>
      <c r="B11" s="4"/>
      <c r="C11" s="11" t="s">
        <v>18</v>
      </c>
      <c r="D11" s="9">
        <f>D5-D7</f>
        <v>200</v>
      </c>
      <c r="E11" s="9">
        <f t="shared" ref="E11" si="1">E5-E7</f>
        <v>300</v>
      </c>
      <c r="F11" s="9">
        <f>F5</f>
        <v>100</v>
      </c>
      <c r="G11" s="9">
        <f>G5-G7</f>
        <v>400</v>
      </c>
      <c r="H11" s="9">
        <f>H5-H7</f>
        <v>1500</v>
      </c>
      <c r="I11" s="9">
        <f t="shared" si="0"/>
        <v>2500</v>
      </c>
      <c r="J11" s="4"/>
      <c r="K11" s="4"/>
    </row>
    <row r="12" spans="1:11" ht="26.15" x14ac:dyDescent="0.4">
      <c r="A12" s="4"/>
      <c r="B12" s="4"/>
      <c r="C12" s="11" t="s">
        <v>19</v>
      </c>
      <c r="D12" s="9">
        <f>D5-D7-D9</f>
        <v>200</v>
      </c>
      <c r="E12" s="9">
        <f>E5-E7-E9</f>
        <v>300</v>
      </c>
      <c r="F12" s="9">
        <f>F5</f>
        <v>100</v>
      </c>
      <c r="G12" s="9">
        <f>G5-G7-G9</f>
        <v>400</v>
      </c>
      <c r="H12" s="9">
        <f t="shared" ref="H12" si="2">H5-H7-H9</f>
        <v>1400</v>
      </c>
      <c r="I12" s="9">
        <f t="shared" si="0"/>
        <v>2400</v>
      </c>
      <c r="J12" s="4"/>
      <c r="K12" s="4"/>
    </row>
    <row r="13" spans="1:11" ht="26.15" x14ac:dyDescent="0.4">
      <c r="A13" s="4"/>
      <c r="B13" s="4"/>
      <c r="C13" s="11" t="s">
        <v>20</v>
      </c>
      <c r="D13" s="9">
        <f>D5-D7-D8</f>
        <v>200</v>
      </c>
      <c r="E13" s="9">
        <f>E5-E7-E8</f>
        <v>300</v>
      </c>
      <c r="F13" s="9">
        <f>F5</f>
        <v>100</v>
      </c>
      <c r="G13" s="9">
        <f>G5-G7-G8</f>
        <v>400</v>
      </c>
      <c r="H13" s="9">
        <f t="shared" ref="H13" si="3">H5-H7-H8</f>
        <v>1000</v>
      </c>
      <c r="I13" s="9">
        <f t="shared" si="0"/>
        <v>2000</v>
      </c>
      <c r="J13" s="4"/>
      <c r="K13" s="4"/>
    </row>
    <row r="14" spans="1:11" ht="26.15" x14ac:dyDescent="0.4">
      <c r="A14" s="4"/>
      <c r="B14" s="4"/>
      <c r="C14" s="12" t="s">
        <v>21</v>
      </c>
      <c r="D14" s="13"/>
      <c r="E14" s="13"/>
      <c r="F14" s="13"/>
      <c r="G14" s="13"/>
      <c r="H14" s="13"/>
      <c r="I14" s="13">
        <f t="shared" si="0"/>
        <v>0</v>
      </c>
      <c r="J14" s="4"/>
      <c r="K14" s="4"/>
    </row>
    <row r="15" spans="1:11" ht="26.15" x14ac:dyDescent="0.4">
      <c r="A15" s="4"/>
      <c r="B15" s="4"/>
      <c r="C15" s="11" t="s">
        <v>22</v>
      </c>
      <c r="D15" s="9">
        <f>0.1*D5</f>
        <v>20</v>
      </c>
      <c r="E15" s="9">
        <f>0.1*E5</f>
        <v>50</v>
      </c>
      <c r="F15" s="9">
        <f>0.1*F5</f>
        <v>10</v>
      </c>
      <c r="G15" s="9">
        <f t="shared" ref="G15:H15" si="4">0.1*G5</f>
        <v>50</v>
      </c>
      <c r="H15" s="9">
        <f t="shared" si="4"/>
        <v>200</v>
      </c>
      <c r="I15" s="9">
        <f t="shared" si="0"/>
        <v>330</v>
      </c>
      <c r="J15" s="4"/>
      <c r="K15" s="4"/>
    </row>
    <row r="16" spans="1:11" ht="26.15" x14ac:dyDescent="0.4">
      <c r="A16" s="4"/>
      <c r="B16" s="4"/>
      <c r="C16" s="11" t="s">
        <v>23</v>
      </c>
      <c r="D16" s="9">
        <f>0.1*D11</f>
        <v>20</v>
      </c>
      <c r="E16" s="9">
        <f>0.1*E11</f>
        <v>30</v>
      </c>
      <c r="F16" s="9">
        <f>0.1*F11</f>
        <v>10</v>
      </c>
      <c r="G16" s="9">
        <f t="shared" ref="G16:H16" si="5">0.1*G11</f>
        <v>40</v>
      </c>
      <c r="H16" s="9">
        <f t="shared" si="5"/>
        <v>150</v>
      </c>
      <c r="I16" s="9">
        <f t="shared" si="0"/>
        <v>250</v>
      </c>
      <c r="J16" s="4"/>
      <c r="K16" s="4"/>
    </row>
    <row r="17" spans="1:11" ht="26.15" x14ac:dyDescent="0.4">
      <c r="A17" s="4"/>
      <c r="B17" s="4"/>
      <c r="C17" s="11" t="s">
        <v>24</v>
      </c>
      <c r="D17" s="9">
        <f>0.1*D12</f>
        <v>20</v>
      </c>
      <c r="E17" s="9">
        <f>0.1*E12</f>
        <v>30</v>
      </c>
      <c r="F17" s="9">
        <f t="shared" ref="F17:F18" si="6">0.1*F12</f>
        <v>10</v>
      </c>
      <c r="G17" s="9">
        <f>0.1*G12</f>
        <v>40</v>
      </c>
      <c r="H17" s="9">
        <f>0.1*H12</f>
        <v>140</v>
      </c>
      <c r="I17" s="9">
        <f t="shared" si="0"/>
        <v>240</v>
      </c>
      <c r="J17" s="4"/>
      <c r="K17" s="4"/>
    </row>
    <row r="18" spans="1:11" ht="26.15" x14ac:dyDescent="0.4">
      <c r="A18" s="4"/>
      <c r="B18" s="4"/>
      <c r="C18" s="11" t="s">
        <v>25</v>
      </c>
      <c r="D18" s="9">
        <f>0.1*D13</f>
        <v>20</v>
      </c>
      <c r="E18" s="9">
        <f>0.1*E13</f>
        <v>30</v>
      </c>
      <c r="F18" s="9">
        <f t="shared" si="6"/>
        <v>10</v>
      </c>
      <c r="G18" s="9">
        <f>0.1*G13</f>
        <v>40</v>
      </c>
      <c r="H18" s="9">
        <f>0.1*H13</f>
        <v>100</v>
      </c>
      <c r="I18" s="9">
        <f t="shared" si="0"/>
        <v>200</v>
      </c>
      <c r="J18" s="4"/>
      <c r="K18" s="4"/>
    </row>
    <row r="19" spans="1:11" ht="26.15" x14ac:dyDescent="0.4">
      <c r="A19" s="4"/>
      <c r="B19" s="4"/>
      <c r="C19" s="14" t="s">
        <v>26</v>
      </c>
      <c r="D19" s="15">
        <f>0*D5</f>
        <v>0</v>
      </c>
      <c r="E19" s="15">
        <f t="shared" ref="E19:G19" si="7">0*E5</f>
        <v>0</v>
      </c>
      <c r="F19" s="15">
        <f t="shared" si="7"/>
        <v>0</v>
      </c>
      <c r="G19" s="15">
        <f t="shared" si="7"/>
        <v>0</v>
      </c>
      <c r="H19" s="15">
        <f>H5*0.1</f>
        <v>200</v>
      </c>
      <c r="I19" s="16">
        <f t="shared" si="0"/>
        <v>200</v>
      </c>
      <c r="J19" s="4"/>
      <c r="K19" s="4"/>
    </row>
    <row r="20" spans="1:1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</sheetData>
  <pageMargins left="0.7" right="0.7" top="0.75" bottom="0.75" header="0.3" footer="0.3"/>
  <ignoredErrors>
    <ignoredError sqref="F11:F1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C18" sqref="C18"/>
    </sheetView>
  </sheetViews>
  <sheetFormatPr defaultRowHeight="14.6" x14ac:dyDescent="0.4"/>
  <cols>
    <col min="1" max="1" width="32" bestFit="1" customWidth="1"/>
    <col min="2" max="2" width="18.53515625" customWidth="1"/>
    <col min="3" max="3" width="16.15234375" customWidth="1"/>
    <col min="4" max="4" width="18.3046875" customWidth="1"/>
    <col min="5" max="5" width="17.3046875" customWidth="1"/>
    <col min="6" max="7" width="18.69140625" customWidth="1"/>
  </cols>
  <sheetData>
    <row r="1" spans="1:8" ht="28.3" x14ac:dyDescent="0.75">
      <c r="A1" s="17"/>
      <c r="B1" s="90" t="s">
        <v>6</v>
      </c>
      <c r="C1" s="90"/>
      <c r="D1" s="90"/>
      <c r="E1" s="90"/>
      <c r="F1" s="90"/>
      <c r="G1" s="90"/>
      <c r="H1" s="4"/>
    </row>
    <row r="2" spans="1:8" s="1" customFormat="1" ht="56.6" x14ac:dyDescent="0.4">
      <c r="A2" s="18" t="s">
        <v>3</v>
      </c>
      <c r="B2" s="18" t="s">
        <v>13</v>
      </c>
      <c r="C2" s="18" t="s">
        <v>12</v>
      </c>
      <c r="D2" s="18" t="s">
        <v>2</v>
      </c>
      <c r="E2" s="18" t="s">
        <v>1</v>
      </c>
      <c r="F2" s="18" t="s">
        <v>0</v>
      </c>
      <c r="G2" s="18" t="s">
        <v>4</v>
      </c>
      <c r="H2" s="20"/>
    </row>
    <row r="3" spans="1:8" ht="28.3" x14ac:dyDescent="0.75">
      <c r="A3" s="17" t="s">
        <v>9</v>
      </c>
      <c r="B3" s="19">
        <v>0</v>
      </c>
      <c r="C3" s="19">
        <v>20</v>
      </c>
      <c r="D3" s="19">
        <f>C3*0.1</f>
        <v>2</v>
      </c>
      <c r="E3" s="19">
        <f>C3*1.1</f>
        <v>22</v>
      </c>
      <c r="F3" s="19">
        <f>C3-B3</f>
        <v>20</v>
      </c>
      <c r="G3" s="19">
        <f>D3</f>
        <v>2</v>
      </c>
      <c r="H3" s="4"/>
    </row>
    <row r="4" spans="1:8" ht="28.3" x14ac:dyDescent="0.75">
      <c r="A4" s="21" t="s">
        <v>28</v>
      </c>
      <c r="B4" s="22">
        <v>20</v>
      </c>
      <c r="C4" s="22">
        <v>50</v>
      </c>
      <c r="D4" s="22">
        <f>C4*0.1</f>
        <v>5</v>
      </c>
      <c r="E4" s="22">
        <f>C4*1.1</f>
        <v>55.000000000000007</v>
      </c>
      <c r="F4" s="22">
        <f>C4-B4</f>
        <v>30</v>
      </c>
      <c r="G4" s="22">
        <f>D4-D3</f>
        <v>3</v>
      </c>
    </row>
    <row r="5" spans="1:8" ht="28.3" x14ac:dyDescent="0.75">
      <c r="A5" s="21" t="s">
        <v>29</v>
      </c>
      <c r="B5" s="22">
        <v>50</v>
      </c>
      <c r="C5" s="22">
        <v>90</v>
      </c>
      <c r="D5" s="22">
        <f>C5*0.1</f>
        <v>9</v>
      </c>
      <c r="E5" s="22">
        <f>C5*1.1</f>
        <v>99.000000000000014</v>
      </c>
      <c r="F5" s="22">
        <f>C5-B5</f>
        <v>40</v>
      </c>
      <c r="G5" s="22">
        <f>D5-D4</f>
        <v>4</v>
      </c>
    </row>
    <row r="6" spans="1:8" ht="28.3" x14ac:dyDescent="0.75">
      <c r="A6" s="21" t="s">
        <v>30</v>
      </c>
      <c r="B6" s="22">
        <v>90</v>
      </c>
      <c r="C6" s="22">
        <v>200</v>
      </c>
      <c r="D6" s="22">
        <f>C6*0.1</f>
        <v>20</v>
      </c>
      <c r="E6" s="22">
        <f>C6*1.1</f>
        <v>220.00000000000003</v>
      </c>
      <c r="F6" s="22">
        <f>C6-B6</f>
        <v>110</v>
      </c>
      <c r="G6" s="22">
        <f>D6-D5</f>
        <v>11</v>
      </c>
    </row>
    <row r="7" spans="1:8" ht="28.3" x14ac:dyDescent="0.75">
      <c r="A7" s="23" t="s">
        <v>5</v>
      </c>
      <c r="B7" s="24">
        <v>0</v>
      </c>
      <c r="C7" s="24">
        <v>0</v>
      </c>
      <c r="D7" s="24">
        <v>0</v>
      </c>
      <c r="E7" s="24">
        <v>0</v>
      </c>
      <c r="F7" s="24">
        <f t="shared" ref="F7:G7" si="0">SUM(F3:F6)</f>
        <v>200</v>
      </c>
      <c r="G7" s="24">
        <f t="shared" si="0"/>
        <v>20</v>
      </c>
    </row>
    <row r="8" spans="1:8" x14ac:dyDescent="0.4">
      <c r="A8" s="4"/>
      <c r="B8" s="4"/>
      <c r="C8" s="4"/>
      <c r="D8" s="4"/>
      <c r="E8" s="4"/>
      <c r="F8" s="4"/>
      <c r="G8" s="4"/>
      <c r="H8" s="4"/>
    </row>
    <row r="9" spans="1:8" x14ac:dyDescent="0.4">
      <c r="A9" s="4"/>
      <c r="B9" s="4"/>
      <c r="C9" s="4"/>
      <c r="D9" s="4"/>
      <c r="E9" s="4"/>
      <c r="F9" s="4"/>
      <c r="G9" s="4"/>
      <c r="H9" s="4"/>
    </row>
    <row r="10" spans="1:8" x14ac:dyDescent="0.4">
      <c r="B10" s="91"/>
      <c r="C10" s="91"/>
      <c r="D10" s="91"/>
      <c r="E10" s="91"/>
      <c r="F10" s="91"/>
      <c r="G10" s="91"/>
    </row>
    <row r="11" spans="1:8" x14ac:dyDescent="0.4">
      <c r="A11" s="2"/>
      <c r="B11" s="2"/>
      <c r="C11" s="2"/>
      <c r="D11" s="2"/>
      <c r="E11" s="2"/>
      <c r="F11" s="2"/>
      <c r="G11" s="2"/>
    </row>
    <row r="12" spans="1:8" x14ac:dyDescent="0.4">
      <c r="B12" s="3"/>
      <c r="C12" s="3"/>
      <c r="D12" s="3"/>
      <c r="E12" s="3"/>
      <c r="F12" s="3"/>
      <c r="G12" s="3"/>
    </row>
    <row r="13" spans="1:8" x14ac:dyDescent="0.4">
      <c r="B13" s="3"/>
      <c r="C13" s="3"/>
      <c r="D13" s="3"/>
      <c r="E13" s="3"/>
      <c r="F13" s="3"/>
      <c r="G13" s="3"/>
    </row>
    <row r="14" spans="1:8" x14ac:dyDescent="0.4">
      <c r="B14" s="3"/>
      <c r="C14" s="3"/>
      <c r="D14" s="3"/>
      <c r="E14" s="3"/>
      <c r="F14" s="3"/>
      <c r="G14" s="3"/>
    </row>
    <row r="15" spans="1:8" x14ac:dyDescent="0.4">
      <c r="B15" s="3"/>
      <c r="C15" s="3"/>
      <c r="D15" s="3"/>
      <c r="E15" s="3"/>
      <c r="F15" s="3"/>
      <c r="G15" s="3"/>
    </row>
    <row r="16" spans="1:8" x14ac:dyDescent="0.4">
      <c r="B16" s="3"/>
      <c r="C16" s="3"/>
      <c r="D16" s="3"/>
      <c r="E16" s="3"/>
      <c r="F16" s="3"/>
      <c r="G16" s="3"/>
    </row>
  </sheetData>
  <mergeCells count="2">
    <mergeCell ref="B1:G1"/>
    <mergeCell ref="B10:G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D13" sqref="D13"/>
    </sheetView>
  </sheetViews>
  <sheetFormatPr defaultRowHeight="14.6" x14ac:dyDescent="0.4"/>
  <cols>
    <col min="1" max="1" width="20.53515625" customWidth="1"/>
  </cols>
  <sheetData>
    <row r="1" spans="1:7" x14ac:dyDescent="0.4">
      <c r="A1" s="25" t="s">
        <v>31</v>
      </c>
      <c r="B1" s="25"/>
      <c r="C1" s="25"/>
      <c r="D1" s="25"/>
      <c r="E1" s="25"/>
      <c r="F1" s="25"/>
      <c r="G1" s="25"/>
    </row>
    <row r="2" spans="1:7" ht="15" thickBot="1" x14ac:dyDescent="0.45">
      <c r="A2" s="26" t="s">
        <v>32</v>
      </c>
      <c r="B2" s="92" t="s">
        <v>33</v>
      </c>
      <c r="C2" s="93"/>
      <c r="D2" s="94"/>
      <c r="E2" s="92" t="s">
        <v>34</v>
      </c>
      <c r="F2" s="93"/>
      <c r="G2" s="93"/>
    </row>
    <row r="3" spans="1:7" ht="38.6" thickTop="1" x14ac:dyDescent="0.4">
      <c r="A3" s="27"/>
      <c r="B3" s="28" t="s">
        <v>35</v>
      </c>
      <c r="C3" s="29" t="s">
        <v>36</v>
      </c>
      <c r="D3" s="30" t="s">
        <v>37</v>
      </c>
      <c r="E3" s="28" t="s">
        <v>35</v>
      </c>
      <c r="F3" s="29" t="s">
        <v>36</v>
      </c>
      <c r="G3" s="30" t="s">
        <v>37</v>
      </c>
    </row>
    <row r="4" spans="1:7" x14ac:dyDescent="0.4">
      <c r="A4" s="25" t="s">
        <v>38</v>
      </c>
      <c r="B4" s="31">
        <v>0.31</v>
      </c>
      <c r="C4" s="32">
        <f>B4*0.02</f>
        <v>6.1999999999999998E-3</v>
      </c>
      <c r="D4" s="32">
        <f>(C4+B4)</f>
        <v>0.31619999999999998</v>
      </c>
      <c r="E4" s="31">
        <v>0.31</v>
      </c>
      <c r="F4" s="33">
        <v>0</v>
      </c>
      <c r="G4" s="32">
        <f>F4+E4</f>
        <v>0.31</v>
      </c>
    </row>
    <row r="5" spans="1:7" x14ac:dyDescent="0.4">
      <c r="A5" s="25" t="s">
        <v>39</v>
      </c>
      <c r="B5" s="31">
        <f>D4*1.18</f>
        <v>0.37311599999999995</v>
      </c>
      <c r="C5" s="32">
        <f>B5*0.02</f>
        <v>7.4623199999999988E-3</v>
      </c>
      <c r="D5" s="32">
        <f>(C5+B5)</f>
        <v>0.38057831999999997</v>
      </c>
      <c r="E5" s="31">
        <f>G4*1.18</f>
        <v>0.36579999999999996</v>
      </c>
      <c r="F5" s="33">
        <v>0</v>
      </c>
      <c r="G5" s="32">
        <f>F5+E5</f>
        <v>0.36579999999999996</v>
      </c>
    </row>
    <row r="6" spans="1:7" x14ac:dyDescent="0.4">
      <c r="A6" s="25" t="s">
        <v>40</v>
      </c>
      <c r="B6" s="31">
        <f>D5*2</f>
        <v>0.76115663999999994</v>
      </c>
      <c r="C6" s="32">
        <f>B6*0.02</f>
        <v>1.5223132799999999E-2</v>
      </c>
      <c r="D6" s="32">
        <f>(C6+B6)</f>
        <v>0.77637977279999992</v>
      </c>
      <c r="E6" s="31">
        <f>G5*2</f>
        <v>0.73159999999999992</v>
      </c>
      <c r="F6" s="33">
        <v>0</v>
      </c>
      <c r="G6" s="32">
        <f>F6+E6</f>
        <v>0.73159999999999992</v>
      </c>
    </row>
    <row r="7" spans="1:7" x14ac:dyDescent="0.4">
      <c r="A7" s="25" t="s">
        <v>41</v>
      </c>
      <c r="B7" s="31">
        <f>D6*1.7</f>
        <v>1.3198456137599999</v>
      </c>
      <c r="C7" s="32">
        <f>B7*0.02</f>
        <v>2.6396912275199996E-2</v>
      </c>
      <c r="D7" s="32">
        <f>(C7+B7)</f>
        <v>1.3462425260351998</v>
      </c>
      <c r="E7" s="31">
        <f>G6*1.7</f>
        <v>1.2437199999999999</v>
      </c>
      <c r="F7" s="33">
        <v>0</v>
      </c>
      <c r="G7" s="32">
        <f>F7+E7</f>
        <v>1.2437199999999999</v>
      </c>
    </row>
    <row r="8" spans="1:7" x14ac:dyDescent="0.4">
      <c r="A8" s="25" t="s">
        <v>42</v>
      </c>
      <c r="B8" s="31">
        <f>D7*1.04</f>
        <v>1.4000922270766079</v>
      </c>
      <c r="C8" s="32">
        <f>B8*0.02</f>
        <v>2.8001844541532157E-2</v>
      </c>
      <c r="D8" s="32">
        <f>(C8+B8)</f>
        <v>1.4280940716181401</v>
      </c>
      <c r="E8" s="31">
        <f>G7*1.04</f>
        <v>1.2934688000000001</v>
      </c>
      <c r="F8" s="32">
        <f>E8*0.02</f>
        <v>2.5869376000000003E-2</v>
      </c>
      <c r="G8" s="32">
        <f>F8+E8</f>
        <v>1.319338176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D31" sqref="D31"/>
    </sheetView>
  </sheetViews>
  <sheetFormatPr defaultRowHeight="14.6" x14ac:dyDescent="0.4"/>
  <sheetData>
    <row r="1" spans="1:7" x14ac:dyDescent="0.4">
      <c r="A1" t="s">
        <v>44</v>
      </c>
      <c r="B1" t="s">
        <v>12</v>
      </c>
      <c r="C1" t="s">
        <v>0</v>
      </c>
      <c r="D1" t="s">
        <v>45</v>
      </c>
      <c r="E1" t="s">
        <v>43</v>
      </c>
      <c r="F1" t="s">
        <v>46</v>
      </c>
      <c r="G1" t="s">
        <v>47</v>
      </c>
    </row>
    <row r="2" spans="1:7" x14ac:dyDescent="0.4">
      <c r="D2" s="34">
        <v>0.05</v>
      </c>
      <c r="E2" s="35">
        <v>0.05</v>
      </c>
      <c r="F2" s="36">
        <v>2.1052652578947367E-2</v>
      </c>
      <c r="G2" s="36">
        <v>4.4444444444444439E-2</v>
      </c>
    </row>
    <row r="3" spans="1:7" x14ac:dyDescent="0.4">
      <c r="A3" t="s">
        <v>9</v>
      </c>
      <c r="B3" s="37">
        <v>100</v>
      </c>
      <c r="C3" s="37">
        <v>100</v>
      </c>
      <c r="D3" s="38"/>
      <c r="E3" s="38">
        <f>$E$2*C3</f>
        <v>5</v>
      </c>
      <c r="F3" s="38">
        <f>$F$2*B3</f>
        <v>2.1052652578947368</v>
      </c>
      <c r="G3" s="38"/>
    </row>
    <row r="4" spans="1:7" x14ac:dyDescent="0.4">
      <c r="A4" t="s">
        <v>10</v>
      </c>
      <c r="B4" s="37">
        <v>150</v>
      </c>
      <c r="C4" s="37">
        <f>B4-B3</f>
        <v>50</v>
      </c>
      <c r="D4" s="38"/>
      <c r="E4" s="38">
        <f t="shared" ref="E4:E6" si="0">$E$2*C4</f>
        <v>2.5</v>
      </c>
      <c r="F4" s="38">
        <f t="shared" ref="F4:F6" si="1">$F$2*B4</f>
        <v>3.1578978868421053</v>
      </c>
      <c r="G4" s="38">
        <f>B4*$G$2</f>
        <v>6.6666666666666661</v>
      </c>
    </row>
    <row r="5" spans="1:7" x14ac:dyDescent="0.4">
      <c r="A5" t="s">
        <v>11</v>
      </c>
      <c r="B5" s="37">
        <v>300</v>
      </c>
      <c r="C5" s="37">
        <f t="shared" ref="C5:C6" si="2">B5-B4</f>
        <v>150</v>
      </c>
      <c r="D5" s="38"/>
      <c r="E5" s="38">
        <f t="shared" si="0"/>
        <v>7.5</v>
      </c>
      <c r="F5" s="38">
        <f t="shared" si="1"/>
        <v>6.3157957736842105</v>
      </c>
      <c r="G5" s="38">
        <f>B5*$G$2</f>
        <v>13.333333333333332</v>
      </c>
    </row>
    <row r="6" spans="1:7" x14ac:dyDescent="0.4">
      <c r="A6" t="s">
        <v>30</v>
      </c>
      <c r="B6" s="37">
        <v>400</v>
      </c>
      <c r="C6" s="37">
        <f t="shared" si="2"/>
        <v>100</v>
      </c>
      <c r="D6" s="38">
        <f>B6*D2</f>
        <v>20</v>
      </c>
      <c r="E6" s="38">
        <f t="shared" si="0"/>
        <v>5</v>
      </c>
      <c r="F6" s="38">
        <f t="shared" si="1"/>
        <v>8.4210610315789474</v>
      </c>
      <c r="G6" s="38"/>
    </row>
    <row r="7" spans="1:7" x14ac:dyDescent="0.4">
      <c r="A7" t="s">
        <v>48</v>
      </c>
      <c r="B7" s="37"/>
      <c r="C7" s="37"/>
      <c r="D7" s="38">
        <f>SUM(D3:D6)</f>
        <v>20</v>
      </c>
      <c r="E7" s="38">
        <f t="shared" ref="E7:G7" si="3">SUM(E3:E6)</f>
        <v>20</v>
      </c>
      <c r="F7" s="38">
        <f t="shared" si="3"/>
        <v>20.000019949999999</v>
      </c>
      <c r="G7" s="38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VAT2022</vt:lpstr>
      <vt:lpstr>SALES TAX EVALUATION (EMPTY)</vt:lpstr>
      <vt:lpstr>SALES TAX EVALUATION</vt:lpstr>
      <vt:lpstr>VAT</vt:lpstr>
      <vt:lpstr>Table 1110</vt:lpstr>
      <vt:lpstr>Vat Types</vt:lpstr>
      <vt:lpstr>invoice credit</vt:lpstr>
      <vt:lpstr>Sheet1</vt:lpstr>
      <vt:lpstr>Sheet2</vt:lpstr>
      <vt:lpstr>'Table 1110'!Print_Titles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duncande</dc:creator>
  <cp:lastModifiedBy>Jerome Dumortier</cp:lastModifiedBy>
  <cp:lastPrinted>2023-10-16T14:12:56Z</cp:lastPrinted>
  <dcterms:created xsi:type="dcterms:W3CDTF">2010-11-16T16:06:54Z</dcterms:created>
  <dcterms:modified xsi:type="dcterms:W3CDTF">2024-10-15T19:48:04Z</dcterms:modified>
</cp:coreProperties>
</file>