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Public Finance\Slides\"/>
    </mc:Choice>
  </mc:AlternateContent>
  <xr:revisionPtr revIDLastSave="0" documentId="13_ncr:1_{BB4C1CFA-2F22-49BD-9A5C-C42812F64E50}" xr6:coauthVersionLast="47" xr6:coauthVersionMax="47" xr10:uidLastSave="{00000000-0000-0000-0000-000000000000}"/>
  <bookViews>
    <workbookView xWindow="32811" yWindow="-103" windowWidth="33120" windowHeight="18000" tabRatio="898" activeTab="4" xr2:uid="{00000000-000D-0000-FFFF-FFFF00000000}"/>
  </bookViews>
  <sheets>
    <sheet name="HRD Parameters" sheetId="15" r:id="rId1"/>
    <sheet name="HRD Budget" sheetId="16" r:id="rId2"/>
    <sheet name="HRD Budget (EMPTY)" sheetId="19" r:id="rId3"/>
    <sheet name="SPEAville Police" sheetId="8" r:id="rId4"/>
    <sheet name="SPEAville Police (Empty)" sheetId="9" r:id="rId5"/>
  </sheets>
  <definedNames>
    <definedName name="_xlnm.Print_Area" localSheetId="2">'HRD Budget (EMPTY)'!$A$2:$D$27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9" l="1"/>
  <c r="B5" i="19"/>
  <c r="F10" i="16"/>
  <c r="E10" i="16"/>
  <c r="G8" i="16"/>
  <c r="D8" i="16"/>
  <c r="B8" i="16"/>
  <c r="F8" i="16"/>
  <c r="E8" i="16"/>
  <c r="F7" i="16"/>
  <c r="F5" i="16"/>
  <c r="E5" i="16"/>
  <c r="E7" i="16" s="1"/>
  <c r="C10" i="16"/>
  <c r="B10" i="16"/>
  <c r="C8" i="16"/>
  <c r="B11" i="15"/>
  <c r="C11" i="15"/>
  <c r="D7" i="15"/>
  <c r="F5" i="19" l="1"/>
  <c r="B7" i="19"/>
  <c r="C7" i="19"/>
  <c r="B6" i="19"/>
  <c r="C6" i="19"/>
  <c r="D5" i="19"/>
  <c r="D6" i="19" s="1"/>
  <c r="E5" i="19"/>
  <c r="G7" i="16"/>
  <c r="C5" i="16"/>
  <c r="C7" i="16" s="1"/>
  <c r="B5" i="16"/>
  <c r="B7" i="16" s="1"/>
  <c r="D7" i="16" s="1"/>
  <c r="C51" i="8"/>
  <c r="C52" i="8"/>
  <c r="B52" i="8"/>
  <c r="B51" i="8"/>
  <c r="C49" i="8"/>
  <c r="D49" i="8"/>
  <c r="E49" i="8"/>
  <c r="F49" i="8"/>
  <c r="B49" i="8"/>
  <c r="D7" i="19" l="1"/>
  <c r="B8" i="19" s="1"/>
  <c r="F6" i="19"/>
  <c r="G5" i="19"/>
  <c r="G6" i="19" s="1"/>
  <c r="E6" i="19"/>
  <c r="D5" i="16"/>
  <c r="G5" i="16"/>
  <c r="G6" i="16" s="1"/>
  <c r="B6" i="16"/>
  <c r="B20" i="16" s="1"/>
  <c r="C6" i="16"/>
  <c r="C20" i="16" s="1"/>
  <c r="E6" i="16"/>
  <c r="E20" i="16" s="1"/>
  <c r="F6" i="16"/>
  <c r="F20" i="16" s="1"/>
  <c r="B12" i="16"/>
  <c r="C12" i="16"/>
  <c r="E12" i="16"/>
  <c r="F12" i="16"/>
  <c r="B13" i="16"/>
  <c r="C13" i="16"/>
  <c r="E13" i="16"/>
  <c r="F13" i="16"/>
  <c r="B25" i="16"/>
  <c r="C25" i="16"/>
  <c r="E25" i="16"/>
  <c r="F25" i="16"/>
  <c r="D4" i="15"/>
  <c r="D5" i="15"/>
  <c r="B6" i="15"/>
  <c r="E11" i="16" s="1"/>
  <c r="C6" i="15"/>
  <c r="F11" i="16" s="1"/>
  <c r="C8" i="19" l="1"/>
  <c r="G13" i="16"/>
  <c r="D20" i="16"/>
  <c r="D12" i="16"/>
  <c r="F14" i="16"/>
  <c r="F15" i="16" s="1"/>
  <c r="C11" i="16"/>
  <c r="D6" i="16"/>
  <c r="D13" i="16"/>
  <c r="G20" i="16"/>
  <c r="G12" i="16"/>
  <c r="G25" i="16"/>
  <c r="G11" i="16"/>
  <c r="D25" i="16"/>
  <c r="B11" i="16"/>
  <c r="D8" i="19" l="1"/>
  <c r="D11" i="16"/>
  <c r="C14" i="16"/>
  <c r="C15" i="16" s="1"/>
  <c r="G10" i="16"/>
  <c r="G14" i="16" s="1"/>
  <c r="G15" i="16" s="1"/>
  <c r="E18" i="16"/>
  <c r="F19" i="16"/>
  <c r="F17" i="9"/>
  <c r="F24" i="9" s="1"/>
  <c r="F31" i="9" s="1"/>
  <c r="E17" i="9"/>
  <c r="E24" i="9" s="1"/>
  <c r="E31" i="9" s="1"/>
  <c r="D17" i="9"/>
  <c r="D41" i="9" s="1"/>
  <c r="D48" i="9" s="1"/>
  <c r="D55" i="9" s="1"/>
  <c r="D62" i="9" s="1"/>
  <c r="D69" i="9" s="1"/>
  <c r="C17" i="9"/>
  <c r="C24" i="9" s="1"/>
  <c r="C31" i="9" s="1"/>
  <c r="B17" i="9"/>
  <c r="B41" i="9" s="1"/>
  <c r="B48" i="9" s="1"/>
  <c r="B55" i="9" s="1"/>
  <c r="B62" i="9" s="1"/>
  <c r="B69" i="9" s="1"/>
  <c r="D13" i="9"/>
  <c r="D12" i="9"/>
  <c r="G10" i="9"/>
  <c r="E14" i="16" l="1"/>
  <c r="E15" i="16" s="1"/>
  <c r="E19" i="16"/>
  <c r="G19" i="16" s="1"/>
  <c r="F18" i="16"/>
  <c r="F21" i="16" s="1"/>
  <c r="F23" i="16" s="1"/>
  <c r="C37" i="9"/>
  <c r="D24" i="9"/>
  <c r="D31" i="9" s="1"/>
  <c r="C41" i="9"/>
  <c r="C48" i="9" s="1"/>
  <c r="C55" i="9" s="1"/>
  <c r="C62" i="9" s="1"/>
  <c r="C69" i="9" s="1"/>
  <c r="E41" i="9"/>
  <c r="E48" i="9" s="1"/>
  <c r="E55" i="9" s="1"/>
  <c r="E62" i="9" s="1"/>
  <c r="E69" i="9" s="1"/>
  <c r="B24" i="9"/>
  <c r="B31" i="9" s="1"/>
  <c r="F41" i="9"/>
  <c r="F48" i="9" s="1"/>
  <c r="F55" i="9" s="1"/>
  <c r="F62" i="9" s="1"/>
  <c r="F69" i="9" s="1"/>
  <c r="C35" i="8"/>
  <c r="B35" i="8"/>
  <c r="C34" i="8"/>
  <c r="B34" i="8"/>
  <c r="C32" i="8"/>
  <c r="D32" i="8"/>
  <c r="E32" i="8"/>
  <c r="F32" i="8"/>
  <c r="B32" i="8"/>
  <c r="C17" i="8"/>
  <c r="C41" i="8" s="1"/>
  <c r="C48" i="8" s="1"/>
  <c r="C55" i="8" s="1"/>
  <c r="C62" i="8" s="1"/>
  <c r="C69" i="8" s="1"/>
  <c r="D17" i="8"/>
  <c r="D24" i="8" s="1"/>
  <c r="D31" i="8" s="1"/>
  <c r="E17" i="8"/>
  <c r="E41" i="8" s="1"/>
  <c r="E48" i="8" s="1"/>
  <c r="E55" i="8" s="1"/>
  <c r="E62" i="8" s="1"/>
  <c r="E69" i="8" s="1"/>
  <c r="F17" i="8"/>
  <c r="F41" i="8" s="1"/>
  <c r="F48" i="8" s="1"/>
  <c r="F55" i="8" s="1"/>
  <c r="F62" i="8" s="1"/>
  <c r="F69" i="8" s="1"/>
  <c r="B17" i="8"/>
  <c r="B41" i="8" s="1"/>
  <c r="B48" i="8" s="1"/>
  <c r="B55" i="8" s="1"/>
  <c r="B62" i="8" s="1"/>
  <c r="B69" i="8" s="1"/>
  <c r="D56" i="8"/>
  <c r="D70" i="8" s="1"/>
  <c r="E56" i="8"/>
  <c r="E70" i="8" s="1"/>
  <c r="C56" i="8"/>
  <c r="C70" i="8" s="1"/>
  <c r="D21" i="8"/>
  <c r="D20" i="8"/>
  <c r="G18" i="8"/>
  <c r="D13" i="8"/>
  <c r="D12" i="8"/>
  <c r="G10" i="8"/>
  <c r="E16" i="16" l="1"/>
  <c r="F16" i="16"/>
  <c r="E21" i="16"/>
  <c r="E23" i="16" s="1"/>
  <c r="F22" i="16"/>
  <c r="C37" i="8"/>
  <c r="G18" i="16"/>
  <c r="G21" i="16" s="1"/>
  <c r="G22" i="16" s="1"/>
  <c r="F24" i="16"/>
  <c r="F26" i="16"/>
  <c r="F27" i="16" s="1"/>
  <c r="B18" i="16"/>
  <c r="B19" i="16"/>
  <c r="C19" i="16"/>
  <c r="C18" i="16"/>
  <c r="D10" i="16"/>
  <c r="D14" i="16" s="1"/>
  <c r="D15" i="16" s="1"/>
  <c r="B14" i="16"/>
  <c r="C58" i="8"/>
  <c r="C72" i="8" s="1"/>
  <c r="B24" i="8"/>
  <c r="B31" i="8" s="1"/>
  <c r="F24" i="8"/>
  <c r="F31" i="8" s="1"/>
  <c r="D41" i="8"/>
  <c r="D48" i="8" s="1"/>
  <c r="D55" i="8" s="1"/>
  <c r="D62" i="8" s="1"/>
  <c r="D69" i="8" s="1"/>
  <c r="C24" i="8"/>
  <c r="C31" i="8" s="1"/>
  <c r="E24" i="8"/>
  <c r="E31" i="8" s="1"/>
  <c r="F56" i="8"/>
  <c r="F70" i="8" s="1"/>
  <c r="C59" i="8"/>
  <c r="C73" i="8" s="1"/>
  <c r="G49" i="8"/>
  <c r="B56" i="8" s="1"/>
  <c r="B70" i="8" s="1"/>
  <c r="D51" i="8"/>
  <c r="B58" i="8" s="1"/>
  <c r="B72" i="8" s="1"/>
  <c r="D52" i="8"/>
  <c r="B59" i="8" s="1"/>
  <c r="B73" i="8" s="1"/>
  <c r="G16" i="16" l="1"/>
  <c r="E22" i="16"/>
  <c r="G23" i="16"/>
  <c r="G24" i="16" s="1"/>
  <c r="D19" i="16"/>
  <c r="D18" i="16"/>
  <c r="B21" i="16"/>
  <c r="C21" i="16"/>
  <c r="B16" i="16"/>
  <c r="B15" i="16"/>
  <c r="C16" i="16"/>
  <c r="E24" i="16"/>
  <c r="E26" i="16"/>
  <c r="E27" i="16" s="1"/>
  <c r="C75" i="8"/>
  <c r="D58" i="8"/>
  <c r="G56" i="8"/>
  <c r="D59" i="8"/>
  <c r="D16" i="16" l="1"/>
  <c r="D21" i="16"/>
  <c r="D22" i="16" s="1"/>
  <c r="G26" i="16"/>
  <c r="G27" i="16" s="1"/>
  <c r="C23" i="16"/>
  <c r="C22" i="16"/>
  <c r="B22" i="16"/>
  <c r="B23" i="16"/>
  <c r="D23" i="16" l="1"/>
  <c r="D24" i="16" s="1"/>
  <c r="B24" i="16"/>
  <c r="B26" i="16"/>
  <c r="B27" i="16" s="1"/>
  <c r="C24" i="16"/>
  <c r="C26" i="16"/>
  <c r="C27" i="16" s="1"/>
  <c r="D26" i="16" l="1"/>
  <c r="D27" i="16" s="1"/>
</calcChain>
</file>

<file path=xl/sharedStrings.xml><?xml version="1.0" encoding="utf-8"?>
<sst xmlns="http://schemas.openxmlformats.org/spreadsheetml/2006/main" count="273" uniqueCount="82">
  <si>
    <t>Total revenue</t>
  </si>
  <si>
    <t>Lieutenant</t>
  </si>
  <si>
    <t>Sergeant</t>
  </si>
  <si>
    <t>Patrol Officer</t>
  </si>
  <si>
    <t>Title of Position</t>
  </si>
  <si>
    <t>Grade</t>
  </si>
  <si>
    <t>Pay</t>
  </si>
  <si>
    <t>Min.</t>
  </si>
  <si>
    <t>Max.</t>
  </si>
  <si>
    <t>Requested</t>
  </si>
  <si>
    <t>Adopted</t>
  </si>
  <si>
    <t>&lt; 1 year</t>
  </si>
  <si>
    <t>Total</t>
  </si>
  <si>
    <t>Probationary Rate</t>
  </si>
  <si>
    <t>Maximum Rate</t>
  </si>
  <si>
    <t>2017 Actual</t>
  </si>
  <si>
    <t>Budgeted Positions SPEAville</t>
  </si>
  <si>
    <t>CASE 1: No turnover and no new hires</t>
  </si>
  <si>
    <t>CASE 2: Incorporating historical turnover rates</t>
  </si>
  <si>
    <t>Positions by Grade and Step (2019)</t>
  </si>
  <si>
    <t>Number of Employees Leaving</t>
  </si>
  <si>
    <t>Positions by Tenure (2018) SPEAville</t>
  </si>
  <si>
    <t>4 and more years</t>
  </si>
  <si>
    <t>3 years</t>
  </si>
  <si>
    <t>2 years</t>
  </si>
  <si>
    <t>1 year</t>
  </si>
  <si>
    <t>Positions by Tenure (2019)</t>
  </si>
  <si>
    <t>Salary Budget</t>
  </si>
  <si>
    <t>TOTAL REQUESTED BUDGET</t>
  </si>
  <si>
    <t>Maintenance facility (lease rate)</t>
  </si>
  <si>
    <t>Months per year</t>
  </si>
  <si>
    <t>Variable rate per mile</t>
  </si>
  <si>
    <t>Fixed rate/month</t>
  </si>
  <si>
    <t>Equipment lease</t>
  </si>
  <si>
    <t>Assistant's salary</t>
  </si>
  <si>
    <t>Benchmark miles per person per year</t>
  </si>
  <si>
    <t>Productivity (miles per person per year)</t>
  </si>
  <si>
    <t>State reimbursement/mile</t>
  </si>
  <si>
    <t>Days worked per employee year</t>
  </si>
  <si>
    <t>Personnel (FTE)</t>
  </si>
  <si>
    <t>Cost per mile</t>
  </si>
  <si>
    <t>Miles Repaired</t>
  </si>
  <si>
    <t>Supplies expenditures</t>
  </si>
  <si>
    <t>Maintenance and Personal Information</t>
  </si>
  <si>
    <t>Total Department</t>
  </si>
  <si>
    <t>Paved Road</t>
  </si>
  <si>
    <t>Gravel Road</t>
  </si>
  <si>
    <t>Surplus/deficit per mile</t>
  </si>
  <si>
    <t>Total surplus/deficit</t>
  </si>
  <si>
    <t>Total cost per mile</t>
  </si>
  <si>
    <t>Total cost</t>
  </si>
  <si>
    <t>Indirect cost per mile</t>
  </si>
  <si>
    <t>Total indirect cost</t>
  </si>
  <si>
    <t>Maintenance facility (miles)</t>
  </si>
  <si>
    <t>Assistant (personnel)</t>
  </si>
  <si>
    <t>Director (personnel)</t>
  </si>
  <si>
    <t>Indirect costs</t>
  </si>
  <si>
    <t>(percent of total)</t>
  </si>
  <si>
    <t>Direct cost per mile</t>
  </si>
  <si>
    <t>Total direct cost</t>
  </si>
  <si>
    <t>Variable (Miles x rate)</t>
  </si>
  <si>
    <t>Equipment (fixed)</t>
  </si>
  <si>
    <t>Supplies (Miles x rate)</t>
  </si>
  <si>
    <t>Personnel (Employees x salary)</t>
  </si>
  <si>
    <t>Direct costs</t>
  </si>
  <si>
    <t>Miles repaired (% of total)</t>
  </si>
  <si>
    <t>Miles repaired</t>
  </si>
  <si>
    <t>Information on operations</t>
  </si>
  <si>
    <t>Maximum Productivity</t>
  </si>
  <si>
    <t>Baseline</t>
  </si>
  <si>
    <t>Maintenance employee salary (inc. fringe benefits)</t>
  </si>
  <si>
    <t>Director's salary (inc. fringe benefits)</t>
  </si>
  <si>
    <t>HOOSIER COUNTY ROAD DEPARTMENT</t>
  </si>
  <si>
    <t>Gravel</t>
  </si>
  <si>
    <t>Paved</t>
  </si>
  <si>
    <t>Actual</t>
  </si>
  <si>
    <t>Employees</t>
  </si>
  <si>
    <t>Employees (% of total)</t>
  </si>
  <si>
    <t>Change Print Area in Excel to print entire sheet</t>
  </si>
  <si>
    <t>HOOSIER COUNTY ROAD DEPARTMENT BASIC INFORMATION</t>
  </si>
  <si>
    <t>Budgeted Positions O'Neill PD</t>
  </si>
  <si>
    <t>Positions by Tenure (2018) O'Neill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</si>
</sst>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_([$$-409]* #,##0_);_([$$-409]* \(#,##0\);_([$$-409]* &quot;-&quot;??_);_(@_)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0"/>
      <name val="MS Sans Serif"/>
    </font>
    <font>
      <b/>
      <sz val="11"/>
      <name val="Lucida Sans"/>
      <family val="2"/>
    </font>
    <font>
      <sz val="11"/>
      <name val="Lucida Sans"/>
      <family val="2"/>
    </font>
    <font>
      <b/>
      <sz val="11"/>
      <name val="Lucida Sans Typewriter"/>
      <family val="3"/>
    </font>
    <font>
      <sz val="11"/>
      <name val="Lucida Sans Typewriter"/>
      <family val="3"/>
    </font>
    <font>
      <b/>
      <i/>
      <sz val="11"/>
      <name val="Lucida Sans Typewriter"/>
      <family val="3"/>
    </font>
    <font>
      <i/>
      <sz val="11"/>
      <name val="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0" borderId="16" xfId="1" applyNumberFormat="1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9" fontId="2" fillId="0" borderId="0" xfId="2" applyFont="1" applyBorder="1" applyAlignment="1">
      <alignment horizontal="center" vertical="center"/>
    </xf>
    <xf numFmtId="9" fontId="2" fillId="0" borderId="16" xfId="2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16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vertical="center"/>
    </xf>
    <xf numFmtId="0" fontId="7" fillId="0" borderId="1" xfId="3" applyFont="1" applyBorder="1" applyAlignment="1">
      <alignment vertical="center"/>
    </xf>
    <xf numFmtId="0" fontId="6" fillId="0" borderId="1" xfId="3" applyFont="1" applyBorder="1" applyAlignment="1">
      <alignment vertical="center"/>
    </xf>
    <xf numFmtId="0" fontId="7" fillId="0" borderId="0" xfId="3" quotePrefix="1" applyFont="1" applyAlignment="1">
      <alignment horizontal="left" vertical="center"/>
    </xf>
    <xf numFmtId="166" fontId="7" fillId="0" borderId="0" xfId="3" applyNumberFormat="1" applyFont="1" applyAlignment="1">
      <alignment horizontal="right" vertical="center"/>
    </xf>
    <xf numFmtId="0" fontId="7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1" xfId="3" applyFont="1" applyBorder="1" applyAlignment="1">
      <alignment horizontal="right" vertical="center"/>
    </xf>
    <xf numFmtId="0" fontId="7" fillId="0" borderId="2" xfId="3" applyFont="1" applyBorder="1" applyAlignment="1">
      <alignment horizontal="left" vertical="center"/>
    </xf>
    <xf numFmtId="166" fontId="7" fillId="0" borderId="2" xfId="3" applyNumberFormat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6" fontId="7" fillId="0" borderId="0" xfId="3" applyNumberFormat="1" applyFont="1" applyAlignment="1">
      <alignment vertical="center"/>
    </xf>
    <xf numFmtId="2" fontId="7" fillId="0" borderId="0" xfId="3" applyNumberFormat="1" applyFont="1" applyAlignment="1">
      <alignment vertical="center"/>
    </xf>
    <xf numFmtId="0" fontId="7" fillId="0" borderId="3" xfId="3" applyFont="1" applyBorder="1" applyAlignment="1">
      <alignment horizontal="left" vertical="center"/>
    </xf>
    <xf numFmtId="0" fontId="7" fillId="0" borderId="3" xfId="3" applyFont="1" applyBorder="1" applyAlignment="1">
      <alignment horizontal="center" vertical="center"/>
    </xf>
    <xf numFmtId="0" fontId="7" fillId="0" borderId="3" xfId="3" applyFont="1" applyBorder="1" applyAlignment="1">
      <alignment vertical="center"/>
    </xf>
    <xf numFmtId="165" fontId="7" fillId="0" borderId="1" xfId="3" applyNumberFormat="1" applyFont="1" applyBorder="1" applyAlignment="1">
      <alignment horizontal="right" vertical="center"/>
    </xf>
    <xf numFmtId="0" fontId="9" fillId="0" borderId="0" xfId="3" applyFont="1" applyAlignment="1">
      <alignment vertical="center"/>
    </xf>
    <xf numFmtId="0" fontId="9" fillId="0" borderId="12" xfId="3" applyFont="1" applyBorder="1" applyAlignment="1">
      <alignment vertical="center"/>
    </xf>
    <xf numFmtId="0" fontId="9" fillId="0" borderId="10" xfId="3" applyFont="1" applyBorder="1" applyAlignment="1">
      <alignment vertical="center"/>
    </xf>
    <xf numFmtId="0" fontId="10" fillId="0" borderId="5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11" xfId="3" applyFont="1" applyBorder="1" applyAlignment="1">
      <alignment vertical="center"/>
    </xf>
    <xf numFmtId="0" fontId="9" fillId="0" borderId="6" xfId="3" applyFont="1" applyBorder="1" applyAlignment="1">
      <alignment vertical="center"/>
    </xf>
    <xf numFmtId="0" fontId="9" fillId="0" borderId="9" xfId="3" applyFont="1" applyBorder="1" applyAlignment="1">
      <alignment vertical="center"/>
    </xf>
    <xf numFmtId="0" fontId="9" fillId="0" borderId="11" xfId="3" applyFont="1" applyBorder="1" applyAlignment="1">
      <alignment horizontal="left" vertical="center"/>
    </xf>
    <xf numFmtId="0" fontId="9" fillId="0" borderId="6" xfId="3" applyFont="1" applyBorder="1" applyAlignment="1">
      <alignment horizontal="right" vertical="center"/>
    </xf>
    <xf numFmtId="0" fontId="9" fillId="0" borderId="0" xfId="3" applyFont="1" applyAlignment="1">
      <alignment horizontal="right" vertical="center"/>
    </xf>
    <xf numFmtId="0" fontId="9" fillId="0" borderId="9" xfId="3" applyFont="1" applyBorder="1" applyAlignment="1">
      <alignment horizontal="right" vertical="center"/>
    </xf>
    <xf numFmtId="0" fontId="9" fillId="0" borderId="11" xfId="3" applyFont="1" applyBorder="1" applyAlignment="1">
      <alignment vertical="center"/>
    </xf>
    <xf numFmtId="167" fontId="9" fillId="0" borderId="6" xfId="3" applyNumberFormat="1" applyFont="1" applyBorder="1" applyAlignment="1">
      <alignment horizontal="right" vertical="center"/>
    </xf>
    <xf numFmtId="167" fontId="9" fillId="0" borderId="0" xfId="3" applyNumberFormat="1" applyFont="1" applyAlignment="1">
      <alignment horizontal="right" vertical="center"/>
    </xf>
    <xf numFmtId="167" fontId="9" fillId="0" borderId="9" xfId="3" applyNumberFormat="1" applyFont="1" applyBorder="1" applyAlignment="1">
      <alignment horizontal="right" vertical="center"/>
    </xf>
    <xf numFmtId="2" fontId="9" fillId="0" borderId="6" xfId="3" applyNumberFormat="1" applyFont="1" applyBorder="1" applyAlignment="1">
      <alignment horizontal="right" vertical="center"/>
    </xf>
    <xf numFmtId="2" fontId="9" fillId="0" borderId="0" xfId="3" applyNumberFormat="1" applyFont="1" applyAlignment="1">
      <alignment horizontal="right" vertical="center"/>
    </xf>
    <xf numFmtId="2" fontId="9" fillId="0" borderId="9" xfId="3" applyNumberFormat="1" applyFont="1" applyBorder="1" applyAlignment="1">
      <alignment horizontal="right" vertical="center"/>
    </xf>
    <xf numFmtId="167" fontId="9" fillId="0" borderId="5" xfId="3" applyNumberFormat="1" applyFont="1" applyBorder="1" applyAlignment="1">
      <alignment horizontal="right" vertical="center"/>
    </xf>
    <xf numFmtId="167" fontId="9" fillId="0" borderId="1" xfId="3" applyNumberFormat="1" applyFont="1" applyBorder="1" applyAlignment="1">
      <alignment horizontal="right" vertical="center"/>
    </xf>
    <xf numFmtId="167" fontId="9" fillId="0" borderId="8" xfId="3" applyNumberFormat="1" applyFont="1" applyBorder="1" applyAlignment="1">
      <alignment horizontal="right" vertical="center"/>
    </xf>
    <xf numFmtId="0" fontId="11" fillId="0" borderId="11" xfId="3" quotePrefix="1" applyFont="1" applyBorder="1" applyAlignment="1">
      <alignment horizontal="left" vertical="center"/>
    </xf>
    <xf numFmtId="0" fontId="9" fillId="0" borderId="11" xfId="3" quotePrefix="1" applyFont="1" applyBorder="1" applyAlignment="1">
      <alignment horizontal="left" vertical="center"/>
    </xf>
    <xf numFmtId="165" fontId="9" fillId="0" borderId="6" xfId="3" applyNumberFormat="1" applyFont="1" applyBorder="1" applyAlignment="1">
      <alignment horizontal="right" vertical="center"/>
    </xf>
    <xf numFmtId="165" fontId="9" fillId="0" borderId="0" xfId="3" applyNumberFormat="1" applyFont="1" applyAlignment="1">
      <alignment horizontal="right" vertical="center"/>
    </xf>
    <xf numFmtId="165" fontId="9" fillId="0" borderId="9" xfId="3" applyNumberFormat="1" applyFont="1" applyBorder="1" applyAlignment="1">
      <alignment horizontal="right" vertical="center"/>
    </xf>
    <xf numFmtId="0" fontId="8" fillId="0" borderId="11" xfId="3" quotePrefix="1" applyFont="1" applyBorder="1" applyAlignment="1">
      <alignment horizontal="left" vertical="center"/>
    </xf>
    <xf numFmtId="165" fontId="8" fillId="0" borderId="6" xfId="3" applyNumberFormat="1" applyFont="1" applyBorder="1" applyAlignment="1">
      <alignment horizontal="right" vertical="center"/>
    </xf>
    <xf numFmtId="165" fontId="8" fillId="0" borderId="0" xfId="3" applyNumberFormat="1" applyFont="1" applyAlignment="1">
      <alignment horizontal="right" vertical="center"/>
    </xf>
    <xf numFmtId="165" fontId="8" fillId="0" borderId="9" xfId="3" applyNumberFormat="1" applyFont="1" applyBorder="1" applyAlignment="1">
      <alignment horizontal="right" vertical="center"/>
    </xf>
    <xf numFmtId="165" fontId="9" fillId="0" borderId="5" xfId="3" applyNumberFormat="1" applyFont="1" applyBorder="1" applyAlignment="1">
      <alignment horizontal="right" vertical="center"/>
    </xf>
    <xf numFmtId="165" fontId="9" fillId="0" borderId="1" xfId="3" applyNumberFormat="1" applyFont="1" applyBorder="1" applyAlignment="1">
      <alignment horizontal="right" vertical="center"/>
    </xf>
    <xf numFmtId="165" fontId="9" fillId="0" borderId="8" xfId="3" applyNumberFormat="1" applyFont="1" applyBorder="1" applyAlignment="1">
      <alignment horizontal="right" vertical="center"/>
    </xf>
    <xf numFmtId="6" fontId="9" fillId="0" borderId="5" xfId="3" applyNumberFormat="1" applyFont="1" applyBorder="1" applyAlignment="1">
      <alignment horizontal="right" vertical="center"/>
    </xf>
    <xf numFmtId="6" fontId="9" fillId="0" borderId="1" xfId="3" applyNumberFormat="1" applyFont="1" applyBorder="1" applyAlignment="1">
      <alignment horizontal="right" vertical="center"/>
    </xf>
    <xf numFmtId="6" fontId="9" fillId="0" borderId="8" xfId="3" applyNumberFormat="1" applyFont="1" applyBorder="1" applyAlignment="1">
      <alignment horizontal="right" vertical="center"/>
    </xf>
    <xf numFmtId="2" fontId="7" fillId="0" borderId="1" xfId="3" applyNumberFormat="1" applyFont="1" applyBorder="1" applyAlignment="1">
      <alignment vertical="center"/>
    </xf>
    <xf numFmtId="0" fontId="6" fillId="0" borderId="1" xfId="3" quotePrefix="1" applyFont="1" applyBorder="1" applyAlignment="1">
      <alignment horizontal="center" vertical="center"/>
    </xf>
    <xf numFmtId="0" fontId="8" fillId="0" borderId="4" xfId="3" quotePrefix="1" applyFont="1" applyBorder="1" applyAlignment="1">
      <alignment horizontal="center" vertical="center"/>
    </xf>
    <xf numFmtId="0" fontId="8" fillId="0" borderId="2" xfId="3" quotePrefix="1" applyFont="1" applyBorder="1" applyAlignment="1">
      <alignment horizontal="center" vertical="center"/>
    </xf>
    <xf numFmtId="0" fontId="8" fillId="0" borderId="7" xfId="3" quotePrefix="1" applyFont="1" applyBorder="1" applyAlignment="1">
      <alignment horizontal="center" vertical="center"/>
    </xf>
    <xf numFmtId="0" fontId="9" fillId="0" borderId="13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2" borderId="6" xfId="3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E20"/>
  <sheetViews>
    <sheetView zoomScaleNormal="100" workbookViewId="0">
      <selection activeCell="A25" sqref="A25"/>
    </sheetView>
  </sheetViews>
  <sheetFormatPr defaultColWidth="20.69140625" defaultRowHeight="20.149999999999999" customHeight="1" x14ac:dyDescent="0.4"/>
  <cols>
    <col min="1" max="1" width="60.69140625" style="26" customWidth="1"/>
    <col min="2" max="16384" width="20.69140625" style="26"/>
  </cols>
  <sheetData>
    <row r="1" spans="1:5" ht="20.149999999999999" customHeight="1" x14ac:dyDescent="0.4">
      <c r="A1" s="83" t="s">
        <v>79</v>
      </c>
      <c r="B1" s="83"/>
      <c r="C1" s="83"/>
      <c r="D1" s="83"/>
      <c r="E1" s="25"/>
    </row>
    <row r="2" spans="1:5" ht="20.149999999999999" customHeight="1" x14ac:dyDescent="0.4">
      <c r="A2" s="27"/>
      <c r="B2" s="24" t="s">
        <v>46</v>
      </c>
      <c r="C2" s="24" t="s">
        <v>45</v>
      </c>
      <c r="D2" s="28" t="s">
        <v>44</v>
      </c>
    </row>
    <row r="3" spans="1:5" ht="20.149999999999999" customHeight="1" x14ac:dyDescent="0.4">
      <c r="A3" s="26" t="s">
        <v>43</v>
      </c>
      <c r="B3" s="25"/>
      <c r="C3" s="25"/>
    </row>
    <row r="4" spans="1:5" ht="20.149999999999999" customHeight="1" x14ac:dyDescent="0.4">
      <c r="A4" s="29" t="s">
        <v>42</v>
      </c>
      <c r="B4" s="30">
        <v>41000</v>
      </c>
      <c r="C4" s="30">
        <v>180000</v>
      </c>
      <c r="D4" s="30">
        <f>SUM(B4:C4)</f>
        <v>221000</v>
      </c>
    </row>
    <row r="5" spans="1:5" ht="20.149999999999999" customHeight="1" x14ac:dyDescent="0.4">
      <c r="A5" s="26" t="s">
        <v>41</v>
      </c>
      <c r="B5" s="31">
        <v>80</v>
      </c>
      <c r="C5" s="31">
        <v>185</v>
      </c>
      <c r="D5" s="31">
        <f>SUM(B5:C5)</f>
        <v>265</v>
      </c>
    </row>
    <row r="6" spans="1:5" ht="20.149999999999999" customHeight="1" x14ac:dyDescent="0.4">
      <c r="A6" s="32" t="s">
        <v>40</v>
      </c>
      <c r="B6" s="30">
        <f>B4/B5</f>
        <v>512.5</v>
      </c>
      <c r="C6" s="30">
        <f>C4/C5</f>
        <v>972.97297297297303</v>
      </c>
      <c r="D6" s="31"/>
    </row>
    <row r="7" spans="1:5" ht="20.149999999999999" customHeight="1" x14ac:dyDescent="0.4">
      <c r="A7" s="26" t="s">
        <v>39</v>
      </c>
      <c r="B7" s="31">
        <v>4</v>
      </c>
      <c r="C7" s="31">
        <v>5</v>
      </c>
      <c r="D7" s="31">
        <f>SUM(B7:C7)</f>
        <v>9</v>
      </c>
    </row>
    <row r="8" spans="1:5" ht="20.149999999999999" customHeight="1" x14ac:dyDescent="0.4">
      <c r="A8" s="33" t="s">
        <v>38</v>
      </c>
      <c r="B8" s="34">
        <v>225</v>
      </c>
      <c r="C8" s="34">
        <v>225</v>
      </c>
      <c r="D8" s="34"/>
    </row>
    <row r="9" spans="1:5" ht="20.149999999999999" customHeight="1" x14ac:dyDescent="0.4">
      <c r="A9" s="35" t="s">
        <v>37</v>
      </c>
      <c r="B9" s="36">
        <v>6250</v>
      </c>
      <c r="C9" s="36">
        <v>10200</v>
      </c>
      <c r="D9" s="37"/>
    </row>
    <row r="10" spans="1:5" ht="20.149999999999999" customHeight="1" x14ac:dyDescent="0.4">
      <c r="A10" s="32" t="s">
        <v>36</v>
      </c>
      <c r="B10" s="38"/>
      <c r="C10" s="38"/>
    </row>
    <row r="11" spans="1:5" ht="20.149999999999999" customHeight="1" x14ac:dyDescent="0.4">
      <c r="A11" s="29" t="s">
        <v>75</v>
      </c>
      <c r="B11" s="39">
        <f>B5/B7</f>
        <v>20</v>
      </c>
      <c r="C11" s="39">
        <f>C5/C7</f>
        <v>37</v>
      </c>
    </row>
    <row r="12" spans="1:5" ht="20.149999999999999" customHeight="1" x14ac:dyDescent="0.4">
      <c r="A12" s="33" t="s">
        <v>35</v>
      </c>
      <c r="B12" s="82">
        <v>25</v>
      </c>
      <c r="C12" s="82">
        <v>50</v>
      </c>
      <c r="D12" s="27"/>
    </row>
    <row r="13" spans="1:5" ht="20.149999999999999" customHeight="1" x14ac:dyDescent="0.4">
      <c r="A13" s="32" t="s">
        <v>70</v>
      </c>
      <c r="B13" s="30">
        <v>74000</v>
      </c>
      <c r="C13" s="30">
        <v>74000</v>
      </c>
      <c r="D13" s="30"/>
    </row>
    <row r="14" spans="1:5" ht="20.149999999999999" customHeight="1" x14ac:dyDescent="0.4">
      <c r="A14" s="32" t="s">
        <v>71</v>
      </c>
      <c r="B14" s="30"/>
      <c r="C14" s="30"/>
      <c r="D14" s="30">
        <v>96000</v>
      </c>
    </row>
    <row r="15" spans="1:5" ht="20.149999999999999" customHeight="1" x14ac:dyDescent="0.4">
      <c r="A15" s="32" t="s">
        <v>34</v>
      </c>
      <c r="B15" s="30"/>
      <c r="C15" s="30"/>
      <c r="D15" s="30">
        <v>61000</v>
      </c>
    </row>
    <row r="16" spans="1:5" ht="20.149999999999999" customHeight="1" x14ac:dyDescent="0.4">
      <c r="A16" s="40" t="s">
        <v>33</v>
      </c>
      <c r="B16" s="41"/>
      <c r="C16" s="42"/>
      <c r="D16" s="42"/>
    </row>
    <row r="17" spans="1:4" ht="20.149999999999999" customHeight="1" x14ac:dyDescent="0.4">
      <c r="A17" s="29" t="s">
        <v>32</v>
      </c>
      <c r="B17" s="30">
        <v>6250</v>
      </c>
      <c r="C17" s="30">
        <v>9750</v>
      </c>
      <c r="D17" s="31"/>
    </row>
    <row r="18" spans="1:4" ht="20.149999999999999" customHeight="1" x14ac:dyDescent="0.4">
      <c r="A18" s="29" t="s">
        <v>31</v>
      </c>
      <c r="B18" s="30">
        <v>725</v>
      </c>
      <c r="C18" s="30">
        <v>1100</v>
      </c>
      <c r="D18" s="31"/>
    </row>
    <row r="19" spans="1:4" ht="20.149999999999999" customHeight="1" x14ac:dyDescent="0.4">
      <c r="A19" s="33" t="s">
        <v>30</v>
      </c>
      <c r="B19" s="34">
        <v>12</v>
      </c>
      <c r="C19" s="34">
        <v>12</v>
      </c>
      <c r="D19" s="34"/>
    </row>
    <row r="20" spans="1:4" ht="20.149999999999999" customHeight="1" x14ac:dyDescent="0.4">
      <c r="A20" s="33" t="s">
        <v>29</v>
      </c>
      <c r="B20" s="34"/>
      <c r="C20" s="34"/>
      <c r="D20" s="43">
        <v>210000</v>
      </c>
    </row>
  </sheetData>
  <sheetProtection sheet="1" objects="1" scenarios="1"/>
  <mergeCells count="1">
    <mergeCell ref="A1:D1"/>
  </mergeCells>
  <pageMargins left="0.7" right="0.7" top="0.75" bottom="0.75" header="0.3" footer="0.3"/>
  <pageSetup scale="9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  <pageSetUpPr fitToPage="1"/>
  </sheetPr>
  <dimension ref="A1:G27"/>
  <sheetViews>
    <sheetView workbookViewId="0">
      <selection activeCell="A2" sqref="A1:A1048576"/>
    </sheetView>
  </sheetViews>
  <sheetFormatPr defaultColWidth="20.69140625" defaultRowHeight="20.149999999999999" customHeight="1" x14ac:dyDescent="0.4"/>
  <cols>
    <col min="1" max="1" width="45.69140625" style="44" customWidth="1"/>
    <col min="2" max="16384" width="20.69140625" style="44"/>
  </cols>
  <sheetData>
    <row r="1" spans="1:7" ht="20.149999999999999" customHeight="1" x14ac:dyDescent="0.4">
      <c r="A1" s="84" t="s">
        <v>72</v>
      </c>
      <c r="B1" s="85"/>
      <c r="C1" s="85"/>
      <c r="D1" s="85"/>
      <c r="E1" s="85"/>
      <c r="F1" s="85"/>
      <c r="G1" s="86"/>
    </row>
    <row r="2" spans="1:7" ht="20.149999999999999" customHeight="1" x14ac:dyDescent="0.4">
      <c r="A2" s="45"/>
      <c r="B2" s="87" t="s">
        <v>69</v>
      </c>
      <c r="C2" s="88"/>
      <c r="D2" s="89"/>
      <c r="E2" s="87" t="s">
        <v>68</v>
      </c>
      <c r="F2" s="88"/>
      <c r="G2" s="89"/>
    </row>
    <row r="3" spans="1:7" ht="20.149999999999999" customHeight="1" x14ac:dyDescent="0.4">
      <c r="A3" s="46"/>
      <c r="B3" s="47" t="s">
        <v>73</v>
      </c>
      <c r="C3" s="48" t="s">
        <v>74</v>
      </c>
      <c r="D3" s="49" t="s">
        <v>12</v>
      </c>
      <c r="E3" s="47" t="s">
        <v>73</v>
      </c>
      <c r="F3" s="48" t="s">
        <v>74</v>
      </c>
      <c r="G3" s="49" t="s">
        <v>12</v>
      </c>
    </row>
    <row r="4" spans="1:7" ht="20.149999999999999" customHeight="1" x14ac:dyDescent="0.4">
      <c r="A4" s="50" t="s">
        <v>67</v>
      </c>
      <c r="B4" s="51"/>
      <c r="D4" s="52"/>
      <c r="E4" s="51"/>
      <c r="G4" s="52"/>
    </row>
    <row r="5" spans="1:7" ht="20.149999999999999" customHeight="1" x14ac:dyDescent="0.4">
      <c r="A5" s="53" t="s">
        <v>66</v>
      </c>
      <c r="B5" s="54">
        <f>'HRD Parameters'!B5</f>
        <v>80</v>
      </c>
      <c r="C5" s="55">
        <f>'HRD Parameters'!C5</f>
        <v>185</v>
      </c>
      <c r="D5" s="56">
        <f>SUM(B5:C5)</f>
        <v>265</v>
      </c>
      <c r="E5" s="54">
        <f>B5</f>
        <v>80</v>
      </c>
      <c r="F5" s="55">
        <f>C5</f>
        <v>185</v>
      </c>
      <c r="G5" s="56">
        <f>SUM(E5:F5)</f>
        <v>265</v>
      </c>
    </row>
    <row r="6" spans="1:7" ht="20.149999999999999" customHeight="1" x14ac:dyDescent="0.4">
      <c r="A6" s="57" t="s">
        <v>65</v>
      </c>
      <c r="B6" s="58">
        <f>B5/($B5+$C5)</f>
        <v>0.30188679245283018</v>
      </c>
      <c r="C6" s="59">
        <f>C5/($B5+$C5)</f>
        <v>0.69811320754716977</v>
      </c>
      <c r="D6" s="60">
        <f>D5/($B5+$C5)</f>
        <v>1</v>
      </c>
      <c r="E6" s="58">
        <f>E5/($E5+$F5)</f>
        <v>0.30188679245283018</v>
      </c>
      <c r="F6" s="59">
        <f>F5/($E5+$F5)</f>
        <v>0.69811320754716977</v>
      </c>
      <c r="G6" s="60">
        <f>G5/($E5+$F5)</f>
        <v>1</v>
      </c>
    </row>
    <row r="7" spans="1:7" ht="20.149999999999999" customHeight="1" x14ac:dyDescent="0.4">
      <c r="A7" s="57" t="s">
        <v>76</v>
      </c>
      <c r="B7" s="61">
        <f>B5/'HRD Parameters'!B$11</f>
        <v>4</v>
      </c>
      <c r="C7" s="62">
        <f>C5/'HRD Parameters'!C$11</f>
        <v>5</v>
      </c>
      <c r="D7" s="63">
        <f>SUM(B7:C7)</f>
        <v>9</v>
      </c>
      <c r="E7" s="61">
        <f>ROUNDUP(E5/'HRD Parameters'!B$12,0)</f>
        <v>4</v>
      </c>
      <c r="F7" s="62">
        <f>ROUNDUP(F5/'HRD Parameters'!C$12,0)</f>
        <v>4</v>
      </c>
      <c r="G7" s="63">
        <f>SUM(E7:F7)</f>
        <v>8</v>
      </c>
    </row>
    <row r="8" spans="1:7" ht="20.149999999999999" customHeight="1" x14ac:dyDescent="0.4">
      <c r="A8" s="46" t="s">
        <v>77</v>
      </c>
      <c r="B8" s="64">
        <f>B7/D7</f>
        <v>0.44444444444444442</v>
      </c>
      <c r="C8" s="65">
        <f>C7/D7</f>
        <v>0.55555555555555558</v>
      </c>
      <c r="D8" s="66">
        <f>SUM(B8:C8)</f>
        <v>1</v>
      </c>
      <c r="E8" s="64">
        <f>E7/G7</f>
        <v>0.5</v>
      </c>
      <c r="F8" s="65">
        <f>F7/G7</f>
        <v>0.5</v>
      </c>
      <c r="G8" s="66">
        <f>SUM(E8:F8)</f>
        <v>1</v>
      </c>
    </row>
    <row r="9" spans="1:7" ht="20.149999999999999" customHeight="1" x14ac:dyDescent="0.4">
      <c r="A9" s="67" t="s">
        <v>64</v>
      </c>
      <c r="B9" s="54"/>
      <c r="C9" s="55"/>
      <c r="D9" s="56"/>
      <c r="E9" s="54"/>
      <c r="F9" s="55"/>
      <c r="G9" s="56"/>
    </row>
    <row r="10" spans="1:7" ht="20.149999999999999" customHeight="1" x14ac:dyDescent="0.4">
      <c r="A10" s="68" t="s">
        <v>63</v>
      </c>
      <c r="B10" s="69">
        <f>'HRD Parameters'!B13*'HRD Budget'!B7</f>
        <v>296000</v>
      </c>
      <c r="C10" s="70">
        <f>'HRD Parameters'!C13*'HRD Budget'!C7</f>
        <v>370000</v>
      </c>
      <c r="D10" s="71">
        <f>SUM(B10:C10)</f>
        <v>666000</v>
      </c>
      <c r="E10" s="69">
        <f>E7*'HRD Parameters'!B13</f>
        <v>296000</v>
      </c>
      <c r="F10" s="70">
        <f>'HRD Parameters'!C13*'HRD Budget'!F7</f>
        <v>296000</v>
      </c>
      <c r="G10" s="71">
        <f>SUM(E10:F10)</f>
        <v>592000</v>
      </c>
    </row>
    <row r="11" spans="1:7" ht="20.149999999999999" customHeight="1" x14ac:dyDescent="0.4">
      <c r="A11" s="68" t="s">
        <v>62</v>
      </c>
      <c r="B11" s="69">
        <f>B5*'HRD Parameters'!B$6</f>
        <v>41000</v>
      </c>
      <c r="C11" s="70">
        <f>C5*'HRD Parameters'!C$6</f>
        <v>180000</v>
      </c>
      <c r="D11" s="71">
        <f>SUM(B11:C11)</f>
        <v>221000</v>
      </c>
      <c r="E11" s="69">
        <f>E5*'HRD Parameters'!B$6</f>
        <v>41000</v>
      </c>
      <c r="F11" s="70">
        <f>F5*'HRD Parameters'!C$6</f>
        <v>180000</v>
      </c>
      <c r="G11" s="71">
        <f>SUM(E11:F11)</f>
        <v>221000</v>
      </c>
    </row>
    <row r="12" spans="1:7" ht="20.149999999999999" customHeight="1" x14ac:dyDescent="0.4">
      <c r="A12" s="68" t="s">
        <v>61</v>
      </c>
      <c r="B12" s="69">
        <f>'HRD Parameters'!B17*'HRD Parameters'!B19</f>
        <v>75000</v>
      </c>
      <c r="C12" s="70">
        <f>'HRD Parameters'!C17*'HRD Parameters'!C19</f>
        <v>117000</v>
      </c>
      <c r="D12" s="71">
        <f>SUM(B12:C12)</f>
        <v>192000</v>
      </c>
      <c r="E12" s="69">
        <f>'HRD Parameters'!B17*'HRD Parameters'!B19</f>
        <v>75000</v>
      </c>
      <c r="F12" s="70">
        <f>'HRD Parameters'!C17*'HRD Parameters'!C19</f>
        <v>117000</v>
      </c>
      <c r="G12" s="71">
        <f>SUM(E12:F12)</f>
        <v>192000</v>
      </c>
    </row>
    <row r="13" spans="1:7" ht="20.149999999999999" customHeight="1" x14ac:dyDescent="0.4">
      <c r="A13" s="57" t="s">
        <v>60</v>
      </c>
      <c r="B13" s="69">
        <f>B5*'HRD Parameters'!B$18</f>
        <v>58000</v>
      </c>
      <c r="C13" s="70">
        <f>C5*'HRD Parameters'!C$18</f>
        <v>203500</v>
      </c>
      <c r="D13" s="71">
        <f>SUM(B13:C13)</f>
        <v>261500</v>
      </c>
      <c r="E13" s="69">
        <f>E5*'HRD Parameters'!B$18</f>
        <v>58000</v>
      </c>
      <c r="F13" s="70">
        <f>F5*'HRD Parameters'!C$18</f>
        <v>203500</v>
      </c>
      <c r="G13" s="71">
        <f>SUM(E13:F13)</f>
        <v>261500</v>
      </c>
    </row>
    <row r="14" spans="1:7" ht="20.149999999999999" customHeight="1" x14ac:dyDescent="0.4">
      <c r="A14" s="72" t="s">
        <v>59</v>
      </c>
      <c r="B14" s="73">
        <f t="shared" ref="B14:G14" si="0">SUM(B10:B13)</f>
        <v>470000</v>
      </c>
      <c r="C14" s="74">
        <f t="shared" si="0"/>
        <v>870500</v>
      </c>
      <c r="D14" s="75">
        <f t="shared" si="0"/>
        <v>1340500</v>
      </c>
      <c r="E14" s="73">
        <f t="shared" si="0"/>
        <v>470000</v>
      </c>
      <c r="F14" s="74">
        <f t="shared" si="0"/>
        <v>796500</v>
      </c>
      <c r="G14" s="75">
        <f t="shared" si="0"/>
        <v>1266500</v>
      </c>
    </row>
    <row r="15" spans="1:7" ht="20.149999999999999" customHeight="1" x14ac:dyDescent="0.4">
      <c r="A15" s="57" t="s">
        <v>58</v>
      </c>
      <c r="B15" s="69">
        <f t="shared" ref="B15:G15" si="1">B14/B$5</f>
        <v>5875</v>
      </c>
      <c r="C15" s="70">
        <f t="shared" si="1"/>
        <v>4705.405405405405</v>
      </c>
      <c r="D15" s="71">
        <f t="shared" si="1"/>
        <v>5058.4905660377362</v>
      </c>
      <c r="E15" s="69">
        <f t="shared" si="1"/>
        <v>5875</v>
      </c>
      <c r="F15" s="70">
        <f t="shared" si="1"/>
        <v>4305.405405405405</v>
      </c>
      <c r="G15" s="71">
        <f t="shared" si="1"/>
        <v>4779.2452830188677</v>
      </c>
    </row>
    <row r="16" spans="1:7" ht="20.149999999999999" customHeight="1" x14ac:dyDescent="0.4">
      <c r="A16" s="46" t="s">
        <v>57</v>
      </c>
      <c r="B16" s="64">
        <f>B14/($B14+$C14)</f>
        <v>0.35061544199925399</v>
      </c>
      <c r="C16" s="65">
        <f>C14/($B14+$C14)</f>
        <v>0.64938455800074601</v>
      </c>
      <c r="D16" s="66">
        <f>SUM(B16:C16)</f>
        <v>1</v>
      </c>
      <c r="E16" s="64">
        <f>E14/($E14+$F14)</f>
        <v>0.37110146071851557</v>
      </c>
      <c r="F16" s="65">
        <f>F14/($E14+$F14)</f>
        <v>0.62889853928148443</v>
      </c>
      <c r="G16" s="66">
        <f>SUM(E16:F16)</f>
        <v>1</v>
      </c>
    </row>
    <row r="17" spans="1:7" ht="20.149999999999999" customHeight="1" x14ac:dyDescent="0.4">
      <c r="A17" s="50" t="s">
        <v>56</v>
      </c>
      <c r="B17" s="69"/>
      <c r="C17" s="70"/>
      <c r="D17" s="56"/>
      <c r="E17" s="69"/>
      <c r="F17" s="70"/>
      <c r="G17" s="56"/>
    </row>
    <row r="18" spans="1:7" ht="20.149999999999999" customHeight="1" x14ac:dyDescent="0.4">
      <c r="A18" s="68" t="s">
        <v>55</v>
      </c>
      <c r="B18" s="69">
        <f>'HRD Parameters'!$D14*B8</f>
        <v>42666.666666666664</v>
      </c>
      <c r="C18" s="70">
        <f>'HRD Parameters'!$D14*C8</f>
        <v>53333.333333333336</v>
      </c>
      <c r="D18" s="71">
        <f>SUM(B18:C18)</f>
        <v>96000</v>
      </c>
      <c r="E18" s="69">
        <f>'HRD Parameters'!$D14*'HRD Budget'!E$8</f>
        <v>48000</v>
      </c>
      <c r="F18" s="70">
        <f>'HRD Parameters'!$D14*'HRD Budget'!F$8</f>
        <v>48000</v>
      </c>
      <c r="G18" s="71">
        <f>SUM(E18:F18)</f>
        <v>96000</v>
      </c>
    </row>
    <row r="19" spans="1:7" ht="20.149999999999999" customHeight="1" x14ac:dyDescent="0.4">
      <c r="A19" s="68" t="s">
        <v>54</v>
      </c>
      <c r="B19" s="69">
        <f>'HRD Parameters'!$D15*B8</f>
        <v>27111.111111111109</v>
      </c>
      <c r="C19" s="70">
        <f>'HRD Parameters'!$D15*C8</f>
        <v>33888.888888888891</v>
      </c>
      <c r="D19" s="71">
        <f>SUM(B19:C19)</f>
        <v>61000</v>
      </c>
      <c r="E19" s="69">
        <f>'HRD Parameters'!$D15*'HRD Budget'!E$8</f>
        <v>30500</v>
      </c>
      <c r="F19" s="70">
        <f>'HRD Parameters'!$D15*'HRD Budget'!F$8</f>
        <v>30500</v>
      </c>
      <c r="G19" s="71">
        <f>SUM(E19:F19)</f>
        <v>61000</v>
      </c>
    </row>
    <row r="20" spans="1:7" ht="20.149999999999999" customHeight="1" x14ac:dyDescent="0.4">
      <c r="A20" s="68" t="s">
        <v>53</v>
      </c>
      <c r="B20" s="69">
        <f>'HRD Parameters'!$D20*B6</f>
        <v>63396.226415094337</v>
      </c>
      <c r="C20" s="70">
        <f>'HRD Parameters'!$D20*C6</f>
        <v>146603.77358490566</v>
      </c>
      <c r="D20" s="71">
        <f>SUM(B20:C20)</f>
        <v>210000</v>
      </c>
      <c r="E20" s="69">
        <f>'HRD Parameters'!$D20*E6</f>
        <v>63396.226415094337</v>
      </c>
      <c r="F20" s="70">
        <f>'HRD Parameters'!$D20*F6</f>
        <v>146603.77358490566</v>
      </c>
      <c r="G20" s="71">
        <f>SUM(E20:F20)</f>
        <v>210000</v>
      </c>
    </row>
    <row r="21" spans="1:7" ht="20.149999999999999" customHeight="1" x14ac:dyDescent="0.4">
      <c r="A21" s="72" t="s">
        <v>52</v>
      </c>
      <c r="B21" s="73">
        <f t="shared" ref="B21:G21" si="2">B18+B19+B20</f>
        <v>133174.00419287212</v>
      </c>
      <c r="C21" s="74">
        <f t="shared" si="2"/>
        <v>233825.99580712788</v>
      </c>
      <c r="D21" s="75">
        <f t="shared" si="2"/>
        <v>367000</v>
      </c>
      <c r="E21" s="73">
        <f t="shared" si="2"/>
        <v>141896.22641509434</v>
      </c>
      <c r="F21" s="74">
        <f t="shared" si="2"/>
        <v>225103.77358490566</v>
      </c>
      <c r="G21" s="75">
        <f t="shared" si="2"/>
        <v>367000</v>
      </c>
    </row>
    <row r="22" spans="1:7" ht="20.149999999999999" customHeight="1" x14ac:dyDescent="0.4">
      <c r="A22" s="46" t="s">
        <v>51</v>
      </c>
      <c r="B22" s="76">
        <f t="shared" ref="B22:G22" si="3">B21/B$5</f>
        <v>1664.6750524109016</v>
      </c>
      <c r="C22" s="77">
        <f t="shared" si="3"/>
        <v>1263.9243016601506</v>
      </c>
      <c r="D22" s="78">
        <f t="shared" si="3"/>
        <v>1384.9056603773586</v>
      </c>
      <c r="E22" s="76">
        <f t="shared" si="3"/>
        <v>1773.7028301886792</v>
      </c>
      <c r="F22" s="77">
        <f t="shared" si="3"/>
        <v>1216.7771545130036</v>
      </c>
      <c r="G22" s="78">
        <f t="shared" si="3"/>
        <v>1384.9056603773586</v>
      </c>
    </row>
    <row r="23" spans="1:7" ht="20.149999999999999" customHeight="1" x14ac:dyDescent="0.4">
      <c r="A23" s="72" t="s">
        <v>50</v>
      </c>
      <c r="B23" s="73">
        <f t="shared" ref="B23:G23" si="4">B21+B14</f>
        <v>603174.00419287209</v>
      </c>
      <c r="C23" s="74">
        <f t="shared" si="4"/>
        <v>1104325.9958071278</v>
      </c>
      <c r="D23" s="75">
        <f t="shared" si="4"/>
        <v>1707500</v>
      </c>
      <c r="E23" s="73">
        <f t="shared" si="4"/>
        <v>611896.22641509434</v>
      </c>
      <c r="F23" s="74">
        <f t="shared" si="4"/>
        <v>1021603.7735849057</v>
      </c>
      <c r="G23" s="75">
        <f t="shared" si="4"/>
        <v>1633500</v>
      </c>
    </row>
    <row r="24" spans="1:7" ht="20.149999999999999" customHeight="1" x14ac:dyDescent="0.4">
      <c r="A24" s="57" t="s">
        <v>49</v>
      </c>
      <c r="B24" s="69">
        <f t="shared" ref="B24:G24" si="5">B23/B$5</f>
        <v>7539.6750524109011</v>
      </c>
      <c r="C24" s="70">
        <f t="shared" si="5"/>
        <v>5969.3297070655553</v>
      </c>
      <c r="D24" s="71">
        <f t="shared" si="5"/>
        <v>6443.3962264150941</v>
      </c>
      <c r="E24" s="69">
        <f t="shared" si="5"/>
        <v>7648.7028301886794</v>
      </c>
      <c r="F24" s="70">
        <f t="shared" si="5"/>
        <v>5522.1825599184094</v>
      </c>
      <c r="G24" s="71">
        <f t="shared" si="5"/>
        <v>6164.1509433962265</v>
      </c>
    </row>
    <row r="25" spans="1:7" ht="20.149999999999999" customHeight="1" x14ac:dyDescent="0.4">
      <c r="A25" s="68" t="s">
        <v>0</v>
      </c>
      <c r="B25" s="69">
        <f>B5*'HRD Parameters'!B9</f>
        <v>500000</v>
      </c>
      <c r="C25" s="70">
        <f>C5*'HRD Parameters'!C9</f>
        <v>1887000</v>
      </c>
      <c r="D25" s="71">
        <f>SUM(B25:C25)</f>
        <v>2387000</v>
      </c>
      <c r="E25" s="73">
        <f>E5*'HRD Parameters'!B9</f>
        <v>500000</v>
      </c>
      <c r="F25" s="74">
        <f>F5*'HRD Parameters'!C9</f>
        <v>1887000</v>
      </c>
      <c r="G25" s="75">
        <f>SUM(E25:F25)</f>
        <v>2387000</v>
      </c>
    </row>
    <row r="26" spans="1:7" ht="20.149999999999999" customHeight="1" x14ac:dyDescent="0.4">
      <c r="A26" s="68" t="s">
        <v>48</v>
      </c>
      <c r="B26" s="69">
        <f t="shared" ref="B26:G26" si="6">+B25-B23</f>
        <v>-103174.00419287209</v>
      </c>
      <c r="C26" s="70">
        <f t="shared" si="6"/>
        <v>782674.00419287221</v>
      </c>
      <c r="D26" s="71">
        <f t="shared" si="6"/>
        <v>679500</v>
      </c>
      <c r="E26" s="73">
        <f t="shared" si="6"/>
        <v>-111896.22641509434</v>
      </c>
      <c r="F26" s="74">
        <f t="shared" si="6"/>
        <v>865396.22641509434</v>
      </c>
      <c r="G26" s="75">
        <f t="shared" si="6"/>
        <v>753500</v>
      </c>
    </row>
    <row r="27" spans="1:7" ht="20.149999999999999" customHeight="1" x14ac:dyDescent="0.4">
      <c r="A27" s="46" t="s">
        <v>47</v>
      </c>
      <c r="B27" s="79">
        <f t="shared" ref="B27:G27" si="7">+B26/B5</f>
        <v>-1289.6750524109011</v>
      </c>
      <c r="C27" s="80">
        <f t="shared" si="7"/>
        <v>4230.6702929344447</v>
      </c>
      <c r="D27" s="81">
        <f t="shared" si="7"/>
        <v>2564.1509433962265</v>
      </c>
      <c r="E27" s="79">
        <f t="shared" si="7"/>
        <v>-1398.7028301886792</v>
      </c>
      <c r="F27" s="80">
        <f t="shared" si="7"/>
        <v>4677.8174400815906</v>
      </c>
      <c r="G27" s="81">
        <f t="shared" si="7"/>
        <v>2843.3962264150941</v>
      </c>
    </row>
  </sheetData>
  <sheetProtection sheet="1" objects="1" scenarios="1"/>
  <mergeCells count="3">
    <mergeCell ref="A1:G1"/>
    <mergeCell ref="B2:D2"/>
    <mergeCell ref="E2:G2"/>
  </mergeCells>
  <pageMargins left="0.7" right="0.7" top="0.75" bottom="0.75" header="0.3" footer="0.3"/>
  <pageSetup scale="73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D92B-6297-4942-B9BA-3CF793EAF5BD}">
  <sheetPr>
    <tabColor theme="3"/>
    <pageSetUpPr fitToPage="1"/>
  </sheetPr>
  <dimension ref="A1:H27"/>
  <sheetViews>
    <sheetView workbookViewId="0">
      <selection activeCell="A2" sqref="A1:A1048576"/>
    </sheetView>
  </sheetViews>
  <sheetFormatPr defaultColWidth="20.69140625" defaultRowHeight="20.149999999999999" customHeight="1" x14ac:dyDescent="0.4"/>
  <cols>
    <col min="1" max="1" width="45.69140625" style="44" customWidth="1"/>
    <col min="2" max="16384" width="20.69140625" style="44"/>
  </cols>
  <sheetData>
    <row r="1" spans="1:8" ht="20.149999999999999" customHeight="1" x14ac:dyDescent="0.4">
      <c r="A1" s="84" t="s">
        <v>72</v>
      </c>
      <c r="B1" s="85"/>
      <c r="C1" s="85"/>
      <c r="D1" s="85"/>
      <c r="E1" s="85"/>
      <c r="F1" s="85"/>
      <c r="G1" s="86"/>
    </row>
    <row r="2" spans="1:8" ht="20.149999999999999" customHeight="1" x14ac:dyDescent="0.4">
      <c r="A2" s="45"/>
      <c r="B2" s="87" t="s">
        <v>69</v>
      </c>
      <c r="C2" s="88"/>
      <c r="D2" s="89"/>
      <c r="E2" s="87" t="s">
        <v>68</v>
      </c>
      <c r="F2" s="88"/>
      <c r="G2" s="89"/>
      <c r="H2" s="90" t="s">
        <v>78</v>
      </c>
    </row>
    <row r="3" spans="1:8" ht="20.149999999999999" customHeight="1" x14ac:dyDescent="0.4">
      <c r="A3" s="46"/>
      <c r="B3" s="47" t="s">
        <v>73</v>
      </c>
      <c r="C3" s="48" t="s">
        <v>74</v>
      </c>
      <c r="D3" s="49" t="s">
        <v>12</v>
      </c>
      <c r="E3" s="47" t="s">
        <v>73</v>
      </c>
      <c r="F3" s="48" t="s">
        <v>74</v>
      </c>
      <c r="G3" s="49" t="s">
        <v>12</v>
      </c>
      <c r="H3" s="90"/>
    </row>
    <row r="4" spans="1:8" ht="20.149999999999999" customHeight="1" x14ac:dyDescent="0.4">
      <c r="A4" s="50" t="s">
        <v>67</v>
      </c>
      <c r="B4" s="51"/>
      <c r="D4" s="52"/>
      <c r="E4" s="51"/>
      <c r="G4" s="52"/>
      <c r="H4" s="90"/>
    </row>
    <row r="5" spans="1:8" ht="20.149999999999999" customHeight="1" x14ac:dyDescent="0.4">
      <c r="A5" s="53" t="s">
        <v>66</v>
      </c>
      <c r="B5" s="54">
        <f>'HRD Parameters'!B5</f>
        <v>80</v>
      </c>
      <c r="C5" s="55">
        <f>'HRD Parameters'!C5</f>
        <v>185</v>
      </c>
      <c r="D5" s="56">
        <f>SUM(B5:C5)</f>
        <v>265</v>
      </c>
      <c r="E5" s="54">
        <f>B5</f>
        <v>80</v>
      </c>
      <c r="F5" s="55">
        <f>C5</f>
        <v>185</v>
      </c>
      <c r="G5" s="56">
        <f>SUM(E5:F5)</f>
        <v>265</v>
      </c>
      <c r="H5" s="90"/>
    </row>
    <row r="6" spans="1:8" ht="20.149999999999999" customHeight="1" x14ac:dyDescent="0.4">
      <c r="A6" s="57" t="s">
        <v>65</v>
      </c>
      <c r="B6" s="58">
        <f>B5/($B5+$C5)</f>
        <v>0.30188679245283018</v>
      </c>
      <c r="C6" s="59">
        <f>C5/($B5+$C5)</f>
        <v>0.69811320754716977</v>
      </c>
      <c r="D6" s="60">
        <f>D5/($B5+$C5)</f>
        <v>1</v>
      </c>
      <c r="E6" s="58">
        <f>E5/($E5+$F5)</f>
        <v>0.30188679245283018</v>
      </c>
      <c r="F6" s="59">
        <f>F5/($E5+$F5)</f>
        <v>0.69811320754716977</v>
      </c>
      <c r="G6" s="60">
        <f>G5/($E5+$F5)</f>
        <v>1</v>
      </c>
      <c r="H6" s="90"/>
    </row>
    <row r="7" spans="1:8" ht="20.149999999999999" customHeight="1" x14ac:dyDescent="0.4">
      <c r="A7" s="57" t="s">
        <v>76</v>
      </c>
      <c r="B7" s="61">
        <f>B5/'HRD Parameters'!B$11</f>
        <v>4</v>
      </c>
      <c r="C7" s="62">
        <f>C5/'HRD Parameters'!C$11</f>
        <v>5</v>
      </c>
      <c r="D7" s="63">
        <f>SUM(B7:C7)</f>
        <v>9</v>
      </c>
      <c r="E7" s="61"/>
      <c r="F7" s="62"/>
      <c r="G7" s="63"/>
      <c r="H7" s="90"/>
    </row>
    <row r="8" spans="1:8" ht="20.149999999999999" customHeight="1" x14ac:dyDescent="0.4">
      <c r="A8" s="46" t="s">
        <v>77</v>
      </c>
      <c r="B8" s="64">
        <f>B7/D7</f>
        <v>0.44444444444444442</v>
      </c>
      <c r="C8" s="65">
        <f>C7/D7</f>
        <v>0.55555555555555558</v>
      </c>
      <c r="D8" s="66">
        <f>SUM(B8:C8)</f>
        <v>1</v>
      </c>
      <c r="E8" s="64"/>
      <c r="F8" s="65"/>
      <c r="G8" s="66"/>
      <c r="H8" s="90"/>
    </row>
    <row r="9" spans="1:8" ht="20.149999999999999" customHeight="1" x14ac:dyDescent="0.4">
      <c r="A9" s="67" t="s">
        <v>64</v>
      </c>
      <c r="B9" s="54"/>
      <c r="C9" s="55"/>
      <c r="D9" s="56"/>
      <c r="E9" s="54"/>
      <c r="F9" s="55"/>
      <c r="G9" s="56"/>
    </row>
    <row r="10" spans="1:8" ht="20.149999999999999" customHeight="1" x14ac:dyDescent="0.4">
      <c r="A10" s="68" t="s">
        <v>63</v>
      </c>
      <c r="B10" s="69"/>
      <c r="C10" s="70"/>
      <c r="D10" s="71"/>
      <c r="E10" s="69"/>
      <c r="F10" s="70"/>
      <c r="G10" s="71"/>
    </row>
    <row r="11" spans="1:8" ht="20.149999999999999" customHeight="1" x14ac:dyDescent="0.4">
      <c r="A11" s="68" t="s">
        <v>62</v>
      </c>
      <c r="B11" s="69"/>
      <c r="C11" s="70"/>
      <c r="D11" s="71"/>
      <c r="E11" s="69"/>
      <c r="F11" s="70"/>
      <c r="G11" s="71"/>
    </row>
    <row r="12" spans="1:8" ht="20.149999999999999" customHeight="1" x14ac:dyDescent="0.4">
      <c r="A12" s="68" t="s">
        <v>61</v>
      </c>
      <c r="B12" s="69"/>
      <c r="C12" s="70"/>
      <c r="D12" s="71"/>
      <c r="E12" s="69"/>
      <c r="F12" s="70"/>
      <c r="G12" s="71"/>
    </row>
    <row r="13" spans="1:8" ht="20.149999999999999" customHeight="1" x14ac:dyDescent="0.4">
      <c r="A13" s="57" t="s">
        <v>60</v>
      </c>
      <c r="B13" s="69"/>
      <c r="C13" s="70"/>
      <c r="D13" s="71"/>
      <c r="E13" s="69"/>
      <c r="F13" s="70"/>
      <c r="G13" s="71"/>
    </row>
    <row r="14" spans="1:8" ht="20.149999999999999" customHeight="1" x14ac:dyDescent="0.4">
      <c r="A14" s="72" t="s">
        <v>59</v>
      </c>
      <c r="B14" s="73"/>
      <c r="C14" s="74"/>
      <c r="D14" s="75"/>
      <c r="E14" s="73"/>
      <c r="F14" s="74"/>
      <c r="G14" s="75"/>
    </row>
    <row r="15" spans="1:8" ht="20.149999999999999" customHeight="1" x14ac:dyDescent="0.4">
      <c r="A15" s="57" t="s">
        <v>58</v>
      </c>
      <c r="B15" s="69"/>
      <c r="C15" s="70"/>
      <c r="D15" s="71"/>
      <c r="E15" s="69"/>
      <c r="F15" s="70"/>
      <c r="G15" s="71"/>
    </row>
    <row r="16" spans="1:8" ht="20.149999999999999" customHeight="1" x14ac:dyDescent="0.4">
      <c r="A16" s="46" t="s">
        <v>57</v>
      </c>
      <c r="B16" s="64"/>
      <c r="C16" s="65"/>
      <c r="D16" s="66"/>
      <c r="E16" s="64"/>
      <c r="F16" s="65"/>
      <c r="G16" s="66"/>
    </row>
    <row r="17" spans="1:7" ht="20.149999999999999" customHeight="1" x14ac:dyDescent="0.4">
      <c r="A17" s="50" t="s">
        <v>56</v>
      </c>
      <c r="B17" s="69"/>
      <c r="C17" s="70"/>
      <c r="D17" s="56"/>
      <c r="E17" s="69"/>
      <c r="F17" s="70"/>
      <c r="G17" s="56"/>
    </row>
    <row r="18" spans="1:7" ht="20.149999999999999" customHeight="1" x14ac:dyDescent="0.4">
      <c r="A18" s="68" t="s">
        <v>55</v>
      </c>
      <c r="B18" s="69"/>
      <c r="C18" s="70"/>
      <c r="D18" s="71"/>
      <c r="E18" s="69"/>
      <c r="F18" s="70"/>
      <c r="G18" s="71"/>
    </row>
    <row r="19" spans="1:7" ht="20.149999999999999" customHeight="1" x14ac:dyDescent="0.4">
      <c r="A19" s="68" t="s">
        <v>54</v>
      </c>
      <c r="B19" s="69"/>
      <c r="C19" s="70"/>
      <c r="D19" s="71"/>
      <c r="E19" s="69"/>
      <c r="F19" s="70"/>
      <c r="G19" s="71"/>
    </row>
    <row r="20" spans="1:7" ht="20.149999999999999" customHeight="1" x14ac:dyDescent="0.4">
      <c r="A20" s="68" t="s">
        <v>53</v>
      </c>
      <c r="B20" s="69"/>
      <c r="C20" s="70"/>
      <c r="D20" s="71"/>
      <c r="E20" s="69"/>
      <c r="F20" s="70"/>
      <c r="G20" s="71"/>
    </row>
    <row r="21" spans="1:7" ht="20.149999999999999" customHeight="1" x14ac:dyDescent="0.4">
      <c r="A21" s="72" t="s">
        <v>52</v>
      </c>
      <c r="B21" s="73"/>
      <c r="C21" s="74"/>
      <c r="D21" s="75"/>
      <c r="E21" s="73"/>
      <c r="F21" s="74"/>
      <c r="G21" s="75"/>
    </row>
    <row r="22" spans="1:7" ht="20.149999999999999" customHeight="1" x14ac:dyDescent="0.4">
      <c r="A22" s="46" t="s">
        <v>51</v>
      </c>
      <c r="B22" s="76"/>
      <c r="C22" s="77"/>
      <c r="D22" s="78"/>
      <c r="E22" s="76"/>
      <c r="F22" s="77"/>
      <c r="G22" s="78"/>
    </row>
    <row r="23" spans="1:7" ht="20.149999999999999" customHeight="1" x14ac:dyDescent="0.4">
      <c r="A23" s="72" t="s">
        <v>50</v>
      </c>
      <c r="B23" s="73"/>
      <c r="C23" s="74"/>
      <c r="D23" s="75"/>
      <c r="E23" s="73"/>
      <c r="F23" s="74"/>
      <c r="G23" s="75"/>
    </row>
    <row r="24" spans="1:7" ht="20.149999999999999" customHeight="1" x14ac:dyDescent="0.4">
      <c r="A24" s="57" t="s">
        <v>49</v>
      </c>
      <c r="B24" s="69"/>
      <c r="C24" s="70"/>
      <c r="D24" s="71"/>
      <c r="E24" s="69"/>
      <c r="F24" s="70"/>
      <c r="G24" s="71"/>
    </row>
    <row r="25" spans="1:7" ht="20.149999999999999" customHeight="1" x14ac:dyDescent="0.4">
      <c r="A25" s="68" t="s">
        <v>0</v>
      </c>
      <c r="B25" s="69"/>
      <c r="C25" s="70"/>
      <c r="D25" s="71"/>
      <c r="E25" s="73"/>
      <c r="F25" s="74"/>
      <c r="G25" s="75"/>
    </row>
    <row r="26" spans="1:7" ht="20.149999999999999" customHeight="1" x14ac:dyDescent="0.4">
      <c r="A26" s="68" t="s">
        <v>48</v>
      </c>
      <c r="B26" s="69"/>
      <c r="C26" s="70"/>
      <c r="D26" s="71"/>
      <c r="E26" s="73"/>
      <c r="F26" s="74"/>
      <c r="G26" s="75"/>
    </row>
    <row r="27" spans="1:7" ht="20.149999999999999" customHeight="1" x14ac:dyDescent="0.4">
      <c r="A27" s="46" t="s">
        <v>47</v>
      </c>
      <c r="B27" s="79"/>
      <c r="C27" s="80"/>
      <c r="D27" s="81"/>
      <c r="E27" s="79"/>
      <c r="F27" s="80"/>
      <c r="G27" s="81"/>
    </row>
  </sheetData>
  <sheetProtection sheet="1" objects="1" scenarios="1"/>
  <mergeCells count="4">
    <mergeCell ref="A1:G1"/>
    <mergeCell ref="B2:D2"/>
    <mergeCell ref="E2:G2"/>
    <mergeCell ref="H2:H8"/>
  </mergeCells>
  <pageMargins left="0.7" right="0.7" top="0.75" bottom="0.75" header="0.3" footer="0.3"/>
  <pageSetup scale="73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pageSetUpPr fitToPage="1"/>
  </sheetPr>
  <dimension ref="A1:G75"/>
  <sheetViews>
    <sheetView topLeftCell="A46" zoomScaleNormal="100" workbookViewId="0">
      <selection activeCell="H66" sqref="H66"/>
    </sheetView>
  </sheetViews>
  <sheetFormatPr defaultColWidth="15.69140625" defaultRowHeight="18" customHeight="1" x14ac:dyDescent="0.4"/>
  <cols>
    <col min="1" max="1" width="15.69140625" style="14"/>
    <col min="2" max="16384" width="15.69140625" style="1"/>
  </cols>
  <sheetData>
    <row r="1" spans="1:7" ht="18" customHeight="1" thickBot="1" x14ac:dyDescent="0.45">
      <c r="A1" s="13" t="s">
        <v>80</v>
      </c>
    </row>
    <row r="2" spans="1:7" ht="18" customHeight="1" thickTop="1" x14ac:dyDescent="0.4">
      <c r="A2" s="91" t="s">
        <v>4</v>
      </c>
      <c r="B2" s="93" t="s">
        <v>5</v>
      </c>
      <c r="C2" s="93" t="s">
        <v>6</v>
      </c>
      <c r="D2" s="93"/>
      <c r="E2" s="95" t="s">
        <v>15</v>
      </c>
      <c r="F2" s="93">
        <v>2018</v>
      </c>
      <c r="G2" s="93"/>
    </row>
    <row r="3" spans="1:7" ht="18" customHeight="1" x14ac:dyDescent="0.4">
      <c r="A3" s="92"/>
      <c r="B3" s="94"/>
      <c r="C3" s="2" t="s">
        <v>7</v>
      </c>
      <c r="D3" s="2" t="s">
        <v>8</v>
      </c>
      <c r="E3" s="96"/>
      <c r="F3" s="2" t="s">
        <v>9</v>
      </c>
      <c r="G3" s="2" t="s">
        <v>10</v>
      </c>
    </row>
    <row r="4" spans="1:7" ht="18" customHeight="1" x14ac:dyDescent="0.4">
      <c r="A4" s="14" t="s">
        <v>1</v>
      </c>
      <c r="B4" s="1">
        <v>0.6</v>
      </c>
      <c r="C4" s="5">
        <v>74720</v>
      </c>
      <c r="D4" s="5">
        <v>78652</v>
      </c>
      <c r="E4" s="1">
        <v>8</v>
      </c>
      <c r="F4" s="1">
        <v>8</v>
      </c>
      <c r="G4" s="1">
        <v>8</v>
      </c>
    </row>
    <row r="5" spans="1:7" ht="18" customHeight="1" x14ac:dyDescent="0.4">
      <c r="A5" s="14" t="s">
        <v>2</v>
      </c>
      <c r="B5" s="1">
        <v>0.5</v>
      </c>
      <c r="C5" s="5">
        <v>65309</v>
      </c>
      <c r="D5" s="5">
        <v>68747</v>
      </c>
      <c r="E5" s="1">
        <v>20</v>
      </c>
      <c r="F5" s="1">
        <v>20</v>
      </c>
      <c r="G5" s="1">
        <v>20</v>
      </c>
    </row>
    <row r="6" spans="1:7" ht="18" customHeight="1" thickBot="1" x14ac:dyDescent="0.45">
      <c r="A6" s="15" t="s">
        <v>3</v>
      </c>
      <c r="B6" s="6">
        <v>0.4</v>
      </c>
      <c r="C6" s="7">
        <v>44467</v>
      </c>
      <c r="D6" s="7">
        <v>63297</v>
      </c>
      <c r="E6" s="6">
        <v>119</v>
      </c>
      <c r="F6" s="6">
        <v>119</v>
      </c>
      <c r="G6" s="6">
        <v>119</v>
      </c>
    </row>
    <row r="7" spans="1:7" ht="18" customHeight="1" thickTop="1" x14ac:dyDescent="0.4"/>
    <row r="8" spans="1:7" ht="18" customHeight="1" thickBot="1" x14ac:dyDescent="0.45">
      <c r="A8" s="13" t="s">
        <v>81</v>
      </c>
    </row>
    <row r="9" spans="1:7" ht="18" customHeight="1" thickTop="1" x14ac:dyDescent="0.4">
      <c r="A9" s="16" t="s">
        <v>4</v>
      </c>
      <c r="B9" s="8" t="s">
        <v>11</v>
      </c>
      <c r="C9" s="8" t="s">
        <v>25</v>
      </c>
      <c r="D9" s="8" t="s">
        <v>24</v>
      </c>
      <c r="E9" s="8" t="s">
        <v>23</v>
      </c>
      <c r="F9" s="8" t="s">
        <v>22</v>
      </c>
      <c r="G9" s="8" t="s">
        <v>12</v>
      </c>
    </row>
    <row r="10" spans="1:7" ht="18" customHeight="1" x14ac:dyDescent="0.4">
      <c r="A10" s="14" t="s">
        <v>3</v>
      </c>
      <c r="B10" s="4">
        <v>10</v>
      </c>
      <c r="C10" s="4">
        <v>20</v>
      </c>
      <c r="D10" s="4">
        <v>20</v>
      </c>
      <c r="E10" s="4">
        <v>30</v>
      </c>
      <c r="F10" s="4">
        <v>39</v>
      </c>
      <c r="G10" s="4">
        <f>SUM(B10:F10)</f>
        <v>119</v>
      </c>
    </row>
    <row r="11" spans="1:7" ht="18" customHeight="1" x14ac:dyDescent="0.4">
      <c r="A11" s="17"/>
      <c r="B11" s="4" t="s">
        <v>13</v>
      </c>
      <c r="C11" s="4" t="s">
        <v>14</v>
      </c>
      <c r="D11" s="4" t="s">
        <v>12</v>
      </c>
      <c r="E11" s="4"/>
      <c r="F11" s="4"/>
      <c r="G11" s="4"/>
    </row>
    <row r="12" spans="1:7" ht="18" customHeight="1" x14ac:dyDescent="0.4">
      <c r="A12" s="14" t="s">
        <v>1</v>
      </c>
      <c r="B12" s="4">
        <v>2</v>
      </c>
      <c r="C12" s="4">
        <v>6</v>
      </c>
      <c r="D12" s="4">
        <f>SUM(B12:C12)</f>
        <v>8</v>
      </c>
      <c r="E12" s="4"/>
      <c r="F12" s="4"/>
      <c r="G12" s="4"/>
    </row>
    <row r="13" spans="1:7" ht="18" customHeight="1" thickBot="1" x14ac:dyDescent="0.45">
      <c r="A13" s="15" t="s">
        <v>2</v>
      </c>
      <c r="B13" s="9">
        <v>6</v>
      </c>
      <c r="C13" s="9">
        <v>14</v>
      </c>
      <c r="D13" s="9">
        <f>SUM(B13:C13)</f>
        <v>20</v>
      </c>
      <c r="E13" s="9"/>
      <c r="F13" s="9"/>
      <c r="G13" s="9"/>
    </row>
    <row r="14" spans="1:7" ht="18" customHeight="1" thickTop="1" x14ac:dyDescent="0.4"/>
    <row r="15" spans="1:7" ht="18" customHeight="1" x14ac:dyDescent="0.4">
      <c r="A15" s="18" t="s">
        <v>17</v>
      </c>
    </row>
    <row r="16" spans="1:7" ht="18" customHeight="1" thickBot="1" x14ac:dyDescent="0.45">
      <c r="A16" s="13" t="s">
        <v>19</v>
      </c>
    </row>
    <row r="17" spans="1:7" ht="18" customHeight="1" thickTop="1" x14ac:dyDescent="0.4">
      <c r="A17" s="16" t="s">
        <v>4</v>
      </c>
      <c r="B17" s="8" t="str">
        <f>B9</f>
        <v>&lt; 1 year</v>
      </c>
      <c r="C17" s="8" t="str">
        <f t="shared" ref="C17:F17" si="0">C9</f>
        <v>1 year</v>
      </c>
      <c r="D17" s="8" t="str">
        <f t="shared" si="0"/>
        <v>2 years</v>
      </c>
      <c r="E17" s="8" t="str">
        <f t="shared" si="0"/>
        <v>3 years</v>
      </c>
      <c r="F17" s="8" t="str">
        <f t="shared" si="0"/>
        <v>4 and more years</v>
      </c>
      <c r="G17" s="8" t="s">
        <v>12</v>
      </c>
    </row>
    <row r="18" spans="1:7" ht="18" customHeight="1" x14ac:dyDescent="0.4">
      <c r="A18" s="14" t="s">
        <v>3</v>
      </c>
      <c r="B18" s="4">
        <v>0</v>
      </c>
      <c r="C18" s="4">
        <v>10</v>
      </c>
      <c r="D18" s="4">
        <v>20</v>
      </c>
      <c r="E18" s="4">
        <v>20</v>
      </c>
      <c r="F18" s="4">
        <v>69</v>
      </c>
      <c r="G18" s="4">
        <f>SUM(B18:F18)</f>
        <v>119</v>
      </c>
    </row>
    <row r="19" spans="1:7" ht="18" customHeight="1" x14ac:dyDescent="0.4">
      <c r="A19" s="17"/>
      <c r="B19" s="4" t="s">
        <v>13</v>
      </c>
      <c r="C19" s="4" t="s">
        <v>14</v>
      </c>
      <c r="D19" s="4" t="s">
        <v>12</v>
      </c>
      <c r="E19" s="4"/>
      <c r="F19" s="4"/>
      <c r="G19" s="4"/>
    </row>
    <row r="20" spans="1:7" ht="18" customHeight="1" x14ac:dyDescent="0.4">
      <c r="A20" s="14" t="s">
        <v>1</v>
      </c>
      <c r="B20" s="4">
        <v>0</v>
      </c>
      <c r="C20" s="4">
        <v>8</v>
      </c>
      <c r="D20" s="4">
        <f>SUM(B20:C20)</f>
        <v>8</v>
      </c>
      <c r="E20" s="4"/>
      <c r="F20" s="4"/>
      <c r="G20" s="4"/>
    </row>
    <row r="21" spans="1:7" ht="18" customHeight="1" thickBot="1" x14ac:dyDescent="0.45">
      <c r="A21" s="15" t="s">
        <v>2</v>
      </c>
      <c r="B21" s="9">
        <v>0</v>
      </c>
      <c r="C21" s="9">
        <v>20</v>
      </c>
      <c r="D21" s="9">
        <f>SUM(B21:C21)</f>
        <v>20</v>
      </c>
      <c r="E21" s="9"/>
      <c r="F21" s="9"/>
      <c r="G21" s="9"/>
    </row>
    <row r="22" spans="1:7" ht="18" customHeight="1" thickTop="1" x14ac:dyDescent="0.4">
      <c r="B22" s="4"/>
      <c r="C22" s="4"/>
      <c r="D22" s="4"/>
      <c r="E22" s="4"/>
      <c r="F22" s="4"/>
      <c r="G22" s="4"/>
    </row>
    <row r="23" spans="1:7" ht="18" customHeight="1" thickBot="1" x14ac:dyDescent="0.45">
      <c r="A23" s="13" t="s">
        <v>27</v>
      </c>
      <c r="G23" s="4"/>
    </row>
    <row r="24" spans="1:7" ht="18" customHeight="1" thickTop="1" x14ac:dyDescent="0.4">
      <c r="A24" s="16" t="s">
        <v>4</v>
      </c>
      <c r="B24" s="8" t="str">
        <f>B17</f>
        <v>&lt; 1 year</v>
      </c>
      <c r="C24" s="8" t="str">
        <f t="shared" ref="C24:F24" si="1">C17</f>
        <v>1 year</v>
      </c>
      <c r="D24" s="8" t="str">
        <f t="shared" si="1"/>
        <v>2 years</v>
      </c>
      <c r="E24" s="8" t="str">
        <f t="shared" si="1"/>
        <v>3 years</v>
      </c>
      <c r="F24" s="8" t="str">
        <f t="shared" si="1"/>
        <v>4 and more years</v>
      </c>
      <c r="G24" s="4"/>
    </row>
    <row r="25" spans="1:7" ht="18" customHeight="1" x14ac:dyDescent="0.4">
      <c r="A25" s="14" t="s">
        <v>3</v>
      </c>
      <c r="B25" s="20">
        <v>46718</v>
      </c>
      <c r="C25" s="20">
        <v>54033</v>
      </c>
      <c r="D25" s="20">
        <v>55801</v>
      </c>
      <c r="E25" s="20">
        <v>57632</v>
      </c>
      <c r="F25" s="20">
        <v>66501</v>
      </c>
      <c r="G25" s="4"/>
    </row>
    <row r="26" spans="1:7" ht="18" customHeight="1" x14ac:dyDescent="0.4">
      <c r="A26" s="17"/>
      <c r="B26" s="4" t="s">
        <v>13</v>
      </c>
      <c r="C26" s="4" t="s">
        <v>14</v>
      </c>
      <c r="D26" s="4"/>
      <c r="E26" s="4"/>
      <c r="F26" s="4"/>
      <c r="G26" s="4"/>
    </row>
    <row r="27" spans="1:7" ht="18" customHeight="1" x14ac:dyDescent="0.4">
      <c r="A27" s="14" t="s">
        <v>1</v>
      </c>
      <c r="B27" s="20">
        <v>80465</v>
      </c>
      <c r="C27" s="20">
        <v>84700</v>
      </c>
      <c r="D27" s="4"/>
      <c r="E27" s="4"/>
      <c r="F27" s="4"/>
      <c r="G27" s="4"/>
    </row>
    <row r="28" spans="1:7" ht="18" customHeight="1" thickBot="1" x14ac:dyDescent="0.45">
      <c r="A28" s="15" t="s">
        <v>2</v>
      </c>
      <c r="B28" s="21">
        <v>70331</v>
      </c>
      <c r="C28" s="21">
        <v>75033</v>
      </c>
      <c r="D28" s="9"/>
      <c r="E28" s="9"/>
      <c r="F28" s="9"/>
      <c r="G28" s="4"/>
    </row>
    <row r="29" spans="1:7" ht="18" customHeight="1" thickTop="1" x14ac:dyDescent="0.4">
      <c r="G29" s="4"/>
    </row>
    <row r="30" spans="1:7" ht="18" customHeight="1" thickBot="1" x14ac:dyDescent="0.45">
      <c r="A30" s="13" t="s">
        <v>27</v>
      </c>
      <c r="G30" s="4"/>
    </row>
    <row r="31" spans="1:7" ht="18" customHeight="1" thickTop="1" x14ac:dyDescent="0.4">
      <c r="A31" s="16" t="s">
        <v>4</v>
      </c>
      <c r="B31" s="8" t="str">
        <f>B24</f>
        <v>&lt; 1 year</v>
      </c>
      <c r="C31" s="8" t="str">
        <f t="shared" ref="C31:F31" si="2">C24</f>
        <v>1 year</v>
      </c>
      <c r="D31" s="8" t="str">
        <f t="shared" si="2"/>
        <v>2 years</v>
      </c>
      <c r="E31" s="8" t="str">
        <f t="shared" si="2"/>
        <v>3 years</v>
      </c>
      <c r="F31" s="8" t="str">
        <f t="shared" si="2"/>
        <v>4 and more years</v>
      </c>
      <c r="G31" s="4"/>
    </row>
    <row r="32" spans="1:7" ht="18" customHeight="1" x14ac:dyDescent="0.4">
      <c r="A32" s="14" t="s">
        <v>3</v>
      </c>
      <c r="B32" s="20">
        <f>B25*B18</f>
        <v>0</v>
      </c>
      <c r="C32" s="20">
        <f t="shared" ref="C32:F32" si="3">C25*C18</f>
        <v>540330</v>
      </c>
      <c r="D32" s="20">
        <f t="shared" si="3"/>
        <v>1116020</v>
      </c>
      <c r="E32" s="20">
        <f t="shared" si="3"/>
        <v>1152640</v>
      </c>
      <c r="F32" s="20">
        <f t="shared" si="3"/>
        <v>4588569</v>
      </c>
      <c r="G32" s="4"/>
    </row>
    <row r="33" spans="1:7" ht="18" customHeight="1" x14ac:dyDescent="0.4">
      <c r="A33" s="17"/>
      <c r="B33" s="4" t="s">
        <v>13</v>
      </c>
      <c r="C33" s="4" t="s">
        <v>14</v>
      </c>
      <c r="D33" s="4"/>
      <c r="E33" s="4"/>
      <c r="F33" s="4"/>
      <c r="G33" s="4"/>
    </row>
    <row r="34" spans="1:7" ht="18" customHeight="1" x14ac:dyDescent="0.4">
      <c r="A34" s="14" t="s">
        <v>1</v>
      </c>
      <c r="B34" s="20">
        <f>B27*B20</f>
        <v>0</v>
      </c>
      <c r="C34" s="20">
        <f>C27*C20</f>
        <v>677600</v>
      </c>
      <c r="D34" s="4"/>
      <c r="E34" s="4"/>
      <c r="F34" s="4"/>
      <c r="G34" s="4"/>
    </row>
    <row r="35" spans="1:7" ht="18" customHeight="1" thickBot="1" x14ac:dyDescent="0.45">
      <c r="A35" s="15" t="s">
        <v>2</v>
      </c>
      <c r="B35" s="21">
        <f>B21*B28</f>
        <v>0</v>
      </c>
      <c r="C35" s="21">
        <f>C21*C28</f>
        <v>1500660</v>
      </c>
      <c r="D35" s="9"/>
      <c r="E35" s="9"/>
      <c r="F35" s="9"/>
      <c r="G35" s="4"/>
    </row>
    <row r="36" spans="1:7" ht="18" customHeight="1" thickTop="1" x14ac:dyDescent="0.4">
      <c r="B36" s="4"/>
      <c r="C36" s="4"/>
      <c r="D36" s="4"/>
      <c r="E36" s="4"/>
      <c r="F36" s="4"/>
      <c r="G36" s="4"/>
    </row>
    <row r="37" spans="1:7" ht="18" customHeight="1" x14ac:dyDescent="0.4">
      <c r="A37" s="18" t="s">
        <v>28</v>
      </c>
      <c r="B37" s="22"/>
      <c r="C37" s="23">
        <f>SUM(B32:F32)+SUM(B34:C35)</f>
        <v>9575819</v>
      </c>
      <c r="D37" s="4"/>
      <c r="E37" s="4"/>
      <c r="F37" s="4"/>
      <c r="G37" s="4"/>
    </row>
    <row r="39" spans="1:7" ht="18" customHeight="1" x14ac:dyDescent="0.4">
      <c r="A39" s="18" t="s">
        <v>18</v>
      </c>
    </row>
    <row r="40" spans="1:7" ht="18" customHeight="1" thickBot="1" x14ac:dyDescent="0.45">
      <c r="A40" s="13" t="s">
        <v>19</v>
      </c>
    </row>
    <row r="41" spans="1:7" ht="18" customHeight="1" thickTop="1" x14ac:dyDescent="0.4">
      <c r="A41" s="16" t="s">
        <v>4</v>
      </c>
      <c r="B41" s="8" t="str">
        <f>B17</f>
        <v>&lt; 1 year</v>
      </c>
      <c r="C41" s="8" t="str">
        <f>C17</f>
        <v>1 year</v>
      </c>
      <c r="D41" s="8" t="str">
        <f>D17</f>
        <v>2 years</v>
      </c>
      <c r="E41" s="8" t="str">
        <f>E17</f>
        <v>3 years</v>
      </c>
      <c r="F41" s="8" t="str">
        <f>F17</f>
        <v>4 and more years</v>
      </c>
      <c r="G41" s="3"/>
    </row>
    <row r="42" spans="1:7" ht="18" customHeight="1" x14ac:dyDescent="0.4">
      <c r="A42" s="14" t="s">
        <v>3</v>
      </c>
      <c r="B42" s="10">
        <v>0.1</v>
      </c>
      <c r="C42" s="10">
        <v>0.08</v>
      </c>
      <c r="D42" s="10">
        <v>0.08</v>
      </c>
      <c r="E42" s="10">
        <v>7.0000000000000007E-2</v>
      </c>
      <c r="F42" s="10">
        <v>0.1</v>
      </c>
    </row>
    <row r="43" spans="1:7" ht="18" customHeight="1" x14ac:dyDescent="0.4">
      <c r="A43" s="17"/>
      <c r="B43" s="4" t="s">
        <v>13</v>
      </c>
      <c r="C43" s="4" t="s">
        <v>14</v>
      </c>
      <c r="D43" s="4"/>
    </row>
    <row r="44" spans="1:7" ht="18" customHeight="1" x14ac:dyDescent="0.4">
      <c r="A44" s="14" t="s">
        <v>1</v>
      </c>
      <c r="B44" s="10">
        <v>0.05</v>
      </c>
      <c r="C44" s="10">
        <v>0.1</v>
      </c>
    </row>
    <row r="45" spans="1:7" ht="18" customHeight="1" thickBot="1" x14ac:dyDescent="0.45">
      <c r="A45" s="15" t="s">
        <v>2</v>
      </c>
      <c r="B45" s="11">
        <v>7.0000000000000007E-2</v>
      </c>
      <c r="C45" s="11">
        <v>0.05</v>
      </c>
      <c r="D45" s="6"/>
      <c r="E45" s="6"/>
      <c r="F45" s="6"/>
    </row>
    <row r="46" spans="1:7" ht="18" customHeight="1" thickTop="1" x14ac:dyDescent="0.4"/>
    <row r="47" spans="1:7" ht="18" customHeight="1" thickBot="1" x14ac:dyDescent="0.45">
      <c r="A47" s="13" t="s">
        <v>20</v>
      </c>
    </row>
    <row r="48" spans="1:7" ht="18" customHeight="1" thickTop="1" x14ac:dyDescent="0.4">
      <c r="A48" s="16" t="s">
        <v>4</v>
      </c>
      <c r="B48" s="8" t="str">
        <f>B41</f>
        <v>&lt; 1 year</v>
      </c>
      <c r="C48" s="8" t="str">
        <f t="shared" ref="C48:F48" si="4">C41</f>
        <v>1 year</v>
      </c>
      <c r="D48" s="8" t="str">
        <f t="shared" si="4"/>
        <v>2 years</v>
      </c>
      <c r="E48" s="8" t="str">
        <f t="shared" si="4"/>
        <v>3 years</v>
      </c>
      <c r="F48" s="8" t="str">
        <f t="shared" si="4"/>
        <v>4 and more years</v>
      </c>
      <c r="G48" s="8" t="s">
        <v>12</v>
      </c>
    </row>
    <row r="49" spans="1:7" ht="18" customHeight="1" x14ac:dyDescent="0.4">
      <c r="A49" s="19" t="s">
        <v>3</v>
      </c>
      <c r="B49" s="12">
        <f>ROUNDUP(B42*B10,0)</f>
        <v>1</v>
      </c>
      <c r="C49" s="12">
        <f t="shared" ref="C49:F49" si="5">ROUNDUP(C42*C10,0)</f>
        <v>2</v>
      </c>
      <c r="D49" s="12">
        <f t="shared" si="5"/>
        <v>2</v>
      </c>
      <c r="E49" s="12">
        <f t="shared" si="5"/>
        <v>3</v>
      </c>
      <c r="F49" s="12">
        <f t="shared" si="5"/>
        <v>4</v>
      </c>
      <c r="G49" s="12">
        <f>SUM(B49:F49)</f>
        <v>12</v>
      </c>
    </row>
    <row r="50" spans="1:7" ht="18" customHeight="1" x14ac:dyDescent="0.4">
      <c r="A50" s="17"/>
      <c r="B50" s="4" t="s">
        <v>13</v>
      </c>
      <c r="C50" s="4" t="s">
        <v>14</v>
      </c>
      <c r="D50" s="4" t="s">
        <v>12</v>
      </c>
      <c r="E50" s="4"/>
      <c r="F50" s="4"/>
      <c r="G50" s="4"/>
    </row>
    <row r="51" spans="1:7" ht="18" customHeight="1" x14ac:dyDescent="0.4">
      <c r="A51" s="14" t="s">
        <v>1</v>
      </c>
      <c r="B51" s="4">
        <f>ROUNDUP(B44*B12,0)</f>
        <v>1</v>
      </c>
      <c r="C51" s="4">
        <f>ROUNDUP(C44*C12,0)</f>
        <v>1</v>
      </c>
      <c r="D51" s="4">
        <f>SUM(B51:C51)</f>
        <v>2</v>
      </c>
      <c r="E51" s="4"/>
      <c r="F51" s="4"/>
      <c r="G51" s="4"/>
    </row>
    <row r="52" spans="1:7" ht="18" customHeight="1" thickBot="1" x14ac:dyDescent="0.45">
      <c r="A52" s="15" t="s">
        <v>2</v>
      </c>
      <c r="B52" s="9">
        <f>ROUNDUP(B45*B13,0)</f>
        <v>1</v>
      </c>
      <c r="C52" s="9">
        <f>ROUNDUP(C45*C13,0)</f>
        <v>1</v>
      </c>
      <c r="D52" s="9">
        <f>SUM(B52:C52)</f>
        <v>2</v>
      </c>
      <c r="E52" s="9"/>
      <c r="F52" s="9"/>
      <c r="G52" s="9"/>
    </row>
    <row r="53" spans="1:7" ht="18" customHeight="1" thickTop="1" x14ac:dyDescent="0.4"/>
    <row r="54" spans="1:7" ht="18" customHeight="1" thickBot="1" x14ac:dyDescent="0.45">
      <c r="A54" s="13" t="s">
        <v>26</v>
      </c>
    </row>
    <row r="55" spans="1:7" ht="18" customHeight="1" thickTop="1" x14ac:dyDescent="0.4">
      <c r="A55" s="16" t="s">
        <v>4</v>
      </c>
      <c r="B55" s="8" t="str">
        <f>B48</f>
        <v>&lt; 1 year</v>
      </c>
      <c r="C55" s="8" t="str">
        <f t="shared" ref="C55:F55" si="6">C48</f>
        <v>1 year</v>
      </c>
      <c r="D55" s="8" t="str">
        <f t="shared" si="6"/>
        <v>2 years</v>
      </c>
      <c r="E55" s="8" t="str">
        <f t="shared" si="6"/>
        <v>3 years</v>
      </c>
      <c r="F55" s="8" t="str">
        <f t="shared" si="6"/>
        <v>4 and more years</v>
      </c>
      <c r="G55" s="8" t="s">
        <v>12</v>
      </c>
    </row>
    <row r="56" spans="1:7" ht="18" customHeight="1" x14ac:dyDescent="0.4">
      <c r="A56" s="14" t="s">
        <v>3</v>
      </c>
      <c r="B56" s="4">
        <f>G49</f>
        <v>12</v>
      </c>
      <c r="C56" s="4">
        <f>B10-B49</f>
        <v>9</v>
      </c>
      <c r="D56" s="4">
        <f>C10-C49</f>
        <v>18</v>
      </c>
      <c r="E56" s="4">
        <f>D10-D49</f>
        <v>18</v>
      </c>
      <c r="F56" s="4">
        <f>F10-F49+E10-E49</f>
        <v>62</v>
      </c>
      <c r="G56" s="4">
        <f>SUM(B56:F56)</f>
        <v>119</v>
      </c>
    </row>
    <row r="57" spans="1:7" ht="18" customHeight="1" x14ac:dyDescent="0.4">
      <c r="A57" s="17"/>
      <c r="B57" s="4" t="s">
        <v>13</v>
      </c>
      <c r="C57" s="4" t="s">
        <v>14</v>
      </c>
      <c r="D57" s="4" t="s">
        <v>12</v>
      </c>
      <c r="E57" s="4"/>
      <c r="F57" s="4"/>
      <c r="G57" s="4"/>
    </row>
    <row r="58" spans="1:7" ht="18" customHeight="1" x14ac:dyDescent="0.4">
      <c r="A58" s="14" t="s">
        <v>1</v>
      </c>
      <c r="B58" s="4">
        <f>D51</f>
        <v>2</v>
      </c>
      <c r="C58" s="4">
        <f>C12-C51+B12-B51</f>
        <v>6</v>
      </c>
      <c r="D58" s="4">
        <f>SUM(B58:C58)</f>
        <v>8</v>
      </c>
      <c r="E58" s="4"/>
      <c r="F58" s="4"/>
      <c r="G58" s="4"/>
    </row>
    <row r="59" spans="1:7" ht="18" customHeight="1" thickBot="1" x14ac:dyDescent="0.45">
      <c r="A59" s="15" t="s">
        <v>2</v>
      </c>
      <c r="B59" s="9">
        <f>D52</f>
        <v>2</v>
      </c>
      <c r="C59" s="9">
        <f>C13-C52+B13-B52</f>
        <v>18</v>
      </c>
      <c r="D59" s="9">
        <f>SUM(B59:C59)</f>
        <v>20</v>
      </c>
      <c r="E59" s="9"/>
      <c r="F59" s="9"/>
      <c r="G59" s="9"/>
    </row>
    <row r="60" spans="1:7" ht="18" customHeight="1" thickTop="1" x14ac:dyDescent="0.4"/>
    <row r="61" spans="1:7" ht="18" customHeight="1" thickBot="1" x14ac:dyDescent="0.45">
      <c r="A61" s="13" t="s">
        <v>27</v>
      </c>
    </row>
    <row r="62" spans="1:7" ht="18" customHeight="1" thickTop="1" x14ac:dyDescent="0.4">
      <c r="A62" s="16" t="s">
        <v>4</v>
      </c>
      <c r="B62" s="8" t="str">
        <f>B55</f>
        <v>&lt; 1 year</v>
      </c>
      <c r="C62" s="8" t="str">
        <f t="shared" ref="C62:F62" si="7">C55</f>
        <v>1 year</v>
      </c>
      <c r="D62" s="8" t="str">
        <f t="shared" si="7"/>
        <v>2 years</v>
      </c>
      <c r="E62" s="8" t="str">
        <f t="shared" si="7"/>
        <v>3 years</v>
      </c>
      <c r="F62" s="8" t="str">
        <f t="shared" si="7"/>
        <v>4 and more years</v>
      </c>
      <c r="G62" s="3"/>
    </row>
    <row r="63" spans="1:7" ht="18" customHeight="1" x14ac:dyDescent="0.4">
      <c r="A63" s="14" t="s">
        <v>3</v>
      </c>
      <c r="B63" s="20">
        <v>46718</v>
      </c>
      <c r="C63" s="20">
        <v>54033</v>
      </c>
      <c r="D63" s="20">
        <v>55801</v>
      </c>
      <c r="E63" s="20">
        <v>57632</v>
      </c>
      <c r="F63" s="20">
        <v>66501</v>
      </c>
      <c r="G63" s="4"/>
    </row>
    <row r="64" spans="1:7" ht="18" customHeight="1" x14ac:dyDescent="0.4">
      <c r="A64" s="17"/>
      <c r="B64" s="4" t="s">
        <v>13</v>
      </c>
      <c r="C64" s="4" t="s">
        <v>14</v>
      </c>
      <c r="D64" s="4"/>
      <c r="E64" s="4"/>
      <c r="F64" s="4"/>
      <c r="G64" s="4"/>
    </row>
    <row r="65" spans="1:7" ht="18" customHeight="1" x14ac:dyDescent="0.4">
      <c r="A65" s="14" t="s">
        <v>1</v>
      </c>
      <c r="B65" s="20">
        <v>80465</v>
      </c>
      <c r="C65" s="20">
        <v>84700</v>
      </c>
      <c r="D65" s="4"/>
      <c r="E65" s="4"/>
      <c r="F65" s="4"/>
      <c r="G65" s="4"/>
    </row>
    <row r="66" spans="1:7" ht="18" customHeight="1" thickBot="1" x14ac:dyDescent="0.45">
      <c r="A66" s="15" t="s">
        <v>2</v>
      </c>
      <c r="B66" s="21">
        <v>70331</v>
      </c>
      <c r="C66" s="21">
        <v>75033</v>
      </c>
      <c r="D66" s="9"/>
      <c r="E66" s="9"/>
      <c r="F66" s="9"/>
      <c r="G66" s="4"/>
    </row>
    <row r="67" spans="1:7" ht="18" customHeight="1" thickTop="1" x14ac:dyDescent="0.4"/>
    <row r="68" spans="1:7" ht="18" customHeight="1" thickBot="1" x14ac:dyDescent="0.45">
      <c r="A68" s="13" t="s">
        <v>27</v>
      </c>
    </row>
    <row r="69" spans="1:7" ht="18" customHeight="1" thickTop="1" x14ac:dyDescent="0.4">
      <c r="A69" s="16" t="s">
        <v>4</v>
      </c>
      <c r="B69" s="8" t="str">
        <f>B62</f>
        <v>&lt; 1 year</v>
      </c>
      <c r="C69" s="8" t="str">
        <f t="shared" ref="C69:F69" si="8">C62</f>
        <v>1 year</v>
      </c>
      <c r="D69" s="8" t="str">
        <f t="shared" si="8"/>
        <v>2 years</v>
      </c>
      <c r="E69" s="8" t="str">
        <f t="shared" si="8"/>
        <v>3 years</v>
      </c>
      <c r="F69" s="8" t="str">
        <f t="shared" si="8"/>
        <v>4 and more years</v>
      </c>
    </row>
    <row r="70" spans="1:7" ht="18" customHeight="1" x14ac:dyDescent="0.4">
      <c r="A70" s="14" t="s">
        <v>3</v>
      </c>
      <c r="B70" s="20">
        <f>B63*B56</f>
        <v>560616</v>
      </c>
      <c r="C70" s="20">
        <f t="shared" ref="C70:F70" si="9">C63*C56</f>
        <v>486297</v>
      </c>
      <c r="D70" s="20">
        <f t="shared" si="9"/>
        <v>1004418</v>
      </c>
      <c r="E70" s="20">
        <f t="shared" si="9"/>
        <v>1037376</v>
      </c>
      <c r="F70" s="20">
        <f t="shared" si="9"/>
        <v>4123062</v>
      </c>
    </row>
    <row r="71" spans="1:7" ht="18" customHeight="1" x14ac:dyDescent="0.4">
      <c r="A71" s="17"/>
      <c r="B71" s="4" t="s">
        <v>13</v>
      </c>
      <c r="C71" s="4" t="s">
        <v>14</v>
      </c>
      <c r="D71" s="4"/>
      <c r="E71" s="4"/>
      <c r="F71" s="4"/>
    </row>
    <row r="72" spans="1:7" ht="18" customHeight="1" x14ac:dyDescent="0.4">
      <c r="A72" s="14" t="s">
        <v>1</v>
      </c>
      <c r="B72" s="20">
        <f>B65*B58</f>
        <v>160930</v>
      </c>
      <c r="C72" s="20">
        <f>C65*C58</f>
        <v>508200</v>
      </c>
      <c r="D72" s="4"/>
      <c r="E72" s="4"/>
      <c r="F72" s="4"/>
    </row>
    <row r="73" spans="1:7" ht="18" customHeight="1" thickBot="1" x14ac:dyDescent="0.45">
      <c r="A73" s="15" t="s">
        <v>2</v>
      </c>
      <c r="B73" s="21">
        <f>B66*B59</f>
        <v>140662</v>
      </c>
      <c r="C73" s="21">
        <f>C66*C59</f>
        <v>1350594</v>
      </c>
      <c r="D73" s="9"/>
      <c r="E73" s="9"/>
      <c r="F73" s="9"/>
    </row>
    <row r="74" spans="1:7" ht="18" customHeight="1" thickTop="1" x14ac:dyDescent="0.4"/>
    <row r="75" spans="1:7" ht="18" customHeight="1" x14ac:dyDescent="0.4">
      <c r="A75" s="18" t="s">
        <v>28</v>
      </c>
      <c r="B75" s="22"/>
      <c r="C75" s="23">
        <f>SUM(B70:F70)+SUM(B72:C73)</f>
        <v>9372155</v>
      </c>
    </row>
  </sheetData>
  <mergeCells count="5">
    <mergeCell ref="A2:A3"/>
    <mergeCell ref="B2:B3"/>
    <mergeCell ref="C2:D2"/>
    <mergeCell ref="E2:E3"/>
    <mergeCell ref="F2:G2"/>
  </mergeCells>
  <pageMargins left="0.7" right="0.7" top="0.75" bottom="0.75" header="0.3" footer="0.3"/>
  <pageSetup scale="83" fitToHeight="0" orientation="portrait" horizontalDpi="1200" verticalDpi="1200" r:id="rId1"/>
  <rowBreaks count="1" manualBreakCount="1">
    <brk id="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G75"/>
  <sheetViews>
    <sheetView tabSelected="1" topLeftCell="A16" zoomScale="115" zoomScaleNormal="115" workbookViewId="0">
      <selection activeCell="B46" sqref="B46"/>
    </sheetView>
  </sheetViews>
  <sheetFormatPr defaultColWidth="15.69140625" defaultRowHeight="18" customHeight="1" x14ac:dyDescent="0.4"/>
  <cols>
    <col min="1" max="1" width="15.69140625" style="14"/>
    <col min="2" max="16384" width="15.69140625" style="1"/>
  </cols>
  <sheetData>
    <row r="1" spans="1:7" ht="18" customHeight="1" thickBot="1" x14ac:dyDescent="0.45">
      <c r="A1" s="13" t="s">
        <v>16</v>
      </c>
    </row>
    <row r="2" spans="1:7" ht="18" customHeight="1" thickTop="1" x14ac:dyDescent="0.4">
      <c r="A2" s="91" t="s">
        <v>4</v>
      </c>
      <c r="B2" s="93" t="s">
        <v>5</v>
      </c>
      <c r="C2" s="93" t="s">
        <v>6</v>
      </c>
      <c r="D2" s="93"/>
      <c r="E2" s="95" t="s">
        <v>15</v>
      </c>
      <c r="F2" s="93">
        <v>2018</v>
      </c>
      <c r="G2" s="93"/>
    </row>
    <row r="3" spans="1:7" ht="18" customHeight="1" x14ac:dyDescent="0.4">
      <c r="A3" s="92"/>
      <c r="B3" s="94"/>
      <c r="C3" s="2" t="s">
        <v>7</v>
      </c>
      <c r="D3" s="2" t="s">
        <v>8</v>
      </c>
      <c r="E3" s="96"/>
      <c r="F3" s="2" t="s">
        <v>9</v>
      </c>
      <c r="G3" s="2" t="s">
        <v>10</v>
      </c>
    </row>
    <row r="4" spans="1:7" ht="18" customHeight="1" x14ac:dyDescent="0.4">
      <c r="A4" s="14" t="s">
        <v>1</v>
      </c>
      <c r="B4" s="1">
        <v>0.6</v>
      </c>
      <c r="C4" s="5">
        <v>74720</v>
      </c>
      <c r="D4" s="5">
        <v>78652</v>
      </c>
      <c r="E4" s="1">
        <v>8</v>
      </c>
      <c r="F4" s="1">
        <v>8</v>
      </c>
      <c r="G4" s="1">
        <v>8</v>
      </c>
    </row>
    <row r="5" spans="1:7" ht="18" customHeight="1" x14ac:dyDescent="0.4">
      <c r="A5" s="14" t="s">
        <v>2</v>
      </c>
      <c r="B5" s="1">
        <v>0.5</v>
      </c>
      <c r="C5" s="5">
        <v>65309</v>
      </c>
      <c r="D5" s="5">
        <v>68747</v>
      </c>
      <c r="E5" s="1">
        <v>20</v>
      </c>
      <c r="F5" s="1">
        <v>20</v>
      </c>
      <c r="G5" s="1">
        <v>20</v>
      </c>
    </row>
    <row r="6" spans="1:7" ht="18" customHeight="1" thickBot="1" x14ac:dyDescent="0.45">
      <c r="A6" s="15" t="s">
        <v>3</v>
      </c>
      <c r="B6" s="6">
        <v>0.4</v>
      </c>
      <c r="C6" s="7">
        <v>44467</v>
      </c>
      <c r="D6" s="7">
        <v>63297</v>
      </c>
      <c r="E6" s="6">
        <v>119</v>
      </c>
      <c r="F6" s="6">
        <v>119</v>
      </c>
      <c r="G6" s="6">
        <v>119</v>
      </c>
    </row>
    <row r="7" spans="1:7" ht="18" customHeight="1" thickTop="1" x14ac:dyDescent="0.4"/>
    <row r="8" spans="1:7" ht="18" customHeight="1" thickBot="1" x14ac:dyDescent="0.45">
      <c r="A8" s="13" t="s">
        <v>21</v>
      </c>
    </row>
    <row r="9" spans="1:7" ht="18" customHeight="1" thickTop="1" x14ac:dyDescent="0.4">
      <c r="A9" s="16" t="s">
        <v>4</v>
      </c>
      <c r="B9" s="8" t="s">
        <v>11</v>
      </c>
      <c r="C9" s="8" t="s">
        <v>25</v>
      </c>
      <c r="D9" s="8" t="s">
        <v>24</v>
      </c>
      <c r="E9" s="8" t="s">
        <v>23</v>
      </c>
      <c r="F9" s="8" t="s">
        <v>22</v>
      </c>
      <c r="G9" s="8" t="s">
        <v>12</v>
      </c>
    </row>
    <row r="10" spans="1:7" ht="18" customHeight="1" x14ac:dyDescent="0.4">
      <c r="A10" s="14" t="s">
        <v>3</v>
      </c>
      <c r="B10" s="4">
        <v>10</v>
      </c>
      <c r="C10" s="4">
        <v>20</v>
      </c>
      <c r="D10" s="4">
        <v>20</v>
      </c>
      <c r="E10" s="4">
        <v>30</v>
      </c>
      <c r="F10" s="4">
        <v>39</v>
      </c>
      <c r="G10" s="4">
        <f>SUM(B10:F10)</f>
        <v>119</v>
      </c>
    </row>
    <row r="11" spans="1:7" ht="18" customHeight="1" x14ac:dyDescent="0.4">
      <c r="A11" s="17"/>
      <c r="B11" s="4" t="s">
        <v>13</v>
      </c>
      <c r="C11" s="4" t="s">
        <v>14</v>
      </c>
      <c r="D11" s="4" t="s">
        <v>12</v>
      </c>
      <c r="E11" s="4"/>
      <c r="F11" s="4"/>
      <c r="G11" s="4"/>
    </row>
    <row r="12" spans="1:7" ht="18" customHeight="1" x14ac:dyDescent="0.4">
      <c r="A12" s="14" t="s">
        <v>1</v>
      </c>
      <c r="B12" s="4">
        <v>2</v>
      </c>
      <c r="C12" s="4">
        <v>6</v>
      </c>
      <c r="D12" s="4">
        <f>SUM(B12:C12)</f>
        <v>8</v>
      </c>
      <c r="E12" s="4"/>
      <c r="F12" s="4"/>
      <c r="G12" s="4"/>
    </row>
    <row r="13" spans="1:7" ht="18" customHeight="1" thickBot="1" x14ac:dyDescent="0.45">
      <c r="A13" s="15" t="s">
        <v>2</v>
      </c>
      <c r="B13" s="9">
        <v>6</v>
      </c>
      <c r="C13" s="9">
        <v>14</v>
      </c>
      <c r="D13" s="9">
        <f>SUM(B13:C13)</f>
        <v>20</v>
      </c>
      <c r="E13" s="9"/>
      <c r="F13" s="9"/>
      <c r="G13" s="9"/>
    </row>
    <row r="14" spans="1:7" ht="18" customHeight="1" thickTop="1" x14ac:dyDescent="0.4"/>
    <row r="15" spans="1:7" ht="18" customHeight="1" x14ac:dyDescent="0.4">
      <c r="A15" s="18" t="s">
        <v>17</v>
      </c>
    </row>
    <row r="16" spans="1:7" ht="18" customHeight="1" thickBot="1" x14ac:dyDescent="0.45">
      <c r="A16" s="13" t="s">
        <v>19</v>
      </c>
    </row>
    <row r="17" spans="1:7" ht="18" customHeight="1" thickTop="1" x14ac:dyDescent="0.4">
      <c r="A17" s="16" t="s">
        <v>4</v>
      </c>
      <c r="B17" s="8" t="str">
        <f>B9</f>
        <v>&lt; 1 year</v>
      </c>
      <c r="C17" s="8" t="str">
        <f t="shared" ref="C17:F17" si="0">C9</f>
        <v>1 year</v>
      </c>
      <c r="D17" s="8" t="str">
        <f t="shared" si="0"/>
        <v>2 years</v>
      </c>
      <c r="E17" s="8" t="str">
        <f t="shared" si="0"/>
        <v>3 years</v>
      </c>
      <c r="F17" s="8" t="str">
        <f t="shared" si="0"/>
        <v>4 and more years</v>
      </c>
      <c r="G17" s="8" t="s">
        <v>12</v>
      </c>
    </row>
    <row r="18" spans="1:7" ht="18" customHeight="1" x14ac:dyDescent="0.4">
      <c r="A18" s="14" t="s">
        <v>3</v>
      </c>
      <c r="B18" s="4"/>
      <c r="C18" s="4"/>
      <c r="D18" s="4"/>
      <c r="E18" s="4"/>
      <c r="F18" s="4"/>
      <c r="G18" s="4"/>
    </row>
    <row r="19" spans="1:7" ht="18" customHeight="1" x14ac:dyDescent="0.4">
      <c r="A19" s="17"/>
      <c r="B19" s="4" t="s">
        <v>13</v>
      </c>
      <c r="C19" s="4" t="s">
        <v>14</v>
      </c>
      <c r="D19" s="4" t="s">
        <v>12</v>
      </c>
      <c r="E19" s="4"/>
      <c r="F19" s="4"/>
      <c r="G19" s="4"/>
    </row>
    <row r="20" spans="1:7" ht="18" customHeight="1" x14ac:dyDescent="0.4">
      <c r="A20" s="14" t="s">
        <v>1</v>
      </c>
      <c r="B20" s="4"/>
      <c r="C20" s="4"/>
      <c r="D20" s="4"/>
      <c r="E20" s="4"/>
      <c r="F20" s="4"/>
      <c r="G20" s="4"/>
    </row>
    <row r="21" spans="1:7" ht="18" customHeight="1" thickBot="1" x14ac:dyDescent="0.45">
      <c r="A21" s="15" t="s">
        <v>2</v>
      </c>
      <c r="B21" s="9"/>
      <c r="C21" s="9"/>
      <c r="D21" s="9"/>
      <c r="E21" s="9"/>
      <c r="F21" s="9"/>
      <c r="G21" s="9"/>
    </row>
    <row r="22" spans="1:7" ht="18" customHeight="1" thickTop="1" x14ac:dyDescent="0.4">
      <c r="B22" s="4"/>
      <c r="C22" s="4"/>
      <c r="D22" s="4"/>
      <c r="E22" s="4"/>
      <c r="F22" s="4"/>
      <c r="G22" s="4"/>
    </row>
    <row r="23" spans="1:7" ht="18" customHeight="1" thickBot="1" x14ac:dyDescent="0.45">
      <c r="A23" s="13" t="s">
        <v>27</v>
      </c>
      <c r="G23" s="4"/>
    </row>
    <row r="24" spans="1:7" ht="18" customHeight="1" thickTop="1" x14ac:dyDescent="0.4">
      <c r="A24" s="16" t="s">
        <v>4</v>
      </c>
      <c r="B24" s="8" t="str">
        <f>B17</f>
        <v>&lt; 1 year</v>
      </c>
      <c r="C24" s="8" t="str">
        <f t="shared" ref="C24:F24" si="1">C17</f>
        <v>1 year</v>
      </c>
      <c r="D24" s="8" t="str">
        <f t="shared" si="1"/>
        <v>2 years</v>
      </c>
      <c r="E24" s="8" t="str">
        <f t="shared" si="1"/>
        <v>3 years</v>
      </c>
      <c r="F24" s="8" t="str">
        <f t="shared" si="1"/>
        <v>4 and more years</v>
      </c>
      <c r="G24" s="4"/>
    </row>
    <row r="25" spans="1:7" ht="18" customHeight="1" x14ac:dyDescent="0.4">
      <c r="A25" s="14" t="s">
        <v>3</v>
      </c>
      <c r="B25" s="20">
        <v>46718</v>
      </c>
      <c r="C25" s="20">
        <v>54033</v>
      </c>
      <c r="D25" s="20">
        <v>55801</v>
      </c>
      <c r="E25" s="20">
        <v>57632</v>
      </c>
      <c r="F25" s="20">
        <v>66501</v>
      </c>
      <c r="G25" s="4"/>
    </row>
    <row r="26" spans="1:7" ht="18" customHeight="1" x14ac:dyDescent="0.4">
      <c r="A26" s="17"/>
      <c r="B26" s="4" t="s">
        <v>13</v>
      </c>
      <c r="C26" s="4" t="s">
        <v>14</v>
      </c>
      <c r="D26" s="4"/>
      <c r="E26" s="4"/>
      <c r="F26" s="4"/>
      <c r="G26" s="4"/>
    </row>
    <row r="27" spans="1:7" ht="18" customHeight="1" x14ac:dyDescent="0.4">
      <c r="A27" s="14" t="s">
        <v>1</v>
      </c>
      <c r="B27" s="20">
        <v>80465</v>
      </c>
      <c r="C27" s="20">
        <v>84700</v>
      </c>
      <c r="D27" s="4"/>
      <c r="E27" s="4"/>
      <c r="F27" s="4"/>
      <c r="G27" s="4"/>
    </row>
    <row r="28" spans="1:7" ht="18" customHeight="1" thickBot="1" x14ac:dyDescent="0.45">
      <c r="A28" s="15" t="s">
        <v>2</v>
      </c>
      <c r="B28" s="21">
        <v>70331</v>
      </c>
      <c r="C28" s="21">
        <v>75033</v>
      </c>
      <c r="D28" s="9"/>
      <c r="E28" s="9"/>
      <c r="F28" s="9"/>
      <c r="G28" s="4"/>
    </row>
    <row r="29" spans="1:7" ht="18" customHeight="1" thickTop="1" x14ac:dyDescent="0.4">
      <c r="G29" s="4"/>
    </row>
    <row r="30" spans="1:7" ht="18" customHeight="1" thickBot="1" x14ac:dyDescent="0.45">
      <c r="A30" s="13" t="s">
        <v>27</v>
      </c>
      <c r="G30" s="4"/>
    </row>
    <row r="31" spans="1:7" ht="18" customHeight="1" thickTop="1" x14ac:dyDescent="0.4">
      <c r="A31" s="16" t="s">
        <v>4</v>
      </c>
      <c r="B31" s="8" t="str">
        <f>B24</f>
        <v>&lt; 1 year</v>
      </c>
      <c r="C31" s="8" t="str">
        <f t="shared" ref="C31:F31" si="2">C24</f>
        <v>1 year</v>
      </c>
      <c r="D31" s="8" t="str">
        <f t="shared" si="2"/>
        <v>2 years</v>
      </c>
      <c r="E31" s="8" t="str">
        <f t="shared" si="2"/>
        <v>3 years</v>
      </c>
      <c r="F31" s="8" t="str">
        <f t="shared" si="2"/>
        <v>4 and more years</v>
      </c>
      <c r="G31" s="4"/>
    </row>
    <row r="32" spans="1:7" ht="18" customHeight="1" x14ac:dyDescent="0.4">
      <c r="A32" s="14" t="s">
        <v>3</v>
      </c>
      <c r="B32" s="20"/>
      <c r="C32" s="20"/>
      <c r="D32" s="20"/>
      <c r="E32" s="20"/>
      <c r="F32" s="20"/>
      <c r="G32" s="4"/>
    </row>
    <row r="33" spans="1:7" ht="18" customHeight="1" x14ac:dyDescent="0.4">
      <c r="A33" s="17"/>
      <c r="B33" s="4" t="s">
        <v>13</v>
      </c>
      <c r="C33" s="4" t="s">
        <v>14</v>
      </c>
      <c r="D33" s="4"/>
      <c r="E33" s="4"/>
      <c r="F33" s="4"/>
      <c r="G33" s="4"/>
    </row>
    <row r="34" spans="1:7" ht="18" customHeight="1" x14ac:dyDescent="0.4">
      <c r="A34" s="14" t="s">
        <v>1</v>
      </c>
      <c r="B34" s="20"/>
      <c r="C34" s="20"/>
      <c r="D34" s="4"/>
      <c r="E34" s="4"/>
      <c r="F34" s="4"/>
      <c r="G34" s="4"/>
    </row>
    <row r="35" spans="1:7" ht="18" customHeight="1" thickBot="1" x14ac:dyDescent="0.45">
      <c r="A35" s="15" t="s">
        <v>2</v>
      </c>
      <c r="B35" s="21"/>
      <c r="C35" s="21"/>
      <c r="D35" s="9"/>
      <c r="E35" s="9"/>
      <c r="F35" s="9"/>
      <c r="G35" s="4"/>
    </row>
    <row r="36" spans="1:7" ht="18" customHeight="1" thickTop="1" x14ac:dyDescent="0.4">
      <c r="B36" s="4"/>
      <c r="C36" s="4"/>
      <c r="D36" s="4"/>
      <c r="E36" s="4"/>
      <c r="F36" s="4"/>
      <c r="G36" s="4"/>
    </row>
    <row r="37" spans="1:7" ht="18" customHeight="1" x14ac:dyDescent="0.4">
      <c r="A37" s="18" t="s">
        <v>28</v>
      </c>
      <c r="B37" s="22"/>
      <c r="C37" s="23">
        <f>SUM(B32:F32)+SUM(B34:C35)</f>
        <v>0</v>
      </c>
      <c r="D37" s="4"/>
      <c r="E37" s="4"/>
      <c r="F37" s="4"/>
      <c r="G37" s="4"/>
    </row>
    <row r="39" spans="1:7" ht="18" customHeight="1" x14ac:dyDescent="0.4">
      <c r="A39" s="18" t="s">
        <v>18</v>
      </c>
    </row>
    <row r="40" spans="1:7" ht="18" customHeight="1" thickBot="1" x14ac:dyDescent="0.45">
      <c r="A40" s="13" t="s">
        <v>19</v>
      </c>
    </row>
    <row r="41" spans="1:7" ht="18" customHeight="1" thickTop="1" x14ac:dyDescent="0.4">
      <c r="A41" s="16" t="s">
        <v>4</v>
      </c>
      <c r="B41" s="8" t="str">
        <f>B17</f>
        <v>&lt; 1 year</v>
      </c>
      <c r="C41" s="8" t="str">
        <f>C17</f>
        <v>1 year</v>
      </c>
      <c r="D41" s="8" t="str">
        <f>D17</f>
        <v>2 years</v>
      </c>
      <c r="E41" s="8" t="str">
        <f>E17</f>
        <v>3 years</v>
      </c>
      <c r="F41" s="8" t="str">
        <f>F17</f>
        <v>4 and more years</v>
      </c>
      <c r="G41" s="3"/>
    </row>
    <row r="42" spans="1:7" ht="18" customHeight="1" x14ac:dyDescent="0.4">
      <c r="A42" s="14" t="s">
        <v>3</v>
      </c>
      <c r="B42" s="10">
        <v>0.1</v>
      </c>
      <c r="C42" s="10">
        <v>0.08</v>
      </c>
      <c r="D42" s="10">
        <v>0.08</v>
      </c>
      <c r="E42" s="10">
        <v>7.0000000000000007E-2</v>
      </c>
      <c r="F42" s="10">
        <v>0.1</v>
      </c>
    </row>
    <row r="43" spans="1:7" ht="18" customHeight="1" x14ac:dyDescent="0.4">
      <c r="A43" s="17"/>
      <c r="B43" s="4" t="s">
        <v>13</v>
      </c>
      <c r="C43" s="4" t="s">
        <v>14</v>
      </c>
      <c r="D43" s="4"/>
    </row>
    <row r="44" spans="1:7" ht="18" customHeight="1" x14ac:dyDescent="0.4">
      <c r="A44" s="14" t="s">
        <v>1</v>
      </c>
      <c r="B44" s="10">
        <v>0.05</v>
      </c>
      <c r="C44" s="10">
        <v>0.1</v>
      </c>
    </row>
    <row r="45" spans="1:7" ht="18" customHeight="1" thickBot="1" x14ac:dyDescent="0.45">
      <c r="A45" s="15" t="s">
        <v>2</v>
      </c>
      <c r="B45" s="11">
        <v>7.0000000000000007E-2</v>
      </c>
      <c r="C45" s="11">
        <v>0.05</v>
      </c>
      <c r="D45" s="6"/>
      <c r="E45" s="6"/>
      <c r="F45" s="6"/>
    </row>
    <row r="46" spans="1:7" ht="18" customHeight="1" thickTop="1" x14ac:dyDescent="0.4"/>
    <row r="47" spans="1:7" ht="18" customHeight="1" thickBot="1" x14ac:dyDescent="0.45">
      <c r="A47" s="13" t="s">
        <v>20</v>
      </c>
    </row>
    <row r="48" spans="1:7" ht="18" customHeight="1" thickTop="1" x14ac:dyDescent="0.4">
      <c r="A48" s="16" t="s">
        <v>4</v>
      </c>
      <c r="B48" s="8" t="str">
        <f>B41</f>
        <v>&lt; 1 year</v>
      </c>
      <c r="C48" s="8" t="str">
        <f t="shared" ref="C48:F48" si="3">C41</f>
        <v>1 year</v>
      </c>
      <c r="D48" s="8" t="str">
        <f t="shared" si="3"/>
        <v>2 years</v>
      </c>
      <c r="E48" s="8" t="str">
        <f t="shared" si="3"/>
        <v>3 years</v>
      </c>
      <c r="F48" s="8" t="str">
        <f t="shared" si="3"/>
        <v>4 and more years</v>
      </c>
      <c r="G48" s="8" t="s">
        <v>12</v>
      </c>
    </row>
    <row r="49" spans="1:7" ht="18" customHeight="1" x14ac:dyDescent="0.4">
      <c r="A49" s="19" t="s">
        <v>3</v>
      </c>
      <c r="B49" s="12"/>
      <c r="C49" s="12"/>
      <c r="D49" s="12"/>
      <c r="E49" s="12"/>
      <c r="F49" s="12"/>
      <c r="G49" s="12"/>
    </row>
    <row r="50" spans="1:7" ht="18" customHeight="1" x14ac:dyDescent="0.4">
      <c r="A50" s="17"/>
      <c r="B50" s="4" t="s">
        <v>13</v>
      </c>
      <c r="C50" s="4" t="s">
        <v>14</v>
      </c>
      <c r="D50" s="4" t="s">
        <v>12</v>
      </c>
      <c r="E50" s="4"/>
      <c r="F50" s="4"/>
      <c r="G50" s="4"/>
    </row>
    <row r="51" spans="1:7" ht="18" customHeight="1" x14ac:dyDescent="0.4">
      <c r="A51" s="14" t="s">
        <v>1</v>
      </c>
      <c r="B51" s="4"/>
      <c r="C51" s="4"/>
      <c r="D51" s="4"/>
      <c r="E51" s="4"/>
      <c r="F51" s="4"/>
      <c r="G51" s="4"/>
    </row>
    <row r="52" spans="1:7" ht="18" customHeight="1" thickBot="1" x14ac:dyDescent="0.45">
      <c r="A52" s="15" t="s">
        <v>2</v>
      </c>
      <c r="B52" s="9"/>
      <c r="C52" s="9"/>
      <c r="D52" s="9"/>
      <c r="E52" s="9"/>
      <c r="F52" s="9"/>
      <c r="G52" s="9"/>
    </row>
    <row r="53" spans="1:7" ht="18" customHeight="1" thickTop="1" x14ac:dyDescent="0.4"/>
    <row r="54" spans="1:7" ht="18" customHeight="1" thickBot="1" x14ac:dyDescent="0.45">
      <c r="A54" s="13" t="s">
        <v>26</v>
      </c>
    </row>
    <row r="55" spans="1:7" ht="18" customHeight="1" thickTop="1" x14ac:dyDescent="0.4">
      <c r="A55" s="16" t="s">
        <v>4</v>
      </c>
      <c r="B55" s="8" t="str">
        <f>B48</f>
        <v>&lt; 1 year</v>
      </c>
      <c r="C55" s="8" t="str">
        <f t="shared" ref="C55:F55" si="4">C48</f>
        <v>1 year</v>
      </c>
      <c r="D55" s="8" t="str">
        <f t="shared" si="4"/>
        <v>2 years</v>
      </c>
      <c r="E55" s="8" t="str">
        <f t="shared" si="4"/>
        <v>3 years</v>
      </c>
      <c r="F55" s="8" t="str">
        <f t="shared" si="4"/>
        <v>4 and more years</v>
      </c>
      <c r="G55" s="8" t="s">
        <v>12</v>
      </c>
    </row>
    <row r="56" spans="1:7" ht="18" customHeight="1" x14ac:dyDescent="0.4">
      <c r="A56" s="14" t="s">
        <v>3</v>
      </c>
      <c r="B56" s="4"/>
      <c r="C56" s="4"/>
      <c r="D56" s="4"/>
      <c r="E56" s="4"/>
      <c r="F56" s="4"/>
      <c r="G56" s="4"/>
    </row>
    <row r="57" spans="1:7" ht="18" customHeight="1" x14ac:dyDescent="0.4">
      <c r="A57" s="17"/>
      <c r="B57" s="4" t="s">
        <v>13</v>
      </c>
      <c r="C57" s="4" t="s">
        <v>14</v>
      </c>
      <c r="D57" s="4" t="s">
        <v>12</v>
      </c>
      <c r="E57" s="4"/>
      <c r="F57" s="4"/>
      <c r="G57" s="4"/>
    </row>
    <row r="58" spans="1:7" ht="18" customHeight="1" x14ac:dyDescent="0.4">
      <c r="A58" s="14" t="s">
        <v>1</v>
      </c>
      <c r="B58" s="4"/>
      <c r="C58" s="4"/>
      <c r="D58" s="4"/>
      <c r="E58" s="4"/>
      <c r="F58" s="4"/>
      <c r="G58" s="4"/>
    </row>
    <row r="59" spans="1:7" ht="18" customHeight="1" thickBot="1" x14ac:dyDescent="0.45">
      <c r="A59" s="15" t="s">
        <v>2</v>
      </c>
      <c r="B59" s="9"/>
      <c r="C59" s="9"/>
      <c r="D59" s="9"/>
      <c r="E59" s="9"/>
      <c r="F59" s="9"/>
      <c r="G59" s="9"/>
    </row>
    <row r="60" spans="1:7" ht="18" customHeight="1" thickTop="1" x14ac:dyDescent="0.4"/>
    <row r="61" spans="1:7" ht="18" customHeight="1" thickBot="1" x14ac:dyDescent="0.45">
      <c r="A61" s="13" t="s">
        <v>27</v>
      </c>
    </row>
    <row r="62" spans="1:7" ht="18" customHeight="1" thickTop="1" x14ac:dyDescent="0.4">
      <c r="A62" s="16" t="s">
        <v>4</v>
      </c>
      <c r="B62" s="8" t="str">
        <f>B55</f>
        <v>&lt; 1 year</v>
      </c>
      <c r="C62" s="8" t="str">
        <f t="shared" ref="C62:F62" si="5">C55</f>
        <v>1 year</v>
      </c>
      <c r="D62" s="8" t="str">
        <f t="shared" si="5"/>
        <v>2 years</v>
      </c>
      <c r="E62" s="8" t="str">
        <f t="shared" si="5"/>
        <v>3 years</v>
      </c>
      <c r="F62" s="8" t="str">
        <f t="shared" si="5"/>
        <v>4 and more years</v>
      </c>
      <c r="G62" s="3"/>
    </row>
    <row r="63" spans="1:7" ht="18" customHeight="1" x14ac:dyDescent="0.4">
      <c r="A63" s="14" t="s">
        <v>3</v>
      </c>
      <c r="B63" s="20">
        <v>46718</v>
      </c>
      <c r="C63" s="20">
        <v>54033</v>
      </c>
      <c r="D63" s="20">
        <v>55801</v>
      </c>
      <c r="E63" s="20">
        <v>57632</v>
      </c>
      <c r="F63" s="20">
        <v>66501</v>
      </c>
      <c r="G63" s="4"/>
    </row>
    <row r="64" spans="1:7" ht="18" customHeight="1" x14ac:dyDescent="0.4">
      <c r="A64" s="17"/>
      <c r="B64" s="4" t="s">
        <v>13</v>
      </c>
      <c r="C64" s="4" t="s">
        <v>14</v>
      </c>
      <c r="D64" s="4"/>
      <c r="E64" s="4"/>
      <c r="F64" s="4"/>
      <c r="G64" s="4"/>
    </row>
    <row r="65" spans="1:7" ht="18" customHeight="1" x14ac:dyDescent="0.4">
      <c r="A65" s="14" t="s">
        <v>1</v>
      </c>
      <c r="B65" s="20">
        <v>80465</v>
      </c>
      <c r="C65" s="20">
        <v>84700</v>
      </c>
      <c r="D65" s="4"/>
      <c r="E65" s="4"/>
      <c r="F65" s="4"/>
      <c r="G65" s="4"/>
    </row>
    <row r="66" spans="1:7" ht="18" customHeight="1" thickBot="1" x14ac:dyDescent="0.45">
      <c r="A66" s="15" t="s">
        <v>2</v>
      </c>
      <c r="B66" s="21">
        <v>70331</v>
      </c>
      <c r="C66" s="21">
        <v>75033</v>
      </c>
      <c r="D66" s="9"/>
      <c r="E66" s="9"/>
      <c r="F66" s="9"/>
      <c r="G66" s="4"/>
    </row>
    <row r="67" spans="1:7" ht="18" customHeight="1" thickTop="1" x14ac:dyDescent="0.4"/>
    <row r="68" spans="1:7" ht="18" customHeight="1" thickBot="1" x14ac:dyDescent="0.45">
      <c r="A68" s="13" t="s">
        <v>27</v>
      </c>
    </row>
    <row r="69" spans="1:7" ht="18" customHeight="1" thickTop="1" x14ac:dyDescent="0.4">
      <c r="A69" s="16" t="s">
        <v>4</v>
      </c>
      <c r="B69" s="8" t="str">
        <f>B62</f>
        <v>&lt; 1 year</v>
      </c>
      <c r="C69" s="8" t="str">
        <f t="shared" ref="C69:F69" si="6">C62</f>
        <v>1 year</v>
      </c>
      <c r="D69" s="8" t="str">
        <f t="shared" si="6"/>
        <v>2 years</v>
      </c>
      <c r="E69" s="8" t="str">
        <f t="shared" si="6"/>
        <v>3 years</v>
      </c>
      <c r="F69" s="8" t="str">
        <f t="shared" si="6"/>
        <v>4 and more years</v>
      </c>
    </row>
    <row r="70" spans="1:7" ht="18" customHeight="1" x14ac:dyDescent="0.4">
      <c r="A70" s="14" t="s">
        <v>3</v>
      </c>
      <c r="B70" s="20"/>
      <c r="C70" s="20"/>
      <c r="D70" s="20"/>
      <c r="E70" s="20"/>
      <c r="F70" s="20"/>
    </row>
    <row r="71" spans="1:7" ht="18" customHeight="1" x14ac:dyDescent="0.4">
      <c r="A71" s="17"/>
      <c r="B71" s="4" t="s">
        <v>13</v>
      </c>
      <c r="C71" s="4" t="s">
        <v>14</v>
      </c>
      <c r="D71" s="4"/>
      <c r="E71" s="4"/>
      <c r="F71" s="4"/>
    </row>
    <row r="72" spans="1:7" ht="18" customHeight="1" x14ac:dyDescent="0.4">
      <c r="A72" s="14" t="s">
        <v>1</v>
      </c>
      <c r="B72" s="20"/>
      <c r="C72" s="20"/>
      <c r="D72" s="4"/>
      <c r="E72" s="4"/>
      <c r="F72" s="4"/>
    </row>
    <row r="73" spans="1:7" ht="18" customHeight="1" thickBot="1" x14ac:dyDescent="0.45">
      <c r="A73" s="15" t="s">
        <v>2</v>
      </c>
      <c r="B73" s="21"/>
      <c r="C73" s="21"/>
      <c r="D73" s="9"/>
      <c r="E73" s="9"/>
      <c r="F73" s="9"/>
    </row>
    <row r="74" spans="1:7" ht="18" customHeight="1" thickTop="1" x14ac:dyDescent="0.4"/>
    <row r="75" spans="1:7" ht="18" customHeight="1" x14ac:dyDescent="0.4">
      <c r="A75" s="18" t="s">
        <v>28</v>
      </c>
      <c r="B75" s="22"/>
      <c r="C75" s="23"/>
    </row>
  </sheetData>
  <sheetProtection sheet="1" objects="1" scenarios="1"/>
  <mergeCells count="5">
    <mergeCell ref="A2:A3"/>
    <mergeCell ref="B2:B3"/>
    <mergeCell ref="C2:D2"/>
    <mergeCell ref="E2:E3"/>
    <mergeCell ref="F2:G2"/>
  </mergeCells>
  <pageMargins left="0.7" right="0.7" top="0.75" bottom="0.75" header="0.3" footer="0.3"/>
  <pageSetup scale="83" fitToHeight="0" orientation="portrait" horizontalDpi="1200" verticalDpi="1200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HRD Parameters</vt:lpstr>
      <vt:lpstr>HRD Budget</vt:lpstr>
      <vt:lpstr>HRD Budget (EMPTY)</vt:lpstr>
      <vt:lpstr>SPEAville Police</vt:lpstr>
      <vt:lpstr>SPEAville Police (Empty)</vt:lpstr>
      <vt:lpstr>'HRD Budget (EMPTY)'!Print_Area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Jerome Dumortier</cp:lastModifiedBy>
  <cp:lastPrinted>2023-09-17T12:23:54Z</cp:lastPrinted>
  <dcterms:created xsi:type="dcterms:W3CDTF">2010-10-05T14:44:40Z</dcterms:created>
  <dcterms:modified xsi:type="dcterms:W3CDTF">2024-10-15T19:49:00Z</dcterms:modified>
</cp:coreProperties>
</file>