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Teaching\Public Finance\Slides\"/>
    </mc:Choice>
  </mc:AlternateContent>
  <xr:revisionPtr revIDLastSave="0" documentId="13_ncr:1_{CEB4A4EA-4331-47F3-A31C-2D74854C108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OMPLETE" sheetId="1" r:id="rId1"/>
    <sheet name="FOR CLASS" sheetId="4" r:id="rId2"/>
    <sheet name="TAX INTERACTION" sheetId="11" r:id="rId3"/>
  </sheets>
  <definedNames>
    <definedName name="solver_adj" localSheetId="2" hidden="1">'TAX INTERACTION'!$B$17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'TAX INTERACTION'!#REF!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1" l="1"/>
  <c r="F41" i="11"/>
  <c r="F39" i="11"/>
  <c r="D39" i="11"/>
  <c r="E39" i="11"/>
  <c r="D40" i="11"/>
  <c r="E40" i="11"/>
  <c r="D41" i="11"/>
  <c r="E41" i="11"/>
  <c r="C41" i="11"/>
  <c r="C40" i="11"/>
  <c r="C39" i="11"/>
  <c r="B40" i="11"/>
  <c r="B41" i="11"/>
  <c r="B39" i="11"/>
  <c r="D35" i="11"/>
  <c r="D36" i="11" s="1"/>
  <c r="D34" i="11"/>
  <c r="E34" i="11"/>
  <c r="C34" i="11"/>
  <c r="C35" i="11" s="1"/>
  <c r="B29" i="11"/>
  <c r="B28" i="11"/>
  <c r="F3" i="11"/>
  <c r="F4" i="11" s="1"/>
  <c r="E11" i="11" s="1"/>
  <c r="E15" i="11" s="1"/>
  <c r="D10" i="11"/>
  <c r="D16" i="11" s="1"/>
  <c r="E10" i="11"/>
  <c r="E16" i="11" s="1"/>
  <c r="C10" i="11"/>
  <c r="C16" i="11" s="1"/>
  <c r="D20" i="11"/>
  <c r="D22" i="11" s="1"/>
  <c r="D23" i="11" s="1"/>
  <c r="D27" i="11" s="1"/>
  <c r="E20" i="11"/>
  <c r="E29" i="11" s="1"/>
  <c r="C20" i="11"/>
  <c r="C22" i="11" s="1"/>
  <c r="C23" i="11" s="1"/>
  <c r="D17" i="11"/>
  <c r="E17" i="11"/>
  <c r="C17" i="11"/>
  <c r="C37" i="11" l="1"/>
  <c r="C36" i="11"/>
  <c r="D29" i="11"/>
  <c r="E35" i="11"/>
  <c r="D37" i="11"/>
  <c r="C28" i="11"/>
  <c r="C27" i="11"/>
  <c r="E22" i="11"/>
  <c r="E28" i="11" s="1"/>
  <c r="D28" i="11"/>
  <c r="C29" i="11"/>
  <c r="F29" i="11" s="1"/>
  <c r="E13" i="11"/>
  <c r="E12" i="11"/>
  <c r="C25" i="11"/>
  <c r="C24" i="11"/>
  <c r="D25" i="11"/>
  <c r="D24" i="11"/>
  <c r="C11" i="11"/>
  <c r="C15" i="11" s="1"/>
  <c r="D11" i="11"/>
  <c r="D15" i="11" s="1"/>
  <c r="F17" i="11"/>
  <c r="F16" i="11"/>
  <c r="G31" i="4"/>
  <c r="F31" i="4"/>
  <c r="E31" i="4"/>
  <c r="D31" i="4"/>
  <c r="C31" i="4"/>
  <c r="B31" i="4"/>
  <c r="A31" i="4"/>
  <c r="G30" i="4"/>
  <c r="F30" i="4"/>
  <c r="E30" i="4"/>
  <c r="D30" i="4"/>
  <c r="C30" i="4"/>
  <c r="B30" i="4"/>
  <c r="A30" i="4"/>
  <c r="B29" i="4"/>
  <c r="B32" i="4" s="1"/>
  <c r="G28" i="4"/>
  <c r="F28" i="4"/>
  <c r="E28" i="4"/>
  <c r="D28" i="4"/>
  <c r="C28" i="4"/>
  <c r="B28" i="4"/>
  <c r="A28" i="4"/>
  <c r="G27" i="4"/>
  <c r="G29" i="4" s="1"/>
  <c r="G32" i="4" s="1"/>
  <c r="D27" i="4"/>
  <c r="C27" i="4"/>
  <c r="C29" i="4" s="1"/>
  <c r="C32" i="4" s="1"/>
  <c r="B27" i="4"/>
  <c r="A27" i="4"/>
  <c r="B21" i="4"/>
  <c r="B20" i="4"/>
  <c r="D20" i="4" s="1"/>
  <c r="B19" i="4"/>
  <c r="D19" i="4" s="1"/>
  <c r="B18" i="4"/>
  <c r="D18" i="4" s="1"/>
  <c r="B17" i="4"/>
  <c r="D17" i="4" s="1"/>
  <c r="D16" i="4"/>
  <c r="C5" i="4"/>
  <c r="F27" i="4" s="1"/>
  <c r="F29" i="4" s="1"/>
  <c r="F32" i="4" s="1"/>
  <c r="E23" i="11" l="1"/>
  <c r="E27" i="11" s="1"/>
  <c r="F27" i="11" s="1"/>
  <c r="E36" i="11"/>
  <c r="E37" i="11"/>
  <c r="F15" i="11"/>
  <c r="F28" i="11"/>
  <c r="C12" i="11"/>
  <c r="C13" i="11"/>
  <c r="D13" i="11"/>
  <c r="D12" i="11"/>
  <c r="D29" i="4"/>
  <c r="D32" i="4" s="1"/>
  <c r="E27" i="4"/>
  <c r="E29" i="4" s="1"/>
  <c r="E32" i="4" s="1"/>
  <c r="E24" i="11" l="1"/>
  <c r="E25" i="11"/>
  <c r="B21" i="1"/>
  <c r="B18" i="1"/>
  <c r="D18" i="1" s="1"/>
  <c r="B19" i="1"/>
  <c r="D19" i="1" s="1"/>
  <c r="B20" i="1"/>
  <c r="D20" i="1" s="1"/>
  <c r="B17" i="1"/>
  <c r="D17" i="1" s="1"/>
  <c r="F30" i="1"/>
  <c r="C30" i="1"/>
  <c r="C31" i="1"/>
  <c r="D31" i="1"/>
  <c r="E31" i="1"/>
  <c r="F31" i="1"/>
  <c r="G31" i="1"/>
  <c r="B31" i="1"/>
  <c r="A31" i="1"/>
  <c r="D30" i="1"/>
  <c r="E30" i="1"/>
  <c r="G30" i="1"/>
  <c r="B30" i="1"/>
  <c r="A30" i="1"/>
  <c r="F28" i="1"/>
  <c r="G28" i="1"/>
  <c r="C28" i="1"/>
  <c r="D28" i="1"/>
  <c r="D29" i="1" s="1"/>
  <c r="E28" i="1"/>
  <c r="B28" i="1"/>
  <c r="A28" i="1"/>
  <c r="A27" i="1"/>
  <c r="C27" i="1"/>
  <c r="D27" i="1"/>
  <c r="B27" i="1"/>
  <c r="B29" i="1" s="1"/>
  <c r="B32" i="1" s="1"/>
  <c r="C5" i="1"/>
  <c r="F27" i="1" s="1"/>
  <c r="F29" i="1" s="1"/>
  <c r="F32" i="1" s="1"/>
  <c r="D16" i="1"/>
  <c r="C29" i="1" l="1"/>
  <c r="C32" i="1" s="1"/>
  <c r="C33" i="1"/>
  <c r="D32" i="1"/>
  <c r="B33" i="1"/>
  <c r="G27" i="1"/>
  <c r="G29" i="1" s="1"/>
  <c r="G32" i="1" s="1"/>
  <c r="G33" i="1" s="1"/>
  <c r="E27" i="1"/>
  <c r="E29" i="1" s="1"/>
  <c r="E32" i="1" s="1"/>
  <c r="E33" i="1" s="1"/>
  <c r="F33" i="1"/>
  <c r="G35" i="1" l="1"/>
  <c r="G37" i="1"/>
  <c r="G36" i="1"/>
  <c r="F35" i="1"/>
  <c r="F36" i="1"/>
  <c r="F37" i="1"/>
  <c r="E35" i="1"/>
  <c r="E38" i="1" s="1"/>
  <c r="E36" i="1"/>
  <c r="E37" i="1"/>
  <c r="B37" i="1"/>
  <c r="B36" i="1"/>
  <c r="C35" i="1"/>
  <c r="C36" i="1"/>
  <c r="C37" i="1"/>
  <c r="F38" i="1"/>
  <c r="D33" i="1"/>
  <c r="B35" i="1"/>
  <c r="D35" i="1" l="1"/>
  <c r="D37" i="1"/>
  <c r="D36" i="1"/>
  <c r="G38" i="1"/>
  <c r="D38" i="1"/>
  <c r="C38" i="1"/>
  <c r="B38" i="1"/>
</calcChain>
</file>

<file path=xl/sharedStrings.xml><?xml version="1.0" encoding="utf-8"?>
<sst xmlns="http://schemas.openxmlformats.org/spreadsheetml/2006/main" count="137" uniqueCount="56">
  <si>
    <t>Medical bills</t>
  </si>
  <si>
    <t>Standard deduction</t>
  </si>
  <si>
    <t xml:space="preserve"> But Not Over  </t>
  </si>
  <si>
    <t>Tax Liability</t>
  </si>
  <si>
    <t>Personal exemption</t>
  </si>
  <si>
    <t>Personal Income Tax Example: Family of 3 filing jointly</t>
  </si>
  <si>
    <t>Salary</t>
  </si>
  <si>
    <t>Interest income, corporate bonds</t>
  </si>
  <si>
    <t>Interest income, municpal bonds</t>
  </si>
  <si>
    <t>State income taxes paid</t>
  </si>
  <si>
    <t>Home mortgage interest</t>
  </si>
  <si>
    <t>Charity contribuition</t>
  </si>
  <si>
    <t>Interest on  education loans</t>
  </si>
  <si>
    <t xml:space="preserve">Information </t>
  </si>
  <si>
    <t>Tax Schedule (Married filing joinitly)</t>
  </si>
  <si>
    <t>Item</t>
  </si>
  <si>
    <t>Family 1</t>
  </si>
  <si>
    <t>Family 2</t>
  </si>
  <si>
    <t>Original</t>
  </si>
  <si>
    <t>$1000 Deduction</t>
  </si>
  <si>
    <t>Children:</t>
  </si>
  <si>
    <t>Adjusted Gross Income</t>
  </si>
  <si>
    <t>Taxable Income</t>
  </si>
  <si>
    <t>Tax Credit</t>
  </si>
  <si>
    <t>Tax Liability after Credit</t>
  </si>
  <si>
    <t>Difference to Original</t>
  </si>
  <si>
    <t>Taxable</t>
  </si>
  <si>
    <t>Yes</t>
  </si>
  <si>
    <t>No</t>
  </si>
  <si>
    <t>$1000 Tax Credit</t>
  </si>
  <si>
    <t>Average Tax Rate (Taxable Income)</t>
  </si>
  <si>
    <t>Effective Tax Rate (AGI)</t>
  </si>
  <si>
    <t>Exemptions and Deductions</t>
  </si>
  <si>
    <t>Average Tax Rate</t>
  </si>
  <si>
    <t>Lower</t>
  </si>
  <si>
    <t>Upper</t>
  </si>
  <si>
    <t>Household 1</t>
  </si>
  <si>
    <t>Household 2</t>
  </si>
  <si>
    <t>Household 3</t>
  </si>
  <si>
    <t>Effective Tax Rate</t>
  </si>
  <si>
    <t>Case 1: Percetage of federal tax</t>
  </si>
  <si>
    <t>Case 2: Percentage of taxable income</t>
  </si>
  <si>
    <t>Case 3: Percentage of AGI</t>
  </si>
  <si>
    <r>
      <t xml:space="preserve"> Marginal </t>
    </r>
    <r>
      <rPr>
        <sz val="11"/>
        <color indexed="8"/>
        <rFont val="Lucida Sans Typewriter"/>
        <family val="3"/>
      </rPr>
      <t xml:space="preserve">Tax Rate </t>
    </r>
    <r>
      <rPr>
        <sz val="11"/>
        <rFont val="Lucida Sans Typewriter"/>
        <family val="3"/>
      </rPr>
      <t xml:space="preserve"> </t>
    </r>
  </si>
  <si>
    <r>
      <t xml:space="preserve"> </t>
    </r>
    <r>
      <rPr>
        <sz val="11"/>
        <color indexed="8"/>
        <rFont val="Lucida Sans Typewriter"/>
        <family val="3"/>
      </rPr>
      <t>Over</t>
    </r>
  </si>
  <si>
    <r>
      <t xml:space="preserve"> </t>
    </r>
    <r>
      <rPr>
        <sz val="11"/>
        <color indexed="8"/>
        <rFont val="Lucida Sans Typewriter"/>
        <family val="3"/>
      </rPr>
      <t>-</t>
    </r>
    <r>
      <rPr>
        <sz val="11"/>
        <rFont val="Lucida Sans Typewriter"/>
        <family val="3"/>
      </rPr>
      <t xml:space="preserve"> </t>
    </r>
  </si>
  <si>
    <t>TAX INTERACTIONS</t>
  </si>
  <si>
    <t>Rate</t>
  </si>
  <si>
    <t>Federal Tax Schedule</t>
  </si>
  <si>
    <t>Bracket Tax</t>
  </si>
  <si>
    <t>Change in Exemptions and Deductions</t>
  </si>
  <si>
    <t>Baseline</t>
  </si>
  <si>
    <t>Federal Taxs</t>
  </si>
  <si>
    <t>State Taxes</t>
  </si>
  <si>
    <t>Federal Taxes</t>
  </si>
  <si>
    <t>Highest Marginal Tax Rate: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</si>
</sst>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Lucida Sans Typewriter"/>
      <family val="3"/>
    </font>
    <font>
      <b/>
      <sz val="11"/>
      <color theme="1"/>
      <name val="Lucida Sans Typewriter"/>
      <family val="3"/>
    </font>
    <font>
      <sz val="11"/>
      <name val="Lucida Sans Typewriter"/>
      <family val="3"/>
    </font>
    <font>
      <sz val="11"/>
      <color indexed="8"/>
      <name val="Lucida Sans Typewriter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  <xf numFmtId="164" fontId="5" fillId="0" borderId="0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Fill="1" applyBorder="1" applyAlignment="1" applyProtection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44" fontId="3" fillId="0" borderId="0" xfId="1" applyFont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44" fontId="3" fillId="0" borderId="1" xfId="1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44" fontId="4" fillId="0" borderId="0" xfId="1" applyFont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0" fontId="3" fillId="0" borderId="0" xfId="2" applyNumberFormat="1" applyFont="1" applyAlignment="1">
      <alignment horizontal="right" vertical="center" wrapText="1"/>
    </xf>
    <xf numFmtId="164" fontId="3" fillId="0" borderId="1" xfId="0" applyNumberFormat="1" applyFont="1" applyBorder="1" applyAlignment="1">
      <alignment vertical="center"/>
    </xf>
    <xf numFmtId="44" fontId="3" fillId="0" borderId="3" xfId="1" applyFont="1" applyBorder="1" applyAlignment="1">
      <alignment horizontal="right" vertical="center" wrapText="1"/>
    </xf>
    <xf numFmtId="164" fontId="3" fillId="0" borderId="3" xfId="1" applyNumberFormat="1" applyFont="1" applyBorder="1" applyAlignment="1">
      <alignment horizontal="right" vertical="center" wrapText="1"/>
    </xf>
    <xf numFmtId="10" fontId="3" fillId="0" borderId="3" xfId="2" applyNumberFormat="1" applyFont="1" applyBorder="1" applyAlignment="1">
      <alignment horizontal="right" vertical="center" wrapText="1"/>
    </xf>
    <xf numFmtId="164" fontId="3" fillId="0" borderId="3" xfId="0" applyNumberFormat="1" applyFont="1" applyBorder="1" applyAlignment="1">
      <alignment vertical="center"/>
    </xf>
    <xf numFmtId="9" fontId="3" fillId="0" borderId="0" xfId="2" applyFont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9" fontId="3" fillId="0" borderId="0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165" fontId="3" fillId="0" borderId="1" xfId="2" applyNumberFormat="1" applyFont="1" applyFill="1" applyBorder="1" applyAlignment="1">
      <alignment vertical="center"/>
    </xf>
    <xf numFmtId="10" fontId="3" fillId="0" borderId="0" xfId="2" applyNumberFormat="1" applyFont="1" applyFill="1" applyAlignment="1">
      <alignment vertical="center"/>
    </xf>
    <xf numFmtId="10" fontId="3" fillId="0" borderId="1" xfId="2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0" fontId="3" fillId="0" borderId="0" xfId="2" applyNumberFormat="1" applyFont="1" applyFill="1" applyBorder="1" applyAlignment="1">
      <alignment vertical="center"/>
    </xf>
    <xf numFmtId="10" fontId="3" fillId="0" borderId="2" xfId="2" applyNumberFormat="1" applyFont="1" applyFill="1" applyBorder="1" applyAlignment="1">
      <alignment vertical="center"/>
    </xf>
    <xf numFmtId="164" fontId="3" fillId="0" borderId="2" xfId="0" applyNumberFormat="1" applyFont="1" applyFill="1" applyBorder="1" applyAlignment="1">
      <alignment vertical="center"/>
    </xf>
  </cellXfs>
  <cellStyles count="4">
    <cellStyle name="Currency" xfId="1" builtinId="4"/>
    <cellStyle name="Normal" xfId="0" builtinId="0"/>
    <cellStyle name="Normal 2" xfId="3" xr:uid="{DCA13158-C1AA-4F78-A6C7-40E386E2456D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zoomScaleNormal="100" workbookViewId="0">
      <selection activeCell="B23" sqref="B23"/>
    </sheetView>
  </sheetViews>
  <sheetFormatPr defaultColWidth="20.7109375" defaultRowHeight="20.100000000000001" customHeight="1" x14ac:dyDescent="0.25"/>
  <cols>
    <col min="1" max="1" width="50.7109375" style="1" customWidth="1"/>
    <col min="2" max="7" width="25.7109375" style="1" customWidth="1"/>
    <col min="8" max="16384" width="20.7109375" style="1"/>
  </cols>
  <sheetData>
    <row r="1" spans="1:17" ht="20.100000000000001" customHeight="1" x14ac:dyDescent="0.25">
      <c r="A1" s="1" t="s">
        <v>5</v>
      </c>
    </row>
    <row r="3" spans="1:17" ht="20.100000000000001" customHeight="1" x14ac:dyDescent="0.25">
      <c r="A3" s="37" t="s">
        <v>13</v>
      </c>
      <c r="B3" s="37"/>
      <c r="C3" s="37"/>
    </row>
    <row r="4" spans="1:17" ht="20.100000000000001" customHeight="1" x14ac:dyDescent="0.25">
      <c r="A4" s="2" t="s">
        <v>15</v>
      </c>
      <c r="B4" s="2" t="s">
        <v>16</v>
      </c>
      <c r="C4" s="2" t="s">
        <v>17</v>
      </c>
      <c r="D4" s="3" t="s">
        <v>26</v>
      </c>
    </row>
    <row r="5" spans="1:17" ht="20.100000000000001" customHeight="1" x14ac:dyDescent="0.25">
      <c r="A5" s="1" t="s">
        <v>6</v>
      </c>
      <c r="B5" s="4">
        <v>65000</v>
      </c>
      <c r="C5" s="5">
        <f>B5+100000</f>
        <v>165000</v>
      </c>
      <c r="D5" s="2" t="s">
        <v>27</v>
      </c>
      <c r="I5" s="6"/>
      <c r="J5" s="6"/>
      <c r="K5" s="6"/>
      <c r="L5" s="6"/>
      <c r="M5" s="6"/>
    </row>
    <row r="6" spans="1:17" ht="20.100000000000001" customHeight="1" x14ac:dyDescent="0.25">
      <c r="A6" s="1" t="s">
        <v>7</v>
      </c>
      <c r="B6" s="4">
        <v>1000</v>
      </c>
      <c r="C6" s="4">
        <v>1000</v>
      </c>
      <c r="D6" s="2" t="s">
        <v>27</v>
      </c>
      <c r="I6" s="6"/>
      <c r="J6" s="6"/>
      <c r="K6" s="6"/>
      <c r="L6" s="6"/>
      <c r="M6" s="6"/>
    </row>
    <row r="7" spans="1:17" ht="20.100000000000001" customHeight="1" x14ac:dyDescent="0.25">
      <c r="A7" s="1" t="s">
        <v>8</v>
      </c>
      <c r="B7" s="4">
        <v>1500</v>
      </c>
      <c r="C7" s="4">
        <v>1500</v>
      </c>
      <c r="D7" s="2" t="s">
        <v>28</v>
      </c>
      <c r="I7" s="6"/>
      <c r="J7" s="6"/>
      <c r="K7" s="6"/>
      <c r="L7" s="6"/>
      <c r="M7" s="6"/>
      <c r="N7" s="6"/>
      <c r="O7" s="6"/>
      <c r="P7" s="6"/>
      <c r="Q7" s="6"/>
    </row>
    <row r="8" spans="1:17" ht="20.100000000000001" customHeight="1" x14ac:dyDescent="0.25">
      <c r="A8" s="1" t="s">
        <v>9</v>
      </c>
      <c r="B8" s="4">
        <v>800</v>
      </c>
      <c r="C8" s="4">
        <v>800</v>
      </c>
      <c r="D8" s="2" t="s">
        <v>27</v>
      </c>
      <c r="I8" s="6"/>
      <c r="J8" s="6"/>
      <c r="K8" s="6"/>
      <c r="L8" s="6"/>
      <c r="M8" s="6"/>
      <c r="N8" s="6"/>
      <c r="O8" s="6"/>
      <c r="P8" s="6"/>
      <c r="Q8" s="6"/>
    </row>
    <row r="9" spans="1:17" ht="20.100000000000001" customHeight="1" x14ac:dyDescent="0.25">
      <c r="A9" s="1" t="s">
        <v>10</v>
      </c>
      <c r="B9" s="4">
        <v>3350</v>
      </c>
      <c r="C9" s="4">
        <v>3350</v>
      </c>
      <c r="D9" s="2" t="s">
        <v>27</v>
      </c>
      <c r="I9" s="6"/>
      <c r="J9" s="6"/>
      <c r="K9" s="6"/>
      <c r="L9" s="6"/>
      <c r="M9" s="6"/>
      <c r="N9" s="6"/>
      <c r="O9" s="6"/>
      <c r="P9" s="6"/>
      <c r="Q9" s="6"/>
    </row>
    <row r="10" spans="1:17" ht="20.100000000000001" customHeight="1" x14ac:dyDescent="0.25">
      <c r="A10" s="1" t="s">
        <v>11</v>
      </c>
      <c r="B10" s="4">
        <v>250</v>
      </c>
      <c r="C10" s="4">
        <v>250</v>
      </c>
      <c r="D10" s="2" t="s">
        <v>27</v>
      </c>
      <c r="I10" s="6"/>
      <c r="J10" s="6"/>
      <c r="K10" s="6"/>
      <c r="L10" s="6"/>
      <c r="M10" s="6"/>
      <c r="N10" s="6"/>
      <c r="O10" s="6"/>
      <c r="P10" s="6"/>
      <c r="Q10" s="6"/>
    </row>
    <row r="11" spans="1:17" ht="20.100000000000001" customHeight="1" x14ac:dyDescent="0.25">
      <c r="A11" s="1" t="s">
        <v>12</v>
      </c>
      <c r="B11" s="4">
        <v>500</v>
      </c>
      <c r="C11" s="4">
        <v>500</v>
      </c>
      <c r="D11" s="2" t="s">
        <v>27</v>
      </c>
      <c r="I11" s="6"/>
      <c r="J11" s="6"/>
      <c r="K11" s="6"/>
      <c r="L11" s="6"/>
      <c r="M11" s="6"/>
      <c r="N11" s="6"/>
      <c r="O11" s="6"/>
      <c r="P11" s="6"/>
      <c r="Q11" s="6"/>
    </row>
    <row r="12" spans="1:17" ht="20.100000000000001" customHeight="1" x14ac:dyDescent="0.25">
      <c r="A12" s="7" t="s">
        <v>0</v>
      </c>
      <c r="B12" s="8">
        <v>1500</v>
      </c>
      <c r="C12" s="8">
        <v>1500</v>
      </c>
      <c r="D12" s="9" t="s">
        <v>27</v>
      </c>
      <c r="I12" s="6"/>
      <c r="J12" s="6"/>
      <c r="K12" s="6"/>
      <c r="L12" s="6"/>
      <c r="M12" s="6"/>
      <c r="N12" s="6"/>
      <c r="O12" s="6"/>
      <c r="P12" s="6"/>
      <c r="Q12" s="6"/>
    </row>
    <row r="14" spans="1:17" s="10" customFormat="1" ht="20.100000000000001" customHeight="1" x14ac:dyDescent="0.25">
      <c r="A14" s="36" t="s">
        <v>14</v>
      </c>
      <c r="B14" s="36"/>
      <c r="C14" s="36"/>
      <c r="D14" s="36"/>
    </row>
    <row r="15" spans="1:17" ht="20.100000000000001" customHeight="1" x14ac:dyDescent="0.25">
      <c r="A15" s="11" t="s">
        <v>43</v>
      </c>
      <c r="B15" s="11" t="s">
        <v>44</v>
      </c>
      <c r="C15" s="11" t="s">
        <v>2</v>
      </c>
      <c r="D15" s="2" t="s">
        <v>3</v>
      </c>
    </row>
    <row r="16" spans="1:17" ht="20.100000000000001" customHeight="1" x14ac:dyDescent="0.25">
      <c r="A16" s="12">
        <v>0.1</v>
      </c>
      <c r="B16" s="13">
        <v>0</v>
      </c>
      <c r="C16" s="13">
        <v>16750</v>
      </c>
      <c r="D16" s="14">
        <f>A16*C16</f>
        <v>1675</v>
      </c>
    </row>
    <row r="17" spans="1:7" ht="20.100000000000001" customHeight="1" x14ac:dyDescent="0.25">
      <c r="A17" s="12">
        <v>0.15</v>
      </c>
      <c r="B17" s="13">
        <f>C16+1</f>
        <v>16751</v>
      </c>
      <c r="C17" s="13">
        <v>68000</v>
      </c>
      <c r="D17" s="14">
        <f>A17*(C17-B17)</f>
        <v>7687.3499999999995</v>
      </c>
    </row>
    <row r="18" spans="1:7" ht="20.100000000000001" customHeight="1" x14ac:dyDescent="0.25">
      <c r="A18" s="12">
        <v>0.25</v>
      </c>
      <c r="B18" s="13">
        <f t="shared" ref="B18:B20" si="0">C17+1</f>
        <v>68001</v>
      </c>
      <c r="C18" s="13">
        <v>137300</v>
      </c>
      <c r="D18" s="14">
        <f t="shared" ref="D18:D20" si="1">A18*(C18-B18)</f>
        <v>17324.75</v>
      </c>
    </row>
    <row r="19" spans="1:7" ht="20.100000000000001" customHeight="1" x14ac:dyDescent="0.25">
      <c r="A19" s="12">
        <v>0.28000000000000003</v>
      </c>
      <c r="B19" s="13">
        <f t="shared" si="0"/>
        <v>137301</v>
      </c>
      <c r="C19" s="13">
        <v>209250</v>
      </c>
      <c r="D19" s="14">
        <f t="shared" si="1"/>
        <v>20145.72</v>
      </c>
    </row>
    <row r="20" spans="1:7" ht="20.100000000000001" customHeight="1" x14ac:dyDescent="0.25">
      <c r="A20" s="12">
        <v>0.33</v>
      </c>
      <c r="B20" s="13">
        <f t="shared" si="0"/>
        <v>209251</v>
      </c>
      <c r="C20" s="13">
        <v>373650</v>
      </c>
      <c r="D20" s="14">
        <f t="shared" si="1"/>
        <v>54251.670000000006</v>
      </c>
    </row>
    <row r="21" spans="1:7" ht="20.100000000000001" customHeight="1" x14ac:dyDescent="0.25">
      <c r="A21" s="15">
        <v>0.35</v>
      </c>
      <c r="B21" s="16">
        <f>C20+1</f>
        <v>373651</v>
      </c>
      <c r="C21" s="16" t="s">
        <v>45</v>
      </c>
      <c r="D21" s="17"/>
    </row>
    <row r="22" spans="1:7" ht="20.100000000000001" customHeight="1" x14ac:dyDescent="0.25">
      <c r="A22" s="1" t="s">
        <v>1</v>
      </c>
      <c r="B22" s="4">
        <v>11400</v>
      </c>
      <c r="C22" s="10"/>
      <c r="D22" s="10"/>
    </row>
    <row r="23" spans="1:7" ht="20.100000000000001" customHeight="1" x14ac:dyDescent="0.25">
      <c r="A23" s="7" t="s">
        <v>4</v>
      </c>
      <c r="B23" s="8">
        <v>3650</v>
      </c>
      <c r="C23" s="18" t="s">
        <v>20</v>
      </c>
      <c r="D23" s="19">
        <v>1</v>
      </c>
    </row>
    <row r="25" spans="1:7" ht="20.100000000000001" customHeight="1" x14ac:dyDescent="0.25">
      <c r="B25" s="38" t="s">
        <v>16</v>
      </c>
      <c r="C25" s="38"/>
      <c r="D25" s="38"/>
      <c r="E25" s="38" t="s">
        <v>17</v>
      </c>
      <c r="F25" s="38"/>
      <c r="G25" s="38"/>
    </row>
    <row r="26" spans="1:7" ht="20.100000000000001" customHeight="1" x14ac:dyDescent="0.25">
      <c r="A26" s="10"/>
      <c r="B26" s="10" t="s">
        <v>18</v>
      </c>
      <c r="C26" s="10" t="s">
        <v>19</v>
      </c>
      <c r="D26" s="10" t="s">
        <v>29</v>
      </c>
      <c r="E26" s="10" t="s">
        <v>18</v>
      </c>
      <c r="F26" s="10" t="s">
        <v>19</v>
      </c>
      <c r="G26" s="10" t="s">
        <v>29</v>
      </c>
    </row>
    <row r="27" spans="1:7" ht="20.100000000000001" customHeight="1" x14ac:dyDescent="0.25">
      <c r="A27" s="20" t="str">
        <f>A5</f>
        <v>Salary</v>
      </c>
      <c r="B27" s="21">
        <f>$B$5</f>
        <v>65000</v>
      </c>
      <c r="C27" s="21">
        <f t="shared" ref="C27:D27" si="2">$B$5</f>
        <v>65000</v>
      </c>
      <c r="D27" s="21">
        <f t="shared" si="2"/>
        <v>65000</v>
      </c>
      <c r="E27" s="21">
        <f>$C$5</f>
        <v>165000</v>
      </c>
      <c r="F27" s="21">
        <f t="shared" ref="F27:G27" si="3">$C$5</f>
        <v>165000</v>
      </c>
      <c r="G27" s="21">
        <f t="shared" si="3"/>
        <v>165000</v>
      </c>
    </row>
    <row r="28" spans="1:7" ht="20.100000000000001" customHeight="1" x14ac:dyDescent="0.25">
      <c r="A28" s="22" t="str">
        <f>A6</f>
        <v>Interest income, corporate bonds</v>
      </c>
      <c r="B28" s="23">
        <f>$B$6</f>
        <v>1000</v>
      </c>
      <c r="C28" s="23">
        <f t="shared" ref="C28:D28" si="4">$B$6</f>
        <v>1000</v>
      </c>
      <c r="D28" s="23">
        <f t="shared" si="4"/>
        <v>1000</v>
      </c>
      <c r="E28" s="23">
        <f>$C$6</f>
        <v>1000</v>
      </c>
      <c r="F28" s="23">
        <f t="shared" ref="F28:G28" si="5">$C$6</f>
        <v>1000</v>
      </c>
      <c r="G28" s="23">
        <f t="shared" si="5"/>
        <v>1000</v>
      </c>
    </row>
    <row r="29" spans="1:7" ht="20.100000000000001" customHeight="1" x14ac:dyDescent="0.25">
      <c r="A29" s="24" t="s">
        <v>21</v>
      </c>
      <c r="B29" s="25">
        <f>SUM(B27:B28)</f>
        <v>66000</v>
      </c>
      <c r="C29" s="25">
        <f t="shared" ref="C29:G29" si="6">SUM(C27:C28)</f>
        <v>66000</v>
      </c>
      <c r="D29" s="25">
        <f t="shared" si="6"/>
        <v>66000</v>
      </c>
      <c r="E29" s="25">
        <f t="shared" si="6"/>
        <v>166000</v>
      </c>
      <c r="F29" s="25">
        <f t="shared" si="6"/>
        <v>166000</v>
      </c>
      <c r="G29" s="25">
        <f t="shared" si="6"/>
        <v>166000</v>
      </c>
    </row>
    <row r="30" spans="1:7" ht="20.100000000000001" customHeight="1" x14ac:dyDescent="0.25">
      <c r="A30" s="20" t="str">
        <f>A22</f>
        <v>Standard deduction</v>
      </c>
      <c r="B30" s="21">
        <f>$B$22</f>
        <v>11400</v>
      </c>
      <c r="C30" s="21">
        <f>$B$22+1000</f>
        <v>12400</v>
      </c>
      <c r="D30" s="21">
        <f t="shared" ref="D30:G30" si="7">$B$22</f>
        <v>11400</v>
      </c>
      <c r="E30" s="21">
        <f t="shared" si="7"/>
        <v>11400</v>
      </c>
      <c r="F30" s="21">
        <f>$B$22+1000</f>
        <v>12400</v>
      </c>
      <c r="G30" s="21">
        <f t="shared" si="7"/>
        <v>11400</v>
      </c>
    </row>
    <row r="31" spans="1:7" ht="20.100000000000001" customHeight="1" x14ac:dyDescent="0.25">
      <c r="A31" s="22" t="str">
        <f>A23</f>
        <v>Personal exemption</v>
      </c>
      <c r="B31" s="23">
        <f>$B$23*(2+$D$23)</f>
        <v>10950</v>
      </c>
      <c r="C31" s="23">
        <f t="shared" ref="C31:G31" si="8">$B$23*(2+$D$23)</f>
        <v>10950</v>
      </c>
      <c r="D31" s="23">
        <f t="shared" si="8"/>
        <v>10950</v>
      </c>
      <c r="E31" s="23">
        <f t="shared" si="8"/>
        <v>10950</v>
      </c>
      <c r="F31" s="23">
        <f t="shared" si="8"/>
        <v>10950</v>
      </c>
      <c r="G31" s="23">
        <f t="shared" si="8"/>
        <v>10950</v>
      </c>
    </row>
    <row r="32" spans="1:7" ht="20.100000000000001" customHeight="1" x14ac:dyDescent="0.25">
      <c r="A32" s="24" t="s">
        <v>22</v>
      </c>
      <c r="B32" s="25">
        <f>B29-B30-B31</f>
        <v>43650</v>
      </c>
      <c r="C32" s="25">
        <f t="shared" ref="C32:G32" si="9">C29-C30-C31</f>
        <v>42650</v>
      </c>
      <c r="D32" s="25">
        <f t="shared" si="9"/>
        <v>43650</v>
      </c>
      <c r="E32" s="25">
        <f t="shared" si="9"/>
        <v>143650</v>
      </c>
      <c r="F32" s="25">
        <f t="shared" si="9"/>
        <v>142650</v>
      </c>
      <c r="G32" s="25">
        <f t="shared" si="9"/>
        <v>143650</v>
      </c>
    </row>
    <row r="33" spans="1:7" ht="20.100000000000001" customHeight="1" x14ac:dyDescent="0.25">
      <c r="A33" s="20" t="s">
        <v>3</v>
      </c>
      <c r="B33" s="21">
        <f>$D$16+$A$17*(B32-$B$17)</f>
        <v>5709.85</v>
      </c>
      <c r="C33" s="21">
        <f>$D$16+$A$17*(C32-$B$17)</f>
        <v>5559.85</v>
      </c>
      <c r="D33" s="21">
        <f>B33</f>
        <v>5709.85</v>
      </c>
      <c r="E33" s="21">
        <f>SUM($D$16:$D$18)+$A$19*(E32-$B$19)</f>
        <v>28464.82</v>
      </c>
      <c r="F33" s="21">
        <f t="shared" ref="F33:G33" si="10">SUM($D$16:$D$18)+$A$19*(F32-$B$19)</f>
        <v>28184.82</v>
      </c>
      <c r="G33" s="21">
        <f t="shared" si="10"/>
        <v>28464.82</v>
      </c>
    </row>
    <row r="34" spans="1:7" ht="20.100000000000001" customHeight="1" x14ac:dyDescent="0.25">
      <c r="A34" s="20" t="s">
        <v>23</v>
      </c>
      <c r="B34" s="21">
        <v>0</v>
      </c>
      <c r="C34" s="21">
        <v>0</v>
      </c>
      <c r="D34" s="21">
        <v>1000</v>
      </c>
      <c r="E34" s="21">
        <v>0</v>
      </c>
      <c r="F34" s="21">
        <v>0</v>
      </c>
      <c r="G34" s="21">
        <v>1000</v>
      </c>
    </row>
    <row r="35" spans="1:7" ht="20.100000000000001" customHeight="1" x14ac:dyDescent="0.25">
      <c r="A35" s="20" t="s">
        <v>24</v>
      </c>
      <c r="B35" s="26">
        <f>B33-B34</f>
        <v>5709.85</v>
      </c>
      <c r="C35" s="26">
        <f t="shared" ref="C35:G35" si="11">C33-C34</f>
        <v>5559.85</v>
      </c>
      <c r="D35" s="26">
        <f t="shared" si="11"/>
        <v>4709.8500000000004</v>
      </c>
      <c r="E35" s="26">
        <f t="shared" si="11"/>
        <v>28464.82</v>
      </c>
      <c r="F35" s="26">
        <f t="shared" si="11"/>
        <v>28184.82</v>
      </c>
      <c r="G35" s="26">
        <f t="shared" si="11"/>
        <v>27464.82</v>
      </c>
    </row>
    <row r="36" spans="1:7" ht="20.100000000000001" customHeight="1" x14ac:dyDescent="0.25">
      <c r="A36" s="20" t="s">
        <v>30</v>
      </c>
      <c r="B36" s="27">
        <f>B33/B32</f>
        <v>0.13080985108820162</v>
      </c>
      <c r="C36" s="27">
        <f t="shared" ref="C36:G36" si="12">C33/C32</f>
        <v>0.1303599062133646</v>
      </c>
      <c r="D36" s="27">
        <f t="shared" si="12"/>
        <v>0.13080985108820162</v>
      </c>
      <c r="E36" s="27">
        <f t="shared" si="12"/>
        <v>0.19815398538113471</v>
      </c>
      <c r="F36" s="27">
        <f t="shared" si="12"/>
        <v>0.19758023133543637</v>
      </c>
      <c r="G36" s="27">
        <f t="shared" si="12"/>
        <v>0.19815398538113471</v>
      </c>
    </row>
    <row r="37" spans="1:7" ht="20.100000000000001" customHeight="1" x14ac:dyDescent="0.25">
      <c r="A37" s="20" t="s">
        <v>31</v>
      </c>
      <c r="B37" s="27">
        <f>B33/B29</f>
        <v>8.6512878787878791E-2</v>
      </c>
      <c r="C37" s="27">
        <f t="shared" ref="C37:G37" si="13">C33/C29</f>
        <v>8.4240151515151518E-2</v>
      </c>
      <c r="D37" s="27">
        <f t="shared" si="13"/>
        <v>8.6512878787878791E-2</v>
      </c>
      <c r="E37" s="27">
        <f t="shared" si="13"/>
        <v>0.17147481927710842</v>
      </c>
      <c r="F37" s="27">
        <f t="shared" si="13"/>
        <v>0.16978807228915663</v>
      </c>
      <c r="G37" s="27">
        <f t="shared" si="13"/>
        <v>0.17147481927710842</v>
      </c>
    </row>
    <row r="38" spans="1:7" ht="20.100000000000001" customHeight="1" x14ac:dyDescent="0.25">
      <c r="A38" s="7" t="s">
        <v>25</v>
      </c>
      <c r="B38" s="28">
        <f>B35-B35</f>
        <v>0</v>
      </c>
      <c r="C38" s="28">
        <f>B35-C35</f>
        <v>150</v>
      </c>
      <c r="D38" s="28">
        <f>B35-D35</f>
        <v>1000</v>
      </c>
      <c r="E38" s="28">
        <f>E35-E35</f>
        <v>0</v>
      </c>
      <c r="F38" s="28">
        <f>E35-F35</f>
        <v>280</v>
      </c>
      <c r="G38" s="28">
        <f>E35-G35</f>
        <v>1000</v>
      </c>
    </row>
  </sheetData>
  <sheetProtection sheet="1" objects="1" scenarios="1"/>
  <mergeCells count="4">
    <mergeCell ref="A14:D14"/>
    <mergeCell ref="A3:C3"/>
    <mergeCell ref="E25:G25"/>
    <mergeCell ref="B25:D25"/>
  </mergeCells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735C-D7F2-4F15-AE08-EB9D41C20524}">
  <sheetPr>
    <pageSetUpPr fitToPage="1"/>
  </sheetPr>
  <dimension ref="A1:Q38"/>
  <sheetViews>
    <sheetView zoomScaleNormal="100" workbookViewId="0">
      <selection activeCell="B23" sqref="B23"/>
    </sheetView>
  </sheetViews>
  <sheetFormatPr defaultColWidth="20.7109375" defaultRowHeight="20.100000000000001" customHeight="1" x14ac:dyDescent="0.25"/>
  <cols>
    <col min="1" max="1" width="50.7109375" style="1" customWidth="1"/>
    <col min="2" max="7" width="25.7109375" style="1" customWidth="1"/>
    <col min="8" max="16384" width="20.7109375" style="1"/>
  </cols>
  <sheetData>
    <row r="1" spans="1:17" ht="20.100000000000001" customHeight="1" x14ac:dyDescent="0.25">
      <c r="A1" s="1" t="s">
        <v>5</v>
      </c>
    </row>
    <row r="3" spans="1:17" ht="20.100000000000001" customHeight="1" x14ac:dyDescent="0.25">
      <c r="A3" s="37" t="s">
        <v>13</v>
      </c>
      <c r="B3" s="37"/>
      <c r="C3" s="37"/>
    </row>
    <row r="4" spans="1:17" ht="20.100000000000001" customHeight="1" x14ac:dyDescent="0.25">
      <c r="A4" s="2" t="s">
        <v>15</v>
      </c>
      <c r="B4" s="2" t="s">
        <v>16</v>
      </c>
      <c r="C4" s="2" t="s">
        <v>17</v>
      </c>
      <c r="D4" s="3" t="s">
        <v>26</v>
      </c>
    </row>
    <row r="5" spans="1:17" ht="20.100000000000001" customHeight="1" x14ac:dyDescent="0.25">
      <c r="A5" s="1" t="s">
        <v>6</v>
      </c>
      <c r="B5" s="4">
        <v>65000</v>
      </c>
      <c r="C5" s="5">
        <f>B5+100000</f>
        <v>165000</v>
      </c>
      <c r="D5" s="2"/>
      <c r="I5" s="6"/>
      <c r="J5" s="6"/>
      <c r="K5" s="6"/>
      <c r="L5" s="6"/>
      <c r="M5" s="6"/>
    </row>
    <row r="6" spans="1:17" ht="20.100000000000001" customHeight="1" x14ac:dyDescent="0.25">
      <c r="A6" s="1" t="s">
        <v>7</v>
      </c>
      <c r="B6" s="4">
        <v>1000</v>
      </c>
      <c r="C6" s="4">
        <v>1000</v>
      </c>
      <c r="D6" s="2"/>
      <c r="I6" s="6"/>
      <c r="J6" s="6"/>
      <c r="K6" s="6"/>
      <c r="L6" s="6"/>
      <c r="M6" s="6"/>
    </row>
    <row r="7" spans="1:17" ht="20.100000000000001" customHeight="1" x14ac:dyDescent="0.25">
      <c r="A7" s="1" t="s">
        <v>8</v>
      </c>
      <c r="B7" s="4">
        <v>1500</v>
      </c>
      <c r="C7" s="4">
        <v>1500</v>
      </c>
      <c r="D7" s="2"/>
      <c r="I7" s="6"/>
      <c r="J7" s="6"/>
      <c r="K7" s="6"/>
      <c r="L7" s="6"/>
      <c r="M7" s="6"/>
      <c r="N7" s="6"/>
      <c r="O7" s="6"/>
      <c r="P7" s="6"/>
      <c r="Q7" s="6"/>
    </row>
    <row r="8" spans="1:17" ht="20.100000000000001" customHeight="1" x14ac:dyDescent="0.25">
      <c r="A8" s="1" t="s">
        <v>9</v>
      </c>
      <c r="B8" s="4">
        <v>800</v>
      </c>
      <c r="C8" s="4">
        <v>800</v>
      </c>
      <c r="D8" s="2"/>
      <c r="I8" s="6"/>
      <c r="J8" s="6"/>
      <c r="K8" s="6"/>
      <c r="L8" s="6"/>
      <c r="M8" s="6"/>
      <c r="N8" s="6"/>
      <c r="O8" s="6"/>
      <c r="P8" s="6"/>
      <c r="Q8" s="6"/>
    </row>
    <row r="9" spans="1:17" ht="20.100000000000001" customHeight="1" x14ac:dyDescent="0.25">
      <c r="A9" s="1" t="s">
        <v>10</v>
      </c>
      <c r="B9" s="4">
        <v>3350</v>
      </c>
      <c r="C9" s="4">
        <v>3350</v>
      </c>
      <c r="D9" s="2"/>
      <c r="I9" s="6"/>
      <c r="J9" s="6"/>
      <c r="K9" s="6"/>
      <c r="L9" s="6"/>
      <c r="M9" s="6"/>
      <c r="N9" s="6"/>
      <c r="O9" s="6"/>
      <c r="P9" s="6"/>
      <c r="Q9" s="6"/>
    </row>
    <row r="10" spans="1:17" ht="20.100000000000001" customHeight="1" x14ac:dyDescent="0.25">
      <c r="A10" s="1" t="s">
        <v>11</v>
      </c>
      <c r="B10" s="4">
        <v>250</v>
      </c>
      <c r="C10" s="4">
        <v>250</v>
      </c>
      <c r="D10" s="2"/>
      <c r="I10" s="6"/>
      <c r="J10" s="6"/>
      <c r="K10" s="6"/>
      <c r="L10" s="6"/>
      <c r="M10" s="6"/>
      <c r="N10" s="6"/>
      <c r="O10" s="6"/>
      <c r="P10" s="6"/>
      <c r="Q10" s="6"/>
    </row>
    <row r="11" spans="1:17" ht="20.100000000000001" customHeight="1" x14ac:dyDescent="0.25">
      <c r="A11" s="1" t="s">
        <v>12</v>
      </c>
      <c r="B11" s="4">
        <v>500</v>
      </c>
      <c r="C11" s="4">
        <v>500</v>
      </c>
      <c r="D11" s="2"/>
      <c r="I11" s="6"/>
      <c r="J11" s="6"/>
      <c r="K11" s="6"/>
      <c r="L11" s="6"/>
      <c r="M11" s="6"/>
      <c r="N11" s="6"/>
      <c r="O11" s="6"/>
      <c r="P11" s="6"/>
      <c r="Q11" s="6"/>
    </row>
    <row r="12" spans="1:17" ht="20.100000000000001" customHeight="1" x14ac:dyDescent="0.25">
      <c r="A12" s="7" t="s">
        <v>0</v>
      </c>
      <c r="B12" s="8">
        <v>1500</v>
      </c>
      <c r="C12" s="8">
        <v>1500</v>
      </c>
      <c r="D12" s="9"/>
      <c r="I12" s="6"/>
      <c r="J12" s="6"/>
      <c r="K12" s="6"/>
      <c r="L12" s="6"/>
      <c r="M12" s="6"/>
      <c r="N12" s="6"/>
      <c r="O12" s="6"/>
      <c r="P12" s="6"/>
      <c r="Q12" s="6"/>
    </row>
    <row r="14" spans="1:17" s="10" customFormat="1" ht="20.100000000000001" customHeight="1" x14ac:dyDescent="0.25">
      <c r="A14" s="36" t="s">
        <v>14</v>
      </c>
      <c r="B14" s="36"/>
      <c r="C14" s="36"/>
      <c r="D14" s="36"/>
    </row>
    <row r="15" spans="1:17" ht="20.100000000000001" customHeight="1" x14ac:dyDescent="0.25">
      <c r="A15" s="11" t="s">
        <v>43</v>
      </c>
      <c r="B15" s="11" t="s">
        <v>44</v>
      </c>
      <c r="C15" s="11" t="s">
        <v>2</v>
      </c>
      <c r="D15" s="2" t="s">
        <v>3</v>
      </c>
    </row>
    <row r="16" spans="1:17" ht="20.100000000000001" customHeight="1" x14ac:dyDescent="0.25">
      <c r="A16" s="12">
        <v>0.1</v>
      </c>
      <c r="B16" s="13">
        <v>0</v>
      </c>
      <c r="C16" s="13">
        <v>16750</v>
      </c>
      <c r="D16" s="14">
        <f>A16*C16</f>
        <v>1675</v>
      </c>
    </row>
    <row r="17" spans="1:7" ht="20.100000000000001" customHeight="1" x14ac:dyDescent="0.25">
      <c r="A17" s="12">
        <v>0.15</v>
      </c>
      <c r="B17" s="13">
        <f>C16+1</f>
        <v>16751</v>
      </c>
      <c r="C17" s="13">
        <v>68000</v>
      </c>
      <c r="D17" s="14">
        <f>A17*(C17-B17)</f>
        <v>7687.3499999999995</v>
      </c>
    </row>
    <row r="18" spans="1:7" ht="20.100000000000001" customHeight="1" x14ac:dyDescent="0.25">
      <c r="A18" s="12">
        <v>0.25</v>
      </c>
      <c r="B18" s="13">
        <f t="shared" ref="B18:B20" si="0">C17+1</f>
        <v>68001</v>
      </c>
      <c r="C18" s="13">
        <v>137300</v>
      </c>
      <c r="D18" s="14">
        <f t="shared" ref="D18:D20" si="1">A18*(C18-B18)</f>
        <v>17324.75</v>
      </c>
    </row>
    <row r="19" spans="1:7" ht="20.100000000000001" customHeight="1" x14ac:dyDescent="0.25">
      <c r="A19" s="12">
        <v>0.28000000000000003</v>
      </c>
      <c r="B19" s="13">
        <f t="shared" si="0"/>
        <v>137301</v>
      </c>
      <c r="C19" s="13">
        <v>209250</v>
      </c>
      <c r="D19" s="14">
        <f t="shared" si="1"/>
        <v>20145.72</v>
      </c>
    </row>
    <row r="20" spans="1:7" ht="20.100000000000001" customHeight="1" x14ac:dyDescent="0.25">
      <c r="A20" s="12">
        <v>0.33</v>
      </c>
      <c r="B20" s="13">
        <f t="shared" si="0"/>
        <v>209251</v>
      </c>
      <c r="C20" s="13">
        <v>373650</v>
      </c>
      <c r="D20" s="14">
        <f t="shared" si="1"/>
        <v>54251.670000000006</v>
      </c>
    </row>
    <row r="21" spans="1:7" ht="20.100000000000001" customHeight="1" x14ac:dyDescent="0.25">
      <c r="A21" s="15">
        <v>0.35</v>
      </c>
      <c r="B21" s="16">
        <f>C20+1</f>
        <v>373651</v>
      </c>
      <c r="C21" s="16" t="s">
        <v>45</v>
      </c>
      <c r="D21" s="17"/>
    </row>
    <row r="22" spans="1:7" ht="20.100000000000001" customHeight="1" x14ac:dyDescent="0.25">
      <c r="A22" s="1" t="s">
        <v>1</v>
      </c>
      <c r="B22" s="4">
        <v>11400</v>
      </c>
      <c r="C22" s="10"/>
      <c r="D22" s="10"/>
    </row>
    <row r="23" spans="1:7" ht="20.100000000000001" customHeight="1" x14ac:dyDescent="0.25">
      <c r="A23" s="7" t="s">
        <v>4</v>
      </c>
      <c r="B23" s="8">
        <v>3650</v>
      </c>
      <c r="C23" s="18" t="s">
        <v>20</v>
      </c>
      <c r="D23" s="19">
        <v>1</v>
      </c>
    </row>
    <row r="25" spans="1:7" ht="20.100000000000001" customHeight="1" x14ac:dyDescent="0.25">
      <c r="B25" s="38" t="s">
        <v>16</v>
      </c>
      <c r="C25" s="38"/>
      <c r="D25" s="38"/>
      <c r="E25" s="38" t="s">
        <v>17</v>
      </c>
      <c r="F25" s="38"/>
      <c r="G25" s="38"/>
    </row>
    <row r="26" spans="1:7" ht="20.100000000000001" customHeight="1" x14ac:dyDescent="0.25">
      <c r="A26" s="10"/>
      <c r="B26" s="10" t="s">
        <v>18</v>
      </c>
      <c r="C26" s="10" t="s">
        <v>19</v>
      </c>
      <c r="D26" s="10" t="s">
        <v>29</v>
      </c>
      <c r="E26" s="10" t="s">
        <v>18</v>
      </c>
      <c r="F26" s="10" t="s">
        <v>19</v>
      </c>
      <c r="G26" s="10" t="s">
        <v>29</v>
      </c>
    </row>
    <row r="27" spans="1:7" ht="20.100000000000001" customHeight="1" x14ac:dyDescent="0.25">
      <c r="A27" s="20" t="str">
        <f>A5</f>
        <v>Salary</v>
      </c>
      <c r="B27" s="21">
        <f>$B$5</f>
        <v>65000</v>
      </c>
      <c r="C27" s="21">
        <f t="shared" ref="C27:D27" si="2">$B$5</f>
        <v>65000</v>
      </c>
      <c r="D27" s="21">
        <f t="shared" si="2"/>
        <v>65000</v>
      </c>
      <c r="E27" s="21">
        <f>$C$5</f>
        <v>165000</v>
      </c>
      <c r="F27" s="21">
        <f t="shared" ref="F27:G27" si="3">$C$5</f>
        <v>165000</v>
      </c>
      <c r="G27" s="21">
        <f t="shared" si="3"/>
        <v>165000</v>
      </c>
    </row>
    <row r="28" spans="1:7" ht="20.100000000000001" customHeight="1" x14ac:dyDescent="0.25">
      <c r="A28" s="22" t="str">
        <f>A6</f>
        <v>Interest income, corporate bonds</v>
      </c>
      <c r="B28" s="23">
        <f>$B$6</f>
        <v>1000</v>
      </c>
      <c r="C28" s="23">
        <f t="shared" ref="C28:D28" si="4">$B$6</f>
        <v>1000</v>
      </c>
      <c r="D28" s="23">
        <f t="shared" si="4"/>
        <v>1000</v>
      </c>
      <c r="E28" s="23">
        <f>$C$6</f>
        <v>1000</v>
      </c>
      <c r="F28" s="23">
        <f t="shared" ref="F28:G28" si="5">$C$6</f>
        <v>1000</v>
      </c>
      <c r="G28" s="23">
        <f t="shared" si="5"/>
        <v>1000</v>
      </c>
    </row>
    <row r="29" spans="1:7" ht="20.100000000000001" customHeight="1" x14ac:dyDescent="0.25">
      <c r="A29" s="24" t="s">
        <v>21</v>
      </c>
      <c r="B29" s="25">
        <f>SUM(B27:B28)</f>
        <v>66000</v>
      </c>
      <c r="C29" s="25">
        <f t="shared" ref="C29:G29" si="6">SUM(C27:C28)</f>
        <v>66000</v>
      </c>
      <c r="D29" s="25">
        <f t="shared" si="6"/>
        <v>66000</v>
      </c>
      <c r="E29" s="25">
        <f t="shared" si="6"/>
        <v>166000</v>
      </c>
      <c r="F29" s="25">
        <f t="shared" si="6"/>
        <v>166000</v>
      </c>
      <c r="G29" s="25">
        <f t="shared" si="6"/>
        <v>166000</v>
      </c>
    </row>
    <row r="30" spans="1:7" ht="20.100000000000001" customHeight="1" x14ac:dyDescent="0.25">
      <c r="A30" s="20" t="str">
        <f>A22</f>
        <v>Standard deduction</v>
      </c>
      <c r="B30" s="21">
        <f>$B$22</f>
        <v>11400</v>
      </c>
      <c r="C30" s="21">
        <f>$B$22+1000</f>
        <v>12400</v>
      </c>
      <c r="D30" s="21">
        <f t="shared" ref="D30:G30" si="7">$B$22</f>
        <v>11400</v>
      </c>
      <c r="E30" s="21">
        <f t="shared" si="7"/>
        <v>11400</v>
      </c>
      <c r="F30" s="21">
        <f>$B$22+1000</f>
        <v>12400</v>
      </c>
      <c r="G30" s="21">
        <f t="shared" si="7"/>
        <v>11400</v>
      </c>
    </row>
    <row r="31" spans="1:7" ht="20.100000000000001" customHeight="1" x14ac:dyDescent="0.25">
      <c r="A31" s="22" t="str">
        <f>A23</f>
        <v>Personal exemption</v>
      </c>
      <c r="B31" s="23">
        <f>$B$23*(2+$D$23)</f>
        <v>10950</v>
      </c>
      <c r="C31" s="23">
        <f t="shared" ref="C31:G31" si="8">$B$23*(2+$D$23)</f>
        <v>10950</v>
      </c>
      <c r="D31" s="23">
        <f t="shared" si="8"/>
        <v>10950</v>
      </c>
      <c r="E31" s="23">
        <f t="shared" si="8"/>
        <v>10950</v>
      </c>
      <c r="F31" s="23">
        <f t="shared" si="8"/>
        <v>10950</v>
      </c>
      <c r="G31" s="23">
        <f t="shared" si="8"/>
        <v>10950</v>
      </c>
    </row>
    <row r="32" spans="1:7" ht="20.100000000000001" customHeight="1" x14ac:dyDescent="0.25">
      <c r="A32" s="24" t="s">
        <v>22</v>
      </c>
      <c r="B32" s="25">
        <f>B29-B30-B31</f>
        <v>43650</v>
      </c>
      <c r="C32" s="25">
        <f t="shared" ref="C32:G32" si="9">C29-C30-C31</f>
        <v>42650</v>
      </c>
      <c r="D32" s="25">
        <f t="shared" si="9"/>
        <v>43650</v>
      </c>
      <c r="E32" s="25">
        <f t="shared" si="9"/>
        <v>143650</v>
      </c>
      <c r="F32" s="25">
        <f t="shared" si="9"/>
        <v>142650</v>
      </c>
      <c r="G32" s="25">
        <f t="shared" si="9"/>
        <v>143650</v>
      </c>
    </row>
    <row r="33" spans="1:7" ht="20.100000000000001" customHeight="1" x14ac:dyDescent="0.25">
      <c r="A33" s="20" t="s">
        <v>3</v>
      </c>
      <c r="B33" s="29"/>
      <c r="C33" s="29"/>
      <c r="D33" s="29"/>
      <c r="E33" s="29"/>
      <c r="F33" s="29"/>
      <c r="G33" s="29"/>
    </row>
    <row r="34" spans="1:7" ht="20.100000000000001" customHeight="1" x14ac:dyDescent="0.25">
      <c r="A34" s="20" t="s">
        <v>23</v>
      </c>
      <c r="B34" s="29"/>
      <c r="C34" s="29"/>
      <c r="D34" s="29"/>
      <c r="E34" s="29"/>
      <c r="F34" s="29"/>
      <c r="G34" s="29"/>
    </row>
    <row r="35" spans="1:7" ht="20.100000000000001" customHeight="1" x14ac:dyDescent="0.25">
      <c r="A35" s="20" t="s">
        <v>24</v>
      </c>
      <c r="B35" s="30"/>
      <c r="C35" s="30"/>
      <c r="D35" s="30"/>
      <c r="E35" s="30"/>
      <c r="F35" s="30"/>
      <c r="G35" s="30"/>
    </row>
    <row r="36" spans="1:7" ht="20.100000000000001" customHeight="1" x14ac:dyDescent="0.25">
      <c r="A36" s="20" t="s">
        <v>30</v>
      </c>
      <c r="B36" s="31"/>
      <c r="C36" s="31"/>
      <c r="D36" s="31"/>
      <c r="E36" s="31"/>
      <c r="F36" s="31"/>
      <c r="G36" s="31"/>
    </row>
    <row r="37" spans="1:7" ht="20.100000000000001" customHeight="1" x14ac:dyDescent="0.25">
      <c r="A37" s="20" t="s">
        <v>31</v>
      </c>
      <c r="B37" s="31"/>
      <c r="C37" s="31"/>
      <c r="D37" s="31"/>
      <c r="E37" s="31"/>
      <c r="F37" s="31"/>
      <c r="G37" s="31"/>
    </row>
    <row r="38" spans="1:7" ht="20.100000000000001" customHeight="1" x14ac:dyDescent="0.25">
      <c r="A38" s="7" t="s">
        <v>25</v>
      </c>
      <c r="B38" s="32"/>
      <c r="C38" s="32"/>
      <c r="D38" s="32"/>
      <c r="E38" s="32"/>
      <c r="F38" s="32"/>
      <c r="G38" s="32"/>
    </row>
  </sheetData>
  <sheetProtection sheet="1" objects="1" scenarios="1"/>
  <mergeCells count="4">
    <mergeCell ref="A3:C3"/>
    <mergeCell ref="A14:D14"/>
    <mergeCell ref="B25:D25"/>
    <mergeCell ref="E25:G25"/>
  </mergeCells>
  <pageMargins left="0.25" right="0.25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B31F-64BA-4C92-89E0-6397699D0F1D}">
  <sheetPr>
    <pageSetUpPr fitToPage="1"/>
  </sheetPr>
  <dimension ref="A1:F41"/>
  <sheetViews>
    <sheetView zoomScale="115" zoomScaleNormal="115" workbookViewId="0">
      <selection activeCell="A7" sqref="A7"/>
    </sheetView>
  </sheetViews>
  <sheetFormatPr defaultColWidth="20.7109375" defaultRowHeight="20.100000000000001" customHeight="1" x14ac:dyDescent="0.25"/>
  <cols>
    <col min="1" max="1" width="50.7109375" style="1" customWidth="1"/>
    <col min="2" max="2" width="10.7109375" style="1" customWidth="1"/>
    <col min="3" max="16384" width="20.7109375" style="1"/>
  </cols>
  <sheetData>
    <row r="1" spans="1:6" ht="20.100000000000001" customHeight="1" x14ac:dyDescent="0.25">
      <c r="A1" s="39" t="s">
        <v>46</v>
      </c>
      <c r="B1" s="39"/>
      <c r="C1" s="39"/>
      <c r="D1" s="39"/>
      <c r="E1" s="39"/>
      <c r="F1" s="39"/>
    </row>
    <row r="2" spans="1:6" ht="20.100000000000001" customHeight="1" x14ac:dyDescent="0.25">
      <c r="A2" s="1" t="s">
        <v>48</v>
      </c>
      <c r="C2" s="35" t="s">
        <v>34</v>
      </c>
      <c r="D2" s="35" t="s">
        <v>35</v>
      </c>
      <c r="E2" s="35" t="s">
        <v>47</v>
      </c>
      <c r="F2" s="35" t="s">
        <v>49</v>
      </c>
    </row>
    <row r="3" spans="1:6" ht="20.100000000000001" customHeight="1" x14ac:dyDescent="0.25">
      <c r="C3" s="14">
        <v>0</v>
      </c>
      <c r="D3" s="14">
        <v>25000</v>
      </c>
      <c r="E3" s="33">
        <v>0.1</v>
      </c>
      <c r="F3" s="4">
        <f>E3*D3</f>
        <v>2500</v>
      </c>
    </row>
    <row r="4" spans="1:6" ht="20.100000000000001" customHeight="1" x14ac:dyDescent="0.25">
      <c r="C4" s="14">
        <v>25001</v>
      </c>
      <c r="D4" s="14">
        <v>100000</v>
      </c>
      <c r="E4" s="33">
        <v>0.15</v>
      </c>
      <c r="F4" s="4">
        <f>F3+(D4-C4)*E4</f>
        <v>13749.85</v>
      </c>
    </row>
    <row r="5" spans="1:6" ht="20.100000000000001" customHeight="1" x14ac:dyDescent="0.25">
      <c r="A5" s="7"/>
      <c r="B5" s="7"/>
      <c r="C5" s="17">
        <v>100001</v>
      </c>
      <c r="D5" s="17">
        <v>500000</v>
      </c>
      <c r="E5" s="34">
        <v>0.25</v>
      </c>
      <c r="F5" s="7"/>
    </row>
    <row r="6" spans="1:6" ht="20.100000000000001" customHeight="1" x14ac:dyDescent="0.25">
      <c r="A6" s="40" t="s">
        <v>51</v>
      </c>
      <c r="B6" s="40"/>
      <c r="C6" s="41"/>
      <c r="D6" s="41"/>
      <c r="E6" s="42"/>
      <c r="F6" s="40"/>
    </row>
    <row r="7" spans="1:6" ht="20.100000000000001" customHeight="1" x14ac:dyDescent="0.25">
      <c r="A7" s="40" t="s">
        <v>52</v>
      </c>
      <c r="B7" s="40"/>
      <c r="C7" s="43" t="s">
        <v>36</v>
      </c>
      <c r="D7" s="43" t="s">
        <v>37</v>
      </c>
      <c r="E7" s="43" t="s">
        <v>38</v>
      </c>
      <c r="F7" s="40"/>
    </row>
    <row r="8" spans="1:6" ht="20.100000000000001" customHeight="1" x14ac:dyDescent="0.25">
      <c r="A8" s="40" t="s">
        <v>21</v>
      </c>
      <c r="B8" s="40"/>
      <c r="C8" s="44">
        <v>15000</v>
      </c>
      <c r="D8" s="44">
        <v>45000</v>
      </c>
      <c r="E8" s="44">
        <v>145000</v>
      </c>
      <c r="F8" s="40"/>
    </row>
    <row r="9" spans="1:6" ht="20.100000000000001" customHeight="1" x14ac:dyDescent="0.25">
      <c r="A9" s="40" t="s">
        <v>32</v>
      </c>
      <c r="B9" s="40"/>
      <c r="C9" s="45">
        <v>5000</v>
      </c>
      <c r="D9" s="45">
        <v>5000</v>
      </c>
      <c r="E9" s="45">
        <v>5000</v>
      </c>
      <c r="F9" s="40"/>
    </row>
    <row r="10" spans="1:6" ht="20.100000000000001" customHeight="1" x14ac:dyDescent="0.25">
      <c r="A10" s="40" t="s">
        <v>22</v>
      </c>
      <c r="B10" s="40"/>
      <c r="C10" s="45">
        <f>C8-C9</f>
        <v>10000</v>
      </c>
      <c r="D10" s="45">
        <f t="shared" ref="D10:E10" si="0">D8-D9</f>
        <v>40000</v>
      </c>
      <c r="E10" s="45">
        <f t="shared" si="0"/>
        <v>140000</v>
      </c>
      <c r="F10" s="40"/>
    </row>
    <row r="11" spans="1:6" ht="20.100000000000001" customHeight="1" x14ac:dyDescent="0.25">
      <c r="A11" s="40" t="s">
        <v>3</v>
      </c>
      <c r="B11" s="40"/>
      <c r="C11" s="45">
        <f>IF(C10&lt;=$D$3,C10*$E$3,IF(C10&lt;=$D$4,$F$3+(C10-$C$4)*$E$4,IF(C10&lt;=$D$5,$F$3+$F$4+(C10-$C$5)*$E$5,"Problem")))</f>
        <v>1000</v>
      </c>
      <c r="D11" s="45">
        <f t="shared" ref="D11:E11" si="1">IF(D10&lt;=$D$3,D10*$E$3,IF(D10&lt;=$D$4,$F$3+(D10-$C$4)*$E$4,IF(D10&lt;=$D$5,$F$3+$F$4+(D10-$C$5)*$E$5,"Problem")))</f>
        <v>4749.8500000000004</v>
      </c>
      <c r="E11" s="45">
        <f t="shared" si="1"/>
        <v>26249.599999999999</v>
      </c>
      <c r="F11" s="40"/>
    </row>
    <row r="12" spans="1:6" ht="20.100000000000001" customHeight="1" x14ac:dyDescent="0.25">
      <c r="A12" s="40" t="s">
        <v>33</v>
      </c>
      <c r="B12" s="40"/>
      <c r="C12" s="46">
        <f>C11/C10</f>
        <v>0.1</v>
      </c>
      <c r="D12" s="46">
        <f t="shared" ref="D12:E12" si="2">D11/D10</f>
        <v>0.11874625000000001</v>
      </c>
      <c r="E12" s="46">
        <f t="shared" si="2"/>
        <v>0.18749714285714283</v>
      </c>
      <c r="F12" s="40"/>
    </row>
    <row r="13" spans="1:6" ht="20.100000000000001" customHeight="1" x14ac:dyDescent="0.25">
      <c r="A13" s="47" t="s">
        <v>39</v>
      </c>
      <c r="B13" s="47"/>
      <c r="C13" s="48">
        <f>C11/C8</f>
        <v>6.6666666666666666E-2</v>
      </c>
      <c r="D13" s="48">
        <f t="shared" ref="D13:E13" si="3">D11/D8</f>
        <v>0.10555222222222223</v>
      </c>
      <c r="E13" s="48">
        <f t="shared" si="3"/>
        <v>0.18103172413793103</v>
      </c>
      <c r="F13" s="47"/>
    </row>
    <row r="14" spans="1:6" ht="20.100000000000001" customHeight="1" x14ac:dyDescent="0.25">
      <c r="A14" s="40" t="s">
        <v>53</v>
      </c>
      <c r="B14" s="40"/>
      <c r="C14" s="40"/>
      <c r="D14" s="40"/>
      <c r="E14" s="40"/>
      <c r="F14" s="40"/>
    </row>
    <row r="15" spans="1:6" ht="20.100000000000001" customHeight="1" x14ac:dyDescent="0.25">
      <c r="A15" s="40" t="s">
        <v>40</v>
      </c>
      <c r="B15" s="49">
        <v>0.25</v>
      </c>
      <c r="C15" s="44">
        <f>$B$15*C11</f>
        <v>250</v>
      </c>
      <c r="D15" s="44">
        <f t="shared" ref="D15:E15" si="4">$B$15*D11</f>
        <v>1187.4625000000001</v>
      </c>
      <c r="E15" s="44">
        <f t="shared" si="4"/>
        <v>6562.4</v>
      </c>
      <c r="F15" s="44">
        <f>SUM(C15:E15)</f>
        <v>7999.8624999999993</v>
      </c>
    </row>
    <row r="16" spans="1:6" ht="20.100000000000001" customHeight="1" x14ac:dyDescent="0.25">
      <c r="A16" s="40" t="s">
        <v>41</v>
      </c>
      <c r="B16" s="49">
        <v>4.2104539473684213E-2</v>
      </c>
      <c r="C16" s="44">
        <f>B16*C10</f>
        <v>421.04539473684213</v>
      </c>
      <c r="D16" s="44">
        <f>B16*D10</f>
        <v>1684.1815789473685</v>
      </c>
      <c r="E16" s="44">
        <f>B16*E10</f>
        <v>5894.6355263157902</v>
      </c>
      <c r="F16" s="44">
        <f t="shared" ref="F16:F17" si="5">SUM(C16:E16)</f>
        <v>7999.8625000000011</v>
      </c>
    </row>
    <row r="17" spans="1:6" ht="20.100000000000001" customHeight="1" x14ac:dyDescent="0.25">
      <c r="A17" s="47" t="s">
        <v>42</v>
      </c>
      <c r="B17" s="50">
        <v>3.9023719512195118E-2</v>
      </c>
      <c r="C17" s="51">
        <f>$B$17*C8</f>
        <v>585.35579268292679</v>
      </c>
      <c r="D17" s="51">
        <f t="shared" ref="D17:E17" si="6">$B$17*D8</f>
        <v>1756.0673780487803</v>
      </c>
      <c r="E17" s="51">
        <f t="shared" si="6"/>
        <v>5658.4393292682926</v>
      </c>
      <c r="F17" s="51">
        <f t="shared" si="5"/>
        <v>7999.8624999999993</v>
      </c>
    </row>
    <row r="18" spans="1:6" ht="20.100000000000001" customHeight="1" x14ac:dyDescent="0.25">
      <c r="A18" s="52" t="s">
        <v>50</v>
      </c>
      <c r="B18" s="52"/>
      <c r="C18" s="52"/>
      <c r="D18" s="52"/>
      <c r="E18" s="52"/>
      <c r="F18" s="52"/>
    </row>
    <row r="19" spans="1:6" ht="20.100000000000001" customHeight="1" x14ac:dyDescent="0.25">
      <c r="A19" s="40" t="s">
        <v>54</v>
      </c>
      <c r="B19" s="40"/>
      <c r="C19" s="53" t="s">
        <v>36</v>
      </c>
      <c r="D19" s="53" t="s">
        <v>37</v>
      </c>
      <c r="E19" s="53" t="s">
        <v>38</v>
      </c>
      <c r="F19" s="40"/>
    </row>
    <row r="20" spans="1:6" ht="20.100000000000001" customHeight="1" x14ac:dyDescent="0.25">
      <c r="A20" s="40" t="s">
        <v>21</v>
      </c>
      <c r="B20" s="40"/>
      <c r="C20" s="44">
        <f>C8</f>
        <v>15000</v>
      </c>
      <c r="D20" s="44">
        <f t="shared" ref="D20:E20" si="7">D8</f>
        <v>45000</v>
      </c>
      <c r="E20" s="44">
        <f t="shared" si="7"/>
        <v>145000</v>
      </c>
      <c r="F20" s="40"/>
    </row>
    <row r="21" spans="1:6" ht="20.100000000000001" customHeight="1" x14ac:dyDescent="0.25">
      <c r="A21" s="40" t="s">
        <v>32</v>
      </c>
      <c r="B21" s="40"/>
      <c r="C21" s="54">
        <v>10000</v>
      </c>
      <c r="D21" s="54">
        <v>10000</v>
      </c>
      <c r="E21" s="54">
        <v>10000</v>
      </c>
      <c r="F21" s="40"/>
    </row>
    <row r="22" spans="1:6" ht="20.100000000000001" customHeight="1" x14ac:dyDescent="0.25">
      <c r="A22" s="40" t="s">
        <v>22</v>
      </c>
      <c r="B22" s="40"/>
      <c r="C22" s="54">
        <f>C20-C21</f>
        <v>5000</v>
      </c>
      <c r="D22" s="54">
        <f t="shared" ref="D22:E22" si="8">D20-D21</f>
        <v>35000</v>
      </c>
      <c r="E22" s="54">
        <f t="shared" si="8"/>
        <v>135000</v>
      </c>
      <c r="F22" s="40"/>
    </row>
    <row r="23" spans="1:6" ht="20.100000000000001" customHeight="1" x14ac:dyDescent="0.25">
      <c r="A23" s="40" t="s">
        <v>3</v>
      </c>
      <c r="B23" s="40"/>
      <c r="C23" s="54">
        <f>IF(C22&lt;=$D$3,C22*$E$3,IF(C22&lt;=$D$4,$F$3+(C22-$C$4)*$E$4,IF(C22&lt;=$D$5,$F$3+$F$4+(C22-$C$5)*$E$5,"Problem")))</f>
        <v>500</v>
      </c>
      <c r="D23" s="54">
        <f t="shared" ref="D23:E23" si="9">IF(D22&lt;=$D$3,D22*$E$3,IF(D22&lt;=$D$4,$F$3+(D22-$C$4)*$E$4,IF(D22&lt;=$D$5,$F$3+$F$4+(D22-$C$5)*$E$5,"Problem")))</f>
        <v>3999.85</v>
      </c>
      <c r="E23" s="54">
        <f t="shared" si="9"/>
        <v>24999.599999999999</v>
      </c>
      <c r="F23" s="40"/>
    </row>
    <row r="24" spans="1:6" ht="20.100000000000001" customHeight="1" x14ac:dyDescent="0.25">
      <c r="A24" s="40" t="s">
        <v>33</v>
      </c>
      <c r="B24" s="40"/>
      <c r="C24" s="55">
        <f>C23/C22</f>
        <v>0.1</v>
      </c>
      <c r="D24" s="55">
        <f t="shared" ref="D24" si="10">D23/D22</f>
        <v>0.11428142857142858</v>
      </c>
      <c r="E24" s="55">
        <f t="shared" ref="E24" si="11">E23/E22</f>
        <v>0.18518222222222222</v>
      </c>
      <c r="F24" s="40"/>
    </row>
    <row r="25" spans="1:6" ht="20.100000000000001" customHeight="1" x14ac:dyDescent="0.25">
      <c r="A25" s="40" t="s">
        <v>39</v>
      </c>
      <c r="B25" s="40"/>
      <c r="C25" s="48">
        <f>C23/C20</f>
        <v>3.3333333333333333E-2</v>
      </c>
      <c r="D25" s="48">
        <f t="shared" ref="D25:E25" si="12">D23/D20</f>
        <v>8.8885555555555551E-2</v>
      </c>
      <c r="E25" s="48">
        <f t="shared" si="12"/>
        <v>0.1724110344827586</v>
      </c>
      <c r="F25" s="40"/>
    </row>
    <row r="26" spans="1:6" ht="20.100000000000001" customHeight="1" x14ac:dyDescent="0.25">
      <c r="A26" s="40" t="s">
        <v>53</v>
      </c>
      <c r="B26" s="40"/>
      <c r="C26" s="40"/>
      <c r="D26" s="40"/>
      <c r="E26" s="40"/>
      <c r="F26" s="40"/>
    </row>
    <row r="27" spans="1:6" ht="20.100000000000001" customHeight="1" x14ac:dyDescent="0.25">
      <c r="A27" s="40" t="s">
        <v>40</v>
      </c>
      <c r="B27" s="56">
        <v>0.25</v>
      </c>
      <c r="C27" s="44">
        <f>$B$27*C23</f>
        <v>125</v>
      </c>
      <c r="D27" s="44">
        <f t="shared" ref="D27:E27" si="13">$B$27*D23</f>
        <v>999.96249999999998</v>
      </c>
      <c r="E27" s="44">
        <f t="shared" si="13"/>
        <v>6249.9</v>
      </c>
      <c r="F27" s="44">
        <f>SUM(C27:E27)</f>
        <v>7374.8624999999993</v>
      </c>
    </row>
    <row r="28" spans="1:6" ht="20.100000000000001" customHeight="1" x14ac:dyDescent="0.25">
      <c r="A28" s="40" t="s">
        <v>41</v>
      </c>
      <c r="B28" s="56">
        <f>B16</f>
        <v>4.2104539473684213E-2</v>
      </c>
      <c r="C28" s="44">
        <f>$B$28*C22</f>
        <v>210.52269736842106</v>
      </c>
      <c r="D28" s="44">
        <f t="shared" ref="D28:E28" si="14">$B$28*D22</f>
        <v>1473.6588815789476</v>
      </c>
      <c r="E28" s="44">
        <f t="shared" si="14"/>
        <v>5684.1128289473691</v>
      </c>
      <c r="F28" s="44">
        <f t="shared" ref="F28:F29" si="15">SUM(C28:E28)</f>
        <v>7368.2944078947376</v>
      </c>
    </row>
    <row r="29" spans="1:6" ht="20.100000000000001" customHeight="1" x14ac:dyDescent="0.25">
      <c r="A29" s="47" t="s">
        <v>42</v>
      </c>
      <c r="B29" s="50">
        <f>B17</f>
        <v>3.9023719512195118E-2</v>
      </c>
      <c r="C29" s="51">
        <f>$B$29*C20</f>
        <v>585.35579268292679</v>
      </c>
      <c r="D29" s="51">
        <f t="shared" ref="D29:E29" si="16">$B$29*D20</f>
        <v>1756.0673780487803</v>
      </c>
      <c r="E29" s="51">
        <f t="shared" si="16"/>
        <v>5658.4393292682926</v>
      </c>
      <c r="F29" s="51">
        <f t="shared" si="15"/>
        <v>7999.8624999999993</v>
      </c>
    </row>
    <row r="30" spans="1:6" ht="20.100000000000001" customHeight="1" x14ac:dyDescent="0.25">
      <c r="A30" s="52" t="s">
        <v>55</v>
      </c>
      <c r="B30" s="57"/>
      <c r="C30" s="58"/>
      <c r="D30" s="58"/>
      <c r="E30" s="58"/>
      <c r="F30" s="58"/>
    </row>
    <row r="31" spans="1:6" ht="20.100000000000001" customHeight="1" x14ac:dyDescent="0.25">
      <c r="A31" s="40" t="s">
        <v>54</v>
      </c>
      <c r="B31" s="40"/>
      <c r="C31" s="53" t="s">
        <v>36</v>
      </c>
      <c r="D31" s="53" t="s">
        <v>37</v>
      </c>
      <c r="E31" s="53" t="s">
        <v>38</v>
      </c>
      <c r="F31" s="40"/>
    </row>
    <row r="32" spans="1:6" ht="20.100000000000001" customHeight="1" x14ac:dyDescent="0.25">
      <c r="A32" s="40" t="s">
        <v>21</v>
      </c>
      <c r="B32" s="40"/>
      <c r="C32" s="44">
        <v>15000</v>
      </c>
      <c r="D32" s="44">
        <v>45000</v>
      </c>
      <c r="E32" s="44">
        <v>145000</v>
      </c>
      <c r="F32" s="40"/>
    </row>
    <row r="33" spans="1:6" ht="20.100000000000001" customHeight="1" x14ac:dyDescent="0.25">
      <c r="A33" s="40" t="s">
        <v>32</v>
      </c>
      <c r="B33" s="40"/>
      <c r="C33" s="54">
        <v>5000</v>
      </c>
      <c r="D33" s="54">
        <v>5000</v>
      </c>
      <c r="E33" s="54">
        <v>5000</v>
      </c>
      <c r="F33" s="40"/>
    </row>
    <row r="34" spans="1:6" ht="20.100000000000001" customHeight="1" x14ac:dyDescent="0.25">
      <c r="A34" s="40" t="s">
        <v>22</v>
      </c>
      <c r="B34" s="40"/>
      <c r="C34" s="54">
        <f>C32-C33</f>
        <v>10000</v>
      </c>
      <c r="D34" s="54">
        <f t="shared" ref="D34:E34" si="17">D32-D33</f>
        <v>40000</v>
      </c>
      <c r="E34" s="54">
        <f t="shared" si="17"/>
        <v>140000</v>
      </c>
      <c r="F34" s="40"/>
    </row>
    <row r="35" spans="1:6" ht="20.100000000000001" customHeight="1" x14ac:dyDescent="0.25">
      <c r="A35" s="40" t="s">
        <v>3</v>
      </c>
      <c r="B35" s="40"/>
      <c r="C35" s="54">
        <f>IF(C34&lt;=$D$3,C34*$E$3,IF(C34&lt;=$D$4,$F$3+(C34-$C$4)*$E$4,IF(C34&lt;=$D$5,$F$3+$F$4+(C34-$C$5)*0.2,"Problem")))</f>
        <v>1000</v>
      </c>
      <c r="D35" s="54">
        <f t="shared" ref="D35:E35" si="18">IF(D34&lt;=$D$3,D34*$E$3,IF(D34&lt;=$D$4,$F$3+(D34-$C$4)*$E$4,IF(D34&lt;=$D$5,$F$3+$F$4+(D34-$C$5)*0.2,"Problem")))</f>
        <v>4749.8500000000004</v>
      </c>
      <c r="E35" s="54">
        <f t="shared" si="18"/>
        <v>24249.65</v>
      </c>
      <c r="F35" s="40"/>
    </row>
    <row r="36" spans="1:6" ht="20.100000000000001" customHeight="1" x14ac:dyDescent="0.25">
      <c r="A36" s="40" t="s">
        <v>33</v>
      </c>
      <c r="B36" s="40"/>
      <c r="C36" s="55">
        <f>C35/C34</f>
        <v>0.1</v>
      </c>
      <c r="D36" s="55">
        <f t="shared" ref="D36:E36" si="19">D35/D34</f>
        <v>0.11874625000000001</v>
      </c>
      <c r="E36" s="55">
        <f t="shared" si="19"/>
        <v>0.17321178571428572</v>
      </c>
      <c r="F36" s="40"/>
    </row>
    <row r="37" spans="1:6" ht="20.100000000000001" customHeight="1" x14ac:dyDescent="0.25">
      <c r="A37" s="40" t="s">
        <v>39</v>
      </c>
      <c r="B37" s="40"/>
      <c r="C37" s="55">
        <f>C35/C32</f>
        <v>6.6666666666666666E-2</v>
      </c>
      <c r="D37" s="55">
        <f t="shared" ref="D37:E37" si="20">D35/D32</f>
        <v>0.10555222222222223</v>
      </c>
      <c r="E37" s="55">
        <f t="shared" si="20"/>
        <v>0.16723896551724138</v>
      </c>
      <c r="F37" s="40"/>
    </row>
    <row r="38" spans="1:6" ht="20.100000000000001" customHeight="1" x14ac:dyDescent="0.25">
      <c r="A38" s="40" t="s">
        <v>53</v>
      </c>
      <c r="B38" s="40"/>
      <c r="C38" s="40"/>
      <c r="D38" s="40"/>
      <c r="E38" s="40"/>
      <c r="F38" s="40"/>
    </row>
    <row r="39" spans="1:6" ht="20.100000000000001" customHeight="1" x14ac:dyDescent="0.25">
      <c r="A39" s="40" t="s">
        <v>40</v>
      </c>
      <c r="B39" s="56">
        <f>B27</f>
        <v>0.25</v>
      </c>
      <c r="C39" s="44">
        <f>$B$39*C35</f>
        <v>250</v>
      </c>
      <c r="D39" s="44">
        <f t="shared" ref="D39:E39" si="21">$B$39*D35</f>
        <v>1187.4625000000001</v>
      </c>
      <c r="E39" s="44">
        <f t="shared" si="21"/>
        <v>6062.4125000000004</v>
      </c>
      <c r="F39" s="44">
        <f>SUM(C39:E39)</f>
        <v>7499.875</v>
      </c>
    </row>
    <row r="40" spans="1:6" ht="20.100000000000001" customHeight="1" x14ac:dyDescent="0.25">
      <c r="A40" s="40" t="s">
        <v>41</v>
      </c>
      <c r="B40" s="56">
        <f t="shared" ref="B40:B41" si="22">B28</f>
        <v>4.2104539473684213E-2</v>
      </c>
      <c r="C40" s="44">
        <f>$B$40*C34</f>
        <v>421.04539473684213</v>
      </c>
      <c r="D40" s="44">
        <f t="shared" ref="D40:E40" si="23">$B$40*D34</f>
        <v>1684.1815789473685</v>
      </c>
      <c r="E40" s="44">
        <f t="shared" si="23"/>
        <v>5894.6355263157902</v>
      </c>
      <c r="F40" s="44">
        <f t="shared" ref="F40:F41" si="24">SUM(C40:E40)</f>
        <v>7999.8625000000011</v>
      </c>
    </row>
    <row r="41" spans="1:6" ht="20.100000000000001" customHeight="1" x14ac:dyDescent="0.25">
      <c r="A41" s="47" t="s">
        <v>42</v>
      </c>
      <c r="B41" s="50">
        <f t="shared" si="22"/>
        <v>3.9023719512195118E-2</v>
      </c>
      <c r="C41" s="51">
        <f>$B$41*C32</f>
        <v>585.35579268292679</v>
      </c>
      <c r="D41" s="51">
        <f t="shared" ref="D41:E41" si="25">$B$41*D32</f>
        <v>1756.0673780487803</v>
      </c>
      <c r="E41" s="51">
        <f t="shared" si="25"/>
        <v>5658.4393292682926</v>
      </c>
      <c r="F41" s="51">
        <f t="shared" si="24"/>
        <v>7999.8624999999993</v>
      </c>
    </row>
  </sheetData>
  <sheetProtection sheet="1" objects="1" scenarios="1"/>
  <mergeCells count="1">
    <mergeCell ref="A1:F1"/>
  </mergeCells>
  <pageMargins left="0.7" right="0.7" top="0.75" bottom="0.75" header="0.3" footer="0.3"/>
  <pageSetup scale="6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FOR CLASS</vt:lpstr>
      <vt:lpstr>TAX INTERACTION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duncande</dc:creator>
  <cp:lastModifiedBy>Dumortier, Jerome</cp:lastModifiedBy>
  <cp:lastPrinted>2023-10-07T20:50:48Z</cp:lastPrinted>
  <dcterms:created xsi:type="dcterms:W3CDTF">2010-11-08T15:29:54Z</dcterms:created>
  <dcterms:modified xsi:type="dcterms:W3CDTF">2023-10-07T20:50:57Z</dcterms:modified>
</cp:coreProperties>
</file>