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8_{854D7541-5D24-44C9-B091-D9224783207C}" xr6:coauthVersionLast="47" xr6:coauthVersionMax="47" xr10:uidLastSave="{00000000-0000-0000-0000-000000000000}"/>
  <bookViews>
    <workbookView xWindow="-120" yWindow="-120" windowWidth="29040" windowHeight="15840" firstSheet="6" activeTab="16"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 sheetId="8" r:id="rId12"/>
    <sheet name="mod3.fr" sheetId="9" r:id="rId13"/>
    <sheet name="mod4" sheetId="10" r:id="rId14"/>
    <sheet name="mod4.fr" sheetId="11" r:id="rId15"/>
    <sheet name="Table3" sheetId="12" r:id="rId16"/>
    <sheet name="Interactions by Gender " sheetId="16" r:id="rId17"/>
    <sheet name="Table 4" sheetId="17" r:id="rId18"/>
    <sheet name="outB" sheetId="21" r:id="rId19"/>
    <sheet name="outBF" sheetId="22" r:id="rId20"/>
    <sheet name="outBM" sheetId="23" r:id="rId21"/>
    <sheet name="outW" sheetId="24" r:id="rId22"/>
    <sheet name="outWF" sheetId="25" r:id="rId23"/>
    <sheet name="outWM" sheetId="26" r:id="rId24"/>
    <sheet name="outH" sheetId="27" r:id="rId25"/>
    <sheet name="outHF" sheetId="28" r:id="rId26"/>
    <sheet name="outHM" sheetId="29" r:id="rId27"/>
    <sheet name="Table 5" sheetId="30" r:id="rId28"/>
    <sheet name="Table 5 alt" sheetId="48" r:id="rId29"/>
    <sheet name="logit.main" sheetId="31" r:id="rId30"/>
    <sheet name="logit.black" sheetId="32" r:id="rId31"/>
    <sheet name="logit.white" sheetId="33" r:id="rId32"/>
    <sheet name="logit.hispan" sheetId="34" r:id="rId33"/>
    <sheet name="Table 6" sheetId="36" r:id="rId34"/>
    <sheet name="Table 7" sheetId="35" r:id="rId35"/>
    <sheet name="logitme.main" sheetId="42" r:id="rId36"/>
    <sheet name="logitme.black" sheetId="43" r:id="rId37"/>
    <sheet name="logitme.white" sheetId="44" r:id="rId38"/>
    <sheet name="logitme.hispan" sheetId="45" r:id="rId39"/>
    <sheet name="Table 6 ME" sheetId="46" r:id="rId40"/>
    <sheet name="Table 7 ME" sheetId="47" r:id="rId41"/>
    <sheet name="Sheet3" sheetId="49" r:id="rId42"/>
  </sheets>
  <definedNames>
    <definedName name="_xlnm.Print_Area" localSheetId="17">'Table 4'!$B$3:$F$91</definedName>
    <definedName name="_xlnm.Print_Area" localSheetId="27">'Table 5'!$B$1:$K$73</definedName>
    <definedName name="_xlnm.Print_Area" localSheetId="33">'Table 6'!$B$1:$F$69</definedName>
    <definedName name="_xlnm.Print_Area" localSheetId="39">'Table 6 ME'!$B$1:$F$72</definedName>
    <definedName name="_xlnm.Print_Area" localSheetId="34">'Table 7'!$B$2:$K$69</definedName>
    <definedName name="_xlnm.Print_Area" localSheetId="40">'Table 7 ME'!$B$1:$K$68</definedName>
    <definedName name="_xlnm.Print_Area" localSheetId="7">Table2!$A$3:$E$15</definedName>
    <definedName name="_xlnm.Print_Area" localSheetId="15">Table3!$B$2:$F$81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F65" i="12" l="1"/>
  <c r="E65" i="12"/>
  <c r="F64" i="12"/>
  <c r="E64" i="12"/>
  <c r="C71" i="40"/>
  <c r="E71" i="40"/>
  <c r="C72" i="40"/>
  <c r="C22" i="40"/>
  <c r="K21" i="49"/>
  <c r="I19" i="49"/>
  <c r="I17" i="49"/>
  <c r="J9" i="49"/>
  <c r="F20" i="48"/>
  <c r="D18" i="48"/>
  <c r="D16" i="48"/>
  <c r="E8" i="48"/>
  <c r="K52" i="30"/>
  <c r="J52" i="30"/>
  <c r="I52" i="30"/>
  <c r="H52" i="30"/>
  <c r="G52" i="30"/>
  <c r="F52" i="30"/>
  <c r="E52" i="30"/>
  <c r="D52" i="30"/>
  <c r="C52" i="30"/>
  <c r="K51" i="30"/>
  <c r="J51" i="30"/>
  <c r="H51" i="30"/>
  <c r="F51" i="30"/>
  <c r="D51" i="30"/>
  <c r="C51" i="30"/>
  <c r="K50" i="30"/>
  <c r="J50" i="30"/>
  <c r="I50" i="30"/>
  <c r="H50" i="30"/>
  <c r="G50" i="30"/>
  <c r="F50" i="30"/>
  <c r="E50" i="30"/>
  <c r="D50" i="30"/>
  <c r="C50" i="30"/>
  <c r="K49" i="30"/>
  <c r="J49" i="30"/>
  <c r="E49" i="30"/>
  <c r="D49" i="30"/>
  <c r="K48" i="30"/>
  <c r="J48" i="30"/>
  <c r="I48" i="30"/>
  <c r="H48" i="30"/>
  <c r="G48" i="30"/>
  <c r="F48" i="30"/>
  <c r="E48" i="30"/>
  <c r="D48" i="30"/>
  <c r="C48" i="30"/>
  <c r="J47" i="30"/>
  <c r="K70" i="30"/>
  <c r="J70" i="30"/>
  <c r="I70" i="30"/>
  <c r="H70" i="30"/>
  <c r="G70" i="30"/>
  <c r="F70" i="30"/>
  <c r="E70" i="30"/>
  <c r="D70" i="30"/>
  <c r="C70" i="30"/>
  <c r="H69"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H59" i="30"/>
  <c r="F59"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E91" i="17"/>
  <c r="F91" i="17"/>
  <c r="D91" i="17"/>
  <c r="C91" i="17"/>
  <c r="P81" i="16"/>
  <c r="P5" i="16"/>
  <c r="P4" i="7"/>
  <c r="O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1" i="9"/>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1" i="11"/>
  <c r="F81" i="12"/>
  <c r="E81" i="12"/>
  <c r="D81" i="12"/>
  <c r="F77" i="12"/>
  <c r="F76" i="12"/>
  <c r="F75" i="12"/>
  <c r="E75" i="12"/>
  <c r="F74" i="12"/>
  <c r="E74" i="12"/>
  <c r="F73" i="12"/>
  <c r="E73" i="12"/>
  <c r="F72" i="12"/>
  <c r="E72" i="12"/>
  <c r="F71" i="12"/>
  <c r="E71" i="12"/>
  <c r="F70" i="12"/>
  <c r="E70" i="12"/>
  <c r="F69" i="12"/>
  <c r="E69" i="12"/>
  <c r="F68" i="12"/>
  <c r="E68" i="12"/>
  <c r="F67" i="12"/>
  <c r="E67" i="12"/>
  <c r="F66" i="12"/>
  <c r="E66" i="12"/>
  <c r="F63" i="12"/>
  <c r="E63" i="12"/>
  <c r="F62" i="12"/>
  <c r="E62" i="12"/>
  <c r="F61" i="12"/>
  <c r="E61" i="12"/>
  <c r="F60" i="12"/>
  <c r="E60" i="12"/>
  <c r="F59" i="12"/>
  <c r="E59" i="12"/>
  <c r="D59" i="12"/>
  <c r="C59" i="12"/>
  <c r="F58" i="12"/>
  <c r="E58" i="12"/>
  <c r="D58" i="12"/>
  <c r="C58" i="12"/>
  <c r="F57" i="12"/>
  <c r="E57" i="12"/>
  <c r="D57" i="12"/>
  <c r="C57" i="12"/>
  <c r="F56" i="12"/>
  <c r="E56" i="12"/>
  <c r="D56" i="12"/>
  <c r="C56" i="12"/>
  <c r="F55" i="12"/>
  <c r="E55" i="12"/>
  <c r="D55" i="12"/>
  <c r="C55" i="12"/>
  <c r="F54" i="12"/>
  <c r="E54" i="12"/>
  <c r="D54" i="12"/>
  <c r="C54" i="12"/>
  <c r="F53" i="12"/>
  <c r="E53" i="12"/>
  <c r="D53" i="12"/>
  <c r="C53" i="12"/>
  <c r="F52" i="12"/>
  <c r="E52" i="12"/>
  <c r="D52" i="12"/>
  <c r="C52" i="12"/>
  <c r="F51" i="12"/>
  <c r="E51" i="12"/>
  <c r="D51" i="12"/>
  <c r="C51" i="12"/>
  <c r="F50" i="12"/>
  <c r="E50" i="12"/>
  <c r="C50" i="12"/>
  <c r="F49" i="12"/>
  <c r="E49" i="12"/>
  <c r="D49" i="12"/>
  <c r="C49" i="12"/>
  <c r="F48" i="12"/>
  <c r="E48" i="12"/>
  <c r="D48" i="12"/>
  <c r="C48" i="12"/>
  <c r="F47" i="12"/>
  <c r="E47" i="12"/>
  <c r="D47" i="12"/>
  <c r="C47" i="12"/>
  <c r="F46" i="12"/>
  <c r="E46" i="12"/>
  <c r="C46" i="12"/>
  <c r="F45" i="12"/>
  <c r="E45" i="12"/>
  <c r="D45" i="12"/>
  <c r="C45" i="12"/>
  <c r="F44" i="12"/>
  <c r="E44" i="12"/>
  <c r="C44" i="12"/>
  <c r="F43" i="12"/>
  <c r="E43" i="12"/>
  <c r="D43" i="12"/>
  <c r="C43" i="12"/>
  <c r="F42" i="12"/>
  <c r="E42" i="12"/>
  <c r="C42" i="12"/>
  <c r="F41" i="12"/>
  <c r="E41" i="12"/>
  <c r="D41" i="12"/>
  <c r="C41" i="12"/>
  <c r="F40" i="12"/>
  <c r="E40" i="12"/>
  <c r="C40" i="12"/>
  <c r="F39" i="12"/>
  <c r="E39" i="12"/>
  <c r="D39" i="12"/>
  <c r="C39" i="12"/>
  <c r="F38" i="12"/>
  <c r="E38" i="12"/>
  <c r="C38" i="12"/>
  <c r="F37" i="12"/>
  <c r="E37" i="12"/>
  <c r="D37" i="12"/>
  <c r="C37" i="12"/>
  <c r="F36" i="12"/>
  <c r="E36" i="12"/>
  <c r="C36" i="12"/>
  <c r="F35" i="12"/>
  <c r="E35" i="12"/>
  <c r="D35" i="12"/>
  <c r="C35" i="12"/>
  <c r="F34" i="12"/>
  <c r="E34" i="12"/>
  <c r="C34" i="12"/>
  <c r="F33" i="12"/>
  <c r="E33" i="12"/>
  <c r="D33" i="12"/>
  <c r="C33" i="12"/>
  <c r="F32" i="12"/>
  <c r="E32" i="12"/>
  <c r="C32" i="12"/>
  <c r="F31" i="12"/>
  <c r="E31" i="12"/>
  <c r="D31" i="12"/>
  <c r="C31" i="12"/>
  <c r="F30" i="12"/>
  <c r="E30" i="12"/>
  <c r="C30" i="12"/>
  <c r="F29" i="12"/>
  <c r="E29" i="12"/>
  <c r="D29" i="12"/>
  <c r="C29" i="12"/>
  <c r="F28" i="12"/>
  <c r="E28" i="12"/>
  <c r="C28" i="12"/>
  <c r="F27" i="12"/>
  <c r="E27" i="12"/>
  <c r="D27" i="12"/>
  <c r="C27" i="12"/>
  <c r="F26" i="12"/>
  <c r="E26" i="12"/>
  <c r="C26" i="12"/>
  <c r="F25" i="12"/>
  <c r="E25" i="12"/>
  <c r="D25" i="12"/>
  <c r="C25" i="12"/>
  <c r="F24" i="12"/>
  <c r="E24" i="12"/>
  <c r="C24" i="12"/>
  <c r="F23" i="12"/>
  <c r="E23" i="12"/>
  <c r="D23" i="12"/>
  <c r="C23" i="12"/>
  <c r="F22" i="12"/>
  <c r="E22" i="12"/>
  <c r="C22" i="12"/>
  <c r="F21" i="12"/>
  <c r="E21" i="12"/>
  <c r="D21" i="12"/>
  <c r="C21" i="12"/>
  <c r="F20" i="12"/>
  <c r="E20" i="12"/>
  <c r="C20" i="12"/>
  <c r="F19" i="12"/>
  <c r="E19" i="12"/>
  <c r="D19" i="12"/>
  <c r="C19" i="12"/>
  <c r="F18" i="12"/>
  <c r="E18" i="12"/>
  <c r="C18" i="12"/>
  <c r="F17" i="12"/>
  <c r="E17" i="12"/>
  <c r="D17" i="12"/>
  <c r="C17" i="12"/>
  <c r="F16" i="12"/>
  <c r="E16" i="12"/>
  <c r="C16" i="12"/>
  <c r="F15" i="12"/>
  <c r="E15" i="12"/>
  <c r="D15" i="12"/>
  <c r="C15" i="12"/>
  <c r="F14" i="12"/>
  <c r="E14" i="12"/>
  <c r="C14" i="12"/>
  <c r="F13" i="12"/>
  <c r="E13" i="12"/>
  <c r="D13" i="12"/>
  <c r="C13" i="12"/>
  <c r="F12" i="12"/>
  <c r="E12" i="12"/>
  <c r="C12" i="12"/>
  <c r="F11" i="12"/>
  <c r="E11" i="12"/>
  <c r="D11" i="12"/>
  <c r="C11" i="12"/>
  <c r="F10" i="12"/>
  <c r="E10" i="12"/>
  <c r="C10" i="12"/>
  <c r="F9" i="12"/>
  <c r="E9" i="12"/>
  <c r="D9" i="12"/>
  <c r="C9" i="12"/>
  <c r="F8" i="12"/>
  <c r="E8" i="12"/>
  <c r="C8" i="12"/>
  <c r="F7" i="12"/>
  <c r="E7" i="12"/>
  <c r="D7" i="12"/>
  <c r="C7" i="12"/>
  <c r="F5" i="12"/>
  <c r="E5" i="12"/>
  <c r="D5" i="12"/>
  <c r="C5" i="12"/>
  <c r="O3" i="7"/>
  <c r="O4" i="7"/>
  <c r="O5" i="7"/>
  <c r="O6" i="7"/>
  <c r="O7" i="7"/>
  <c r="O8" i="7"/>
  <c r="O9" i="7"/>
  <c r="O10" i="7"/>
  <c r="O11" i="7"/>
  <c r="O12" i="7"/>
  <c r="O13" i="7"/>
  <c r="O14" i="7"/>
  <c r="O15" i="7"/>
  <c r="O16" i="7"/>
  <c r="O17" i="7"/>
  <c r="O18" i="7"/>
  <c r="O19" i="7"/>
  <c r="O20" i="7"/>
  <c r="O21" i="7"/>
  <c r="O22" i="7"/>
  <c r="O23" i="7"/>
  <c r="O24" i="7"/>
  <c r="O25" i="7"/>
  <c r="O26" i="7"/>
  <c r="O27" i="7"/>
  <c r="O28" i="7"/>
  <c r="O29" i="7"/>
  <c r="O2" i="7"/>
  <c r="J6" i="1"/>
  <c r="J8" i="1"/>
  <c r="E9" i="1"/>
  <c r="E7" i="1"/>
  <c r="E5" i="1"/>
  <c r="D9" i="1"/>
  <c r="D7" i="1"/>
  <c r="D5" i="1"/>
  <c r="C9" i="1"/>
  <c r="C7" i="1"/>
  <c r="C5" i="1"/>
  <c r="B9" i="1"/>
  <c r="B7" i="1"/>
  <c r="B5" i="1"/>
  <c r="F6" i="12"/>
  <c r="E6" i="12"/>
  <c r="C6" i="12"/>
  <c r="F4" i="12"/>
  <c r="E4" i="12"/>
  <c r="C4" i="12"/>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1" i="11"/>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1" i="9"/>
  <c r="J4" i="1"/>
  <c r="T4" i="42"/>
  <c r="P4" i="16"/>
  <c r="D6" i="17" s="1"/>
  <c r="Q4" i="16"/>
  <c r="R4" i="16"/>
  <c r="S4" i="16"/>
  <c r="Q5" i="16"/>
  <c r="R5" i="16"/>
  <c r="S5" i="16"/>
  <c r="P6" i="16"/>
  <c r="Q6" i="16"/>
  <c r="R6" i="16"/>
  <c r="S6" i="16"/>
  <c r="P7" i="16"/>
  <c r="Q7" i="16"/>
  <c r="R7" i="16"/>
  <c r="S7" i="16"/>
  <c r="E10" i="17" s="1"/>
  <c r="P8" i="16"/>
  <c r="D30" i="17" s="1"/>
  <c r="Q8" i="16"/>
  <c r="F30" i="17" s="1"/>
  <c r="R8" i="16"/>
  <c r="S8" i="16"/>
  <c r="P9" i="16"/>
  <c r="Q9" i="16"/>
  <c r="R9" i="16"/>
  <c r="S9" i="16"/>
  <c r="P10" i="16"/>
  <c r="Q10" i="16"/>
  <c r="R10" i="16"/>
  <c r="S10" i="16"/>
  <c r="P11" i="16"/>
  <c r="Q11" i="16"/>
  <c r="R11" i="16"/>
  <c r="S11" i="16"/>
  <c r="E44" i="17" s="1"/>
  <c r="P12" i="16"/>
  <c r="D40" i="17" s="1"/>
  <c r="Q12" i="16"/>
  <c r="F40" i="17" s="1"/>
  <c r="R12" i="16"/>
  <c r="S12" i="16"/>
  <c r="P13" i="16"/>
  <c r="Q13" i="16"/>
  <c r="R13" i="16"/>
  <c r="S13" i="16"/>
  <c r="P14" i="16"/>
  <c r="Q14" i="16"/>
  <c r="R14" i="16"/>
  <c r="S14" i="16"/>
  <c r="P15" i="16"/>
  <c r="Q15" i="16"/>
  <c r="R15" i="16"/>
  <c r="S15" i="16"/>
  <c r="E26" i="17" s="1"/>
  <c r="P16" i="16"/>
  <c r="D34" i="17" s="1"/>
  <c r="Q16" i="16"/>
  <c r="F34" i="17" s="1"/>
  <c r="R16" i="16"/>
  <c r="S16" i="16"/>
  <c r="P17" i="16"/>
  <c r="Q17" i="16"/>
  <c r="R17" i="16"/>
  <c r="S17" i="16"/>
  <c r="P18" i="16"/>
  <c r="Q18" i="16"/>
  <c r="R18" i="16"/>
  <c r="S18" i="16"/>
  <c r="P19" i="16"/>
  <c r="Q19" i="16"/>
  <c r="R19" i="16"/>
  <c r="S19" i="16"/>
  <c r="E48" i="17" s="1"/>
  <c r="P20" i="16"/>
  <c r="D50" i="17" s="1"/>
  <c r="Q20" i="16"/>
  <c r="F50" i="17" s="1"/>
  <c r="R20" i="16"/>
  <c r="S20" i="16"/>
  <c r="P21" i="16"/>
  <c r="Q21" i="16"/>
  <c r="R21" i="16"/>
  <c r="S21" i="16"/>
  <c r="P22" i="16"/>
  <c r="Q22" i="16"/>
  <c r="R22" i="16"/>
  <c r="S22" i="16"/>
  <c r="P23" i="16"/>
  <c r="Q23" i="16"/>
  <c r="R23" i="16"/>
  <c r="S23" i="16"/>
  <c r="E56" i="17" s="1"/>
  <c r="P24" i="16"/>
  <c r="D60" i="17" s="1"/>
  <c r="Q24" i="16"/>
  <c r="F60" i="17" s="1"/>
  <c r="R24" i="16"/>
  <c r="S24" i="16"/>
  <c r="P25" i="16"/>
  <c r="Q25" i="16"/>
  <c r="R25" i="16"/>
  <c r="S25" i="16"/>
  <c r="P26" i="16"/>
  <c r="Q26" i="16"/>
  <c r="R26" i="16"/>
  <c r="S26" i="16"/>
  <c r="P27" i="16"/>
  <c r="Q27" i="16"/>
  <c r="R27" i="16"/>
  <c r="S27" i="16"/>
  <c r="E70" i="17" s="1"/>
  <c r="P28" i="16"/>
  <c r="D72" i="17" s="1"/>
  <c r="Q28" i="16"/>
  <c r="F72" i="17" s="1"/>
  <c r="R28" i="16"/>
  <c r="S28" i="16"/>
  <c r="P29" i="16"/>
  <c r="Q29" i="16"/>
  <c r="R29" i="16"/>
  <c r="S29" i="16"/>
  <c r="P30" i="16"/>
  <c r="Q30" i="16"/>
  <c r="R30" i="16"/>
  <c r="S30" i="16"/>
  <c r="P31" i="16"/>
  <c r="Q31" i="16"/>
  <c r="R31" i="16"/>
  <c r="S31" i="16"/>
  <c r="E82" i="17" s="1"/>
  <c r="P32" i="16"/>
  <c r="D78" i="17" s="1"/>
  <c r="Q32" i="16"/>
  <c r="F78" i="17" s="1"/>
  <c r="R32" i="16"/>
  <c r="S32" i="16"/>
  <c r="P33" i="16"/>
  <c r="Q33" i="16"/>
  <c r="R33" i="16"/>
  <c r="S33" i="16"/>
  <c r="P34" i="16"/>
  <c r="Q34" i="16"/>
  <c r="R34" i="16"/>
  <c r="S34" i="16"/>
  <c r="P35" i="16"/>
  <c r="Q35" i="16"/>
  <c r="R35" i="16"/>
  <c r="S35" i="16"/>
  <c r="E86"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E66" i="17" s="1"/>
  <c r="P76" i="16"/>
  <c r="D66" i="17" s="1"/>
  <c r="Q76" i="16"/>
  <c r="F66" i="17" s="1"/>
  <c r="R76" i="16"/>
  <c r="S76" i="16"/>
  <c r="P77" i="16"/>
  <c r="Q77" i="16"/>
  <c r="R77" i="16"/>
  <c r="S77" i="16"/>
  <c r="P78" i="16"/>
  <c r="Q78" i="16"/>
  <c r="R78" i="16"/>
  <c r="S78" i="16"/>
  <c r="P79" i="16"/>
  <c r="Q79" i="16"/>
  <c r="R79" i="16"/>
  <c r="S79" i="16"/>
  <c r="P80" i="16"/>
  <c r="D12" i="17" s="1"/>
  <c r="Q80" i="16"/>
  <c r="F12" i="17" s="1"/>
  <c r="R80" i="16"/>
  <c r="S80" i="16"/>
  <c r="Q81" i="16"/>
  <c r="R81" i="16"/>
  <c r="S81" i="16"/>
  <c r="P82" i="16"/>
  <c r="Q82" i="16"/>
  <c r="R82" i="16"/>
  <c r="S82" i="16"/>
  <c r="S3" i="16"/>
  <c r="R3" i="16"/>
  <c r="Q3" i="16"/>
  <c r="P3" i="16"/>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I63" i="30" s="1"/>
  <c r="Q31" i="27"/>
  <c r="R31" i="27"/>
  <c r="S31" i="27"/>
  <c r="P32" i="27"/>
  <c r="I59" i="30" s="1"/>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I47" i="30" s="1"/>
  <c r="Q72" i="27"/>
  <c r="R72" i="27"/>
  <c r="S72" i="27"/>
  <c r="P73" i="27"/>
  <c r="I51" i="30" s="1"/>
  <c r="Q73" i="27"/>
  <c r="R73" i="27"/>
  <c r="S73" i="27"/>
  <c r="P74" i="27"/>
  <c r="I49" i="30" s="1"/>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E47" i="30" s="1"/>
  <c r="Q71" i="26"/>
  <c r="R71" i="26"/>
  <c r="S71" i="26"/>
  <c r="P72" i="26"/>
  <c r="E51" i="30" s="1"/>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D47" i="30" s="1"/>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C47" i="30" s="1"/>
  <c r="Q72" i="24"/>
  <c r="R72" i="24"/>
  <c r="S72" i="24"/>
  <c r="P73" i="24"/>
  <c r="Q73" i="24"/>
  <c r="R73" i="24"/>
  <c r="S73" i="24"/>
  <c r="P74" i="24"/>
  <c r="C49" i="30" s="1"/>
  <c r="Q74" i="24"/>
  <c r="R74" i="24"/>
  <c r="S74" i="24"/>
  <c r="P31" i="23"/>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H47" i="30" s="1"/>
  <c r="Q71" i="23"/>
  <c r="R71" i="23"/>
  <c r="S71" i="23"/>
  <c r="P72" i="23"/>
  <c r="Q72" i="23"/>
  <c r="R72" i="23"/>
  <c r="S72" i="23"/>
  <c r="P73" i="23"/>
  <c r="H49" i="30" s="1"/>
  <c r="Q73" i="23"/>
  <c r="R73" i="23"/>
  <c r="S73" i="23"/>
  <c r="P30" i="23"/>
  <c r="H63" i="30" s="1"/>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G47" i="30" s="1"/>
  <c r="Q67" i="22"/>
  <c r="R67" i="22"/>
  <c r="S67" i="22"/>
  <c r="P68" i="22"/>
  <c r="G49" i="30" s="1"/>
  <c r="Q68" i="22"/>
  <c r="R68" i="22"/>
  <c r="S68" i="22"/>
  <c r="P69" i="22"/>
  <c r="G51" i="30" s="1"/>
  <c r="Q69" i="22"/>
  <c r="R69" i="22"/>
  <c r="S69" i="22"/>
  <c r="P31" i="21"/>
  <c r="F63" i="30" s="1"/>
  <c r="Q31" i="21"/>
  <c r="R31" i="21"/>
  <c r="S31" i="21"/>
  <c r="P32" i="2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F47" i="30" s="1"/>
  <c r="Q72" i="21"/>
  <c r="R72" i="21"/>
  <c r="S72" i="21"/>
  <c r="P73" i="21"/>
  <c r="Q73" i="21"/>
  <c r="R73" i="21"/>
  <c r="S73" i="21"/>
  <c r="P74" i="21"/>
  <c r="F49" i="30" s="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K47" i="30" s="1"/>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7" i="17"/>
  <c r="F86" i="17"/>
  <c r="F85" i="17"/>
  <c r="F84" i="17"/>
  <c r="F83" i="17"/>
  <c r="F82" i="17"/>
  <c r="F81" i="17"/>
  <c r="F80" i="17"/>
  <c r="F79" i="17"/>
  <c r="F77" i="17"/>
  <c r="F76" i="17"/>
  <c r="F75" i="17"/>
  <c r="F74" i="17"/>
  <c r="F73" i="17"/>
  <c r="F71" i="17"/>
  <c r="F70" i="17"/>
  <c r="F69" i="17"/>
  <c r="F67" i="17"/>
  <c r="F65" i="17"/>
  <c r="F64" i="17"/>
  <c r="F63" i="17"/>
  <c r="F62" i="17"/>
  <c r="F61" i="17"/>
  <c r="F59" i="17"/>
  <c r="F58" i="17"/>
  <c r="F57" i="17"/>
  <c r="F56" i="17"/>
  <c r="F55" i="17"/>
  <c r="F54" i="17"/>
  <c r="F53" i="17"/>
  <c r="F52" i="17"/>
  <c r="F51" i="17"/>
  <c r="F49" i="17"/>
  <c r="F48" i="17"/>
  <c r="F29" i="17"/>
  <c r="F28" i="17"/>
  <c r="F27" i="17"/>
  <c r="F26" i="17"/>
  <c r="F47" i="17"/>
  <c r="F46" i="17"/>
  <c r="F45" i="17"/>
  <c r="F44" i="17"/>
  <c r="F43" i="17"/>
  <c r="F42" i="17"/>
  <c r="F41" i="17"/>
  <c r="F39" i="17"/>
  <c r="F38" i="17"/>
  <c r="F37" i="17"/>
  <c r="F36" i="17"/>
  <c r="F35" i="17"/>
  <c r="F33" i="17"/>
  <c r="F32" i="17"/>
  <c r="F31" i="17"/>
  <c r="F25" i="17"/>
  <c r="F24" i="17"/>
  <c r="F23" i="17"/>
  <c r="F22" i="17"/>
  <c r="F21" i="17"/>
  <c r="F20" i="17"/>
  <c r="F19" i="17"/>
  <c r="F18" i="17"/>
  <c r="F17" i="17"/>
  <c r="F16" i="17"/>
  <c r="F15" i="17"/>
  <c r="F14" i="17"/>
  <c r="F13" i="17"/>
  <c r="F11" i="17"/>
  <c r="F10" i="17"/>
  <c r="F9" i="17"/>
  <c r="F8" i="17"/>
  <c r="F7" i="17"/>
  <c r="F6" i="17"/>
  <c r="F5" i="17"/>
  <c r="F4" i="17"/>
  <c r="E87" i="17"/>
  <c r="E85" i="17"/>
  <c r="E84" i="17"/>
  <c r="E83" i="17"/>
  <c r="E81" i="17"/>
  <c r="E80" i="17"/>
  <c r="E79" i="17"/>
  <c r="E78" i="17"/>
  <c r="E77" i="17"/>
  <c r="E76" i="17"/>
  <c r="E75" i="17"/>
  <c r="E74" i="17"/>
  <c r="E73" i="17"/>
  <c r="E72" i="17"/>
  <c r="E71" i="17"/>
  <c r="E69" i="17"/>
  <c r="E68" i="17"/>
  <c r="E67" i="17"/>
  <c r="E65" i="17"/>
  <c r="E64"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87" i="17"/>
  <c r="D86" i="17"/>
  <c r="D85" i="17"/>
  <c r="D84" i="17"/>
  <c r="D83" i="17"/>
  <c r="D82" i="17"/>
  <c r="D81" i="17"/>
  <c r="D80" i="17"/>
  <c r="D79" i="17"/>
  <c r="D77" i="17"/>
  <c r="D76" i="17"/>
  <c r="D75" i="17"/>
  <c r="D74" i="17"/>
  <c r="D73" i="17"/>
  <c r="D71" i="17"/>
  <c r="D70" i="17"/>
  <c r="D69" i="17"/>
  <c r="D68" i="17"/>
  <c r="D67" i="17"/>
  <c r="D65" i="17"/>
  <c r="D64" i="17"/>
  <c r="D63" i="17"/>
  <c r="D62" i="17"/>
  <c r="D61" i="17"/>
  <c r="D59" i="17"/>
  <c r="D58" i="17"/>
  <c r="D57" i="17"/>
  <c r="D56" i="17"/>
  <c r="D55" i="17"/>
  <c r="D54" i="17"/>
  <c r="D53" i="17"/>
  <c r="D52" i="17"/>
  <c r="D51" i="17"/>
  <c r="D49" i="17"/>
  <c r="D48" i="17"/>
  <c r="D29" i="17"/>
  <c r="D28" i="17"/>
  <c r="D27" i="17"/>
  <c r="D26" i="17"/>
  <c r="D47" i="17"/>
  <c r="D46" i="17"/>
  <c r="D45" i="17"/>
  <c r="D44" i="17"/>
  <c r="D43" i="17"/>
  <c r="D42" i="17"/>
  <c r="D41" i="17"/>
  <c r="D39" i="17"/>
  <c r="D38" i="17"/>
  <c r="D37" i="17"/>
  <c r="D36" i="17"/>
  <c r="D35" i="17"/>
  <c r="D33" i="17"/>
  <c r="D32" i="17"/>
  <c r="D31" i="17"/>
  <c r="D25" i="17"/>
  <c r="D24" i="17"/>
  <c r="D23" i="17"/>
  <c r="D22" i="17"/>
  <c r="D21" i="17"/>
  <c r="D20" i="17"/>
  <c r="D19" i="17"/>
  <c r="D18" i="17"/>
  <c r="D17" i="17"/>
  <c r="D16" i="17"/>
  <c r="D15" i="17"/>
  <c r="D14" i="17"/>
  <c r="D13" i="17"/>
  <c r="D11" i="17"/>
  <c r="D10" i="17"/>
  <c r="D9" i="17"/>
  <c r="D8" i="17"/>
  <c r="D7" i="17"/>
  <c r="D5" i="17"/>
  <c r="D4" i="17"/>
  <c r="C29" i="17"/>
  <c r="C28" i="17"/>
  <c r="C69" i="17"/>
  <c r="C68" i="17"/>
  <c r="C67" i="17"/>
  <c r="C66" i="17"/>
  <c r="C65" i="17"/>
  <c r="C64" i="17"/>
  <c r="C87" i="17"/>
  <c r="C86" i="17"/>
  <c r="C85" i="17"/>
  <c r="C84" i="17"/>
  <c r="C83" i="17"/>
  <c r="C82" i="17"/>
  <c r="C81" i="17"/>
  <c r="C80" i="17"/>
  <c r="C79" i="17"/>
  <c r="C78" i="17"/>
  <c r="C77" i="17"/>
  <c r="C76" i="17"/>
  <c r="C75" i="17"/>
  <c r="C74" i="17"/>
  <c r="C73" i="17"/>
  <c r="C72" i="17"/>
  <c r="C71" i="17"/>
  <c r="C70" i="17"/>
  <c r="C63" i="17"/>
  <c r="C62" i="17"/>
  <c r="C61" i="17"/>
  <c r="C60" i="17"/>
  <c r="C59" i="17"/>
  <c r="C58" i="17"/>
  <c r="C57" i="17"/>
  <c r="C56" i="17"/>
  <c r="C55" i="17"/>
  <c r="C54" i="17"/>
  <c r="C53" i="17"/>
  <c r="C52" i="17"/>
  <c r="C51" i="17"/>
  <c r="C50"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F68" i="17" l="1"/>
  <c r="P10" i="40"/>
  <c r="R10" i="40"/>
  <c r="Q9" i="40"/>
  <c r="Q10" i="40"/>
  <c r="H3" i="47"/>
  <c r="F7" i="47"/>
  <c r="G7" i="47"/>
  <c r="H7" i="47"/>
  <c r="P8" i="40"/>
  <c r="P9" i="40"/>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G5" i="30" s="1"/>
  <c r="P3" i="21"/>
  <c r="F5" i="30" s="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K7" i="30" s="1"/>
  <c r="S3" i="29"/>
  <c r="R3" i="29"/>
  <c r="Q3" i="29"/>
  <c r="P3" i="29"/>
  <c r="K5" i="30" s="1"/>
  <c r="S2" i="29"/>
  <c r="R2" i="29"/>
  <c r="Q2" i="29"/>
  <c r="P2" i="29"/>
  <c r="K3" i="30" s="1"/>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J7" i="30" s="1"/>
  <c r="S3" i="28"/>
  <c r="R3" i="28"/>
  <c r="Q3" i="28"/>
  <c r="P3" i="28"/>
  <c r="J5" i="30" s="1"/>
  <c r="S2" i="28"/>
  <c r="R2" i="28"/>
  <c r="Q2" i="28"/>
  <c r="P2" i="28"/>
  <c r="J3" i="30" s="1"/>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I7" i="30" s="1"/>
  <c r="S3" i="27"/>
  <c r="R3" i="27"/>
  <c r="Q3" i="27"/>
  <c r="P3" i="27"/>
  <c r="I5" i="30" s="1"/>
  <c r="S2" i="27"/>
  <c r="R2" i="27"/>
  <c r="Q2" i="27"/>
  <c r="P2" i="27"/>
  <c r="I3" i="30" s="1"/>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E7" i="30" s="1"/>
  <c r="S3" i="26"/>
  <c r="R3" i="26"/>
  <c r="Q3" i="26"/>
  <c r="P3" i="26"/>
  <c r="E5" i="30" s="1"/>
  <c r="S2" i="26"/>
  <c r="R2" i="26"/>
  <c r="Q2" i="26"/>
  <c r="P2" i="26"/>
  <c r="E3" i="30" s="1"/>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D7" i="30" s="1"/>
  <c r="S3" i="25"/>
  <c r="R3" i="25"/>
  <c r="Q3" i="25"/>
  <c r="P3" i="25"/>
  <c r="D5" i="30" s="1"/>
  <c r="S2" i="25"/>
  <c r="R2" i="25"/>
  <c r="Q2" i="25"/>
  <c r="P2" i="25"/>
  <c r="D3" i="30" s="1"/>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C7" i="30" s="1"/>
  <c r="S3" i="24"/>
  <c r="R3" i="24"/>
  <c r="Q3" i="24"/>
  <c r="P3" i="24"/>
  <c r="C5" i="30" s="1"/>
  <c r="S2" i="24"/>
  <c r="R2" i="24"/>
  <c r="Q2" i="24"/>
  <c r="P2" i="24"/>
  <c r="C3" i="30" s="1"/>
  <c r="S30" i="23"/>
  <c r="R30" i="23"/>
  <c r="Q30" i="23"/>
  <c r="S29" i="23"/>
  <c r="R29" i="23"/>
  <c r="Q29" i="23"/>
  <c r="P29" i="23"/>
  <c r="H61" i="30" s="1"/>
  <c r="S28" i="23"/>
  <c r="R28" i="23"/>
  <c r="Q28" i="23"/>
  <c r="P28" i="23"/>
  <c r="H65" i="30" s="1"/>
  <c r="S27" i="23"/>
  <c r="R27" i="23"/>
  <c r="Q27" i="23"/>
  <c r="P27" i="23"/>
  <c r="H57" i="30" s="1"/>
  <c r="S26" i="23"/>
  <c r="R26" i="23"/>
  <c r="Q26" i="23"/>
  <c r="P26" i="23"/>
  <c r="H67" i="30" s="1"/>
  <c r="S25" i="23"/>
  <c r="R25" i="23"/>
  <c r="Q25" i="23"/>
  <c r="P25" i="23"/>
  <c r="H55" i="30" s="1"/>
  <c r="S24" i="23"/>
  <c r="R24" i="23"/>
  <c r="Q24" i="23"/>
  <c r="P24" i="23"/>
  <c r="H53" i="30" s="1"/>
  <c r="S23" i="23"/>
  <c r="R23" i="23"/>
  <c r="Q23" i="23"/>
  <c r="P23" i="23"/>
  <c r="H41" i="30" s="1"/>
  <c r="S22" i="23"/>
  <c r="R22" i="23"/>
  <c r="Q22" i="23"/>
  <c r="P22" i="23"/>
  <c r="H45" i="30" s="1"/>
  <c r="S21" i="23"/>
  <c r="R21" i="23"/>
  <c r="Q21" i="23"/>
  <c r="P21" i="23"/>
  <c r="H43" i="30" s="1"/>
  <c r="S20" i="23"/>
  <c r="R20" i="23"/>
  <c r="Q20" i="23"/>
  <c r="P20" i="23"/>
  <c r="H39" i="30" s="1"/>
  <c r="S19" i="23"/>
  <c r="R19" i="23"/>
  <c r="Q19" i="23"/>
  <c r="P19" i="23"/>
  <c r="H37" i="30" s="1"/>
  <c r="S18" i="23"/>
  <c r="R18" i="23"/>
  <c r="Q18" i="23"/>
  <c r="P18" i="23"/>
  <c r="H35" i="30" s="1"/>
  <c r="S17" i="23"/>
  <c r="R17" i="23"/>
  <c r="Q17" i="23"/>
  <c r="P17" i="23"/>
  <c r="H33" i="30" s="1"/>
  <c r="S16" i="23"/>
  <c r="R16" i="23"/>
  <c r="Q16" i="23"/>
  <c r="P16" i="23"/>
  <c r="H31" i="30" s="1"/>
  <c r="S15" i="23"/>
  <c r="R15" i="23"/>
  <c r="Q15" i="23"/>
  <c r="P15" i="23"/>
  <c r="H21" i="30" s="1"/>
  <c r="S14" i="23"/>
  <c r="R14" i="23"/>
  <c r="Q14" i="23"/>
  <c r="P14" i="23"/>
  <c r="H19" i="30" s="1"/>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H7" i="30" s="1"/>
  <c r="S3" i="23"/>
  <c r="R3" i="23"/>
  <c r="Q3" i="23"/>
  <c r="P3" i="23"/>
  <c r="H5" i="30" s="1"/>
  <c r="S2" i="23"/>
  <c r="R2" i="23"/>
  <c r="Q2" i="23"/>
  <c r="P2" i="23"/>
  <c r="H3" i="30" s="1"/>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G7" i="30" s="1"/>
  <c r="S3" i="22"/>
  <c r="R3" i="22"/>
  <c r="Q3" i="22"/>
  <c r="S2" i="22"/>
  <c r="R2" i="22"/>
  <c r="Q2" i="22"/>
  <c r="P2" i="22"/>
  <c r="G3" i="30" s="1"/>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F7" i="30" s="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F3" i="30" s="1"/>
  <c r="E10" i="1"/>
  <c r="D10" i="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alcChain>
</file>

<file path=xl/sharedStrings.xml><?xml version="1.0" encoding="utf-8"?>
<sst xmlns="http://schemas.openxmlformats.org/spreadsheetml/2006/main" count="10900" uniqueCount="806">
  <si>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</si>
  <si>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</si>
  <si>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</si>
  <si>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</si>
  <si>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</si>
  <si>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</si>
  <si>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</si>
  <si>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</si>
  <si>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</si>
  <si>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</si>
  <si>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</si>
  <si>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</si>
  <si>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</si>
  <si>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</si>
  <si>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</si>
  <si>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</si>
  <si>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</si>
  <si>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</si>
  <si>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</si>
  <si>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</si>
  <si>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</si>
  <si>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</si>
  <si>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</si>
  <si>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</si>
  <si>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</si>
  <si>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</si>
  <si>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</si>
  <si>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</si>
  <si>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</si>
  <si>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</si>
  <si>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</si>
  <si>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</si>
  <si>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</si>
  <si>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</si>
  <si>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</si>
  <si>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</si>
  <si>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</si>
  <si>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</si>
  <si>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</si>
  <si>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</si>
  <si>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</si>
  <si>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</si>
  <si>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</si>
  <si>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</si>
  <si>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</si>
  <si>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</si>
  <si>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</si>
  <si>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</si>
  <si>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</si>
  <si>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</si>
  <si>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</si>
  <si>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</si>
  <si>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</si>
  <si>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</si>
  <si>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</si>
  <si>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</si>
  <si>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</si>
  <si>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</si>
  <si>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</si>
  <si>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</si>
  <si>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</si>
  <si>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</si>
  <si>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</si>
  <si>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</si>
  <si>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</si>
  <si>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</si>
  <si>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</si>
  <si>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</si>
  <si>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</si>
  <si>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</si>
  <si>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</si>
  <si>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</si>
  <si>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</si>
  <si>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</si>
  <si>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</si>
  <si>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</si>
  <si>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</si>
  <si>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</si>
  <si>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</si>
  <si>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</si>
  <si>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</si>
  <si>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</si>
  <si>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</si>
  <si>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</si>
  <si>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</si>
  <si>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</si>
  <si>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</si>
  <si>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</si>
  <si>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</si>
  <si>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</si>
  <si>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</si>
  <si>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</si>
  <si>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</si>
  <si>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</si>
  <si>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</si>
  <si>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</si>
  <si>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</si>
  <si>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</si>
  <si>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</si>
  <si>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</si>
  <si>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</si>
  <si>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</si>
  <si>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</si>
  <si>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</si>
  <si>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</si>
  <si>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</si>
  <si>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</si>
  <si>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</si>
  <si>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</si>
  <si>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</si>
  <si>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</si>
  <si>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</si>
  <si>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</si>
  <si>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</si>
  <si>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</si>
  <si>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</si>
  <si>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</si>
  <si>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</si>
  <si>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</si>
  <si>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</si>
  <si>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</si>
  <si>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</si>
  <si>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</si>
  <si>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</si>
  <si>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</si>
  <si>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</si>
  <si>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</si>
  <si>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</si>
  <si>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</si>
  <si>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</si>
  <si>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</si>
  <si>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</si>
  <si>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</si>
  <si>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</si>
  <si>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</si>
  <si>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</si>
  <si>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</si>
  <si>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</si>
  <si>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</si>
  <si>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</si>
  <si>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</si>
  <si>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</si>
  <si>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</si>
  <si>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</si>
  <si>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</si>
  <si>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</si>
  <si>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</si>
  <si>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</si>
  <si>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</si>
  <si>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</si>
  <si>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</si>
  <si>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</si>
  <si>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</si>
  <si>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</si>
  <si>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</si>
  <si>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</si>
  <si>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</si>
  <si>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</si>
  <si>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</si>
  <si>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</si>
  <si>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</si>
  <si>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</si>
  <si>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</si>
  <si>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</si>
  <si>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</si>
  <si>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</si>
  <si>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</si>
  <si>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</si>
  <si>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</si>
  <si>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</si>
  <si>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</si>
  <si>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</si>
  <si>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</si>
  <si>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</si>
  <si>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</si>
  <si>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</si>
  <si>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</si>
  <si>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</si>
  <si>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</si>
  <si>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</si>
  <si>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</si>
  <si>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</si>
  <si>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</si>
  <si>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</si>
  <si>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</si>
  <si>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</si>
  <si>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</si>
  <si>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</si>
  <si>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</si>
  <si>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</si>
  <si>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</si>
  <si>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</si>
  <si>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</si>
  <si>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</si>
  <si>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</si>
  <si>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</si>
  <si>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</si>
  <si>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</si>
  <si>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</si>
  <si>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</si>
  <si>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</si>
  <si>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</si>
  <si>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</si>
  <si>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</si>
  <si>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</si>
  <si>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</si>
  <si>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</si>
  <si>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</si>
  <si>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</si>
  <si>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</si>
  <si>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</si>
  <si>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</si>
  <si>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</si>
  <si>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</si>
  <si>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</si>
  <si>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</si>
  <si>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</si>
  <si>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</si>
  <si>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</si>
  <si>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</si>
  <si>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</si>
  <si>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</si>
  <si>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</si>
  <si>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</si>
  <si>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</si>
  <si>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</si>
  <si>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</si>
  <si>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</si>
  <si>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</si>
  <si>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</si>
  <si>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</si>
  <si>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</si>
  <si>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</si>
  <si>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</si>
  <si>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</si>
  <si>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</si>
  <si>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</si>
  <si>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</si>
  <si>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</si>
  <si>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</si>
  <si>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</si>
  <si>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</si>
  <si>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</si>
  <si>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</si>
  <si>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</si>
  <si>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</si>
  <si>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</si>
  <si>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</si>
  <si>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</si>
  <si>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</si>
  <si>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</si>
  <si>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</si>
  <si>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</si>
  <si>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</si>
  <si>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</si>
  <si>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</si>
  <si>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</si>
  <si>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</si>
  <si>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</si>
  <si>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</si>
  <si>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</si>
  <si>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</si>
  <si>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</si>
  <si>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</si>
  <si>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</si>
  <si>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</si>
  <si>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</si>
  <si>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</si>
  <si>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</si>
  <si>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</si>
  <si>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</si>
  <si>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</si>
  <si>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</si>
  <si>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</si>
  <si>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</si>
  <si>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</si>
  <si>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</si>
  <si>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</si>
  <si>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</si>
  <si>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</si>
  <si>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</si>
  <si>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</si>
  <si>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</si>
  <si>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</si>
  <si>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</si>
  <si>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</si>
  <si>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</si>
  <si>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</si>
  <si>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</si>
  <si>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</si>
  <si>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</si>
  <si>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</si>
  <si>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</si>
  <si>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</si>
  <si>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</si>
  <si>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</si>
  <si>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</si>
  <si>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</si>
  <si>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</si>
  <si>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</si>
  <si>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</si>
  <si>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</si>
  <si>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</si>
  <si>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</si>
  <si>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</si>
  <si>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</si>
  <si>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</si>
  <si>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</si>
  <si>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</si>
  <si>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</si>
  <si>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</si>
  <si>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</si>
  <si>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</si>
  <si>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</si>
  <si>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</si>
  <si>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</si>
  <si>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</si>
  <si>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</si>
  <si>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</si>
  <si>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</si>
  <si>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</si>
  <si>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</si>
  <si>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</si>
  <si>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</si>
  <si>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</si>
  <si>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</si>
  <si>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</si>
  <si>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</si>
  <si>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</si>
  <si>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</si>
  <si>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</si>
  <si>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</si>
  <si>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</si>
  <si>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</si>
  <si>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</si>
  <si>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</si>
  <si>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</si>
  <si>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</si>
  <si>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</si>
  <si>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</si>
  <si>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</si>
  <si>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</si>
  <si>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</si>
  <si>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</si>
  <si>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</si>
  <si>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</si>
  <si>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</si>
  <si>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</si>
  <si>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</si>
  <si>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</si>
  <si>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</si>
  <si>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</si>
  <si>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</si>
  <si>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</si>
  <si>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</si>
  <si>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</si>
  <si>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</si>
  <si>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</si>
  <si>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</si>
  <si>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</si>
  <si>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</si>
  <si>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</si>
  <si>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</si>
  <si>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</si>
  <si>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</si>
  <si>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</si>
  <si>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</si>
  <si>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</si>
  <si>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</si>
  <si>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</si>
  <si>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</si>
  <si>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</si>
  <si>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</si>
  <si>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</si>
  <si>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</si>
  <si>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</si>
  <si>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</si>
  <si>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</si>
  <si>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</si>
  <si>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</si>
  <si>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</si>
  <si>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</si>
  <si>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</si>
  <si>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</si>
  <si>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</si>
  <si>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</si>
  <si>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</si>
  <si>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</si>
  <si>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</si>
  <si>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</si>
  <si>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</si>
  <si>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</si>
  <si>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</si>
  <si>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</si>
  <si>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</si>
  <si>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</si>
  <si>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</si>
  <si>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</si>
  <si>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</si>
  <si>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</si>
  <si>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</si>
  <si>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</si>
  <si>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</si>
  <si>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</si>
  <si>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</si>
  <si>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</si>
  <si>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</si>
  <si>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</si>
  <si>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</si>
  <si>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</si>
  <si>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</si>
  <si>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</si>
  <si>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</si>
  <si>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</si>
  <si>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</si>
  <si>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</si>
  <si>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</si>
  <si>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</si>
  <si>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</si>
  <si>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</si>
  <si>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</si>
  <si>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</si>
  <si>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</si>
  <si>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</si>
  <si>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</si>
  <si>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</si>
  <si>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</si>
  <si>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</si>
  <si>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</si>
  <si>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</si>
  <si>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</si>
  <si>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</si>
  <si>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</si>
  <si>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</si>
  <si>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</si>
  <si>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</si>
  <si>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</si>
  <si>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</si>
  <si>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</si>
  <si>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</si>
  <si>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</si>
  <si>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</si>
  <si>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</si>
  <si>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</si>
  <si>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</si>
  <si>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</si>
  <si>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</si>
  <si>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</si>
  <si>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</si>
  <si>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</si>
  <si>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</si>
  <si>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</si>
  <si>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</si>
  <si>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</si>
  <si>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</si>
  <si>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</si>
  <si>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</si>
  <si>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</si>
  <si>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</si>
  <si>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</si>
  <si>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</si>
  <si>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</si>
  <si>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</si>
  <si>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</si>
  <si>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</si>
  <si>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</si>
  <si>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</si>
  <si>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</si>
  <si>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</si>
  <si>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</si>
  <si>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</si>
  <si>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</si>
  <si>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</si>
  <si>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</si>
  <si>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</si>
  <si>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</si>
  <si>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</si>
  <si>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</si>
  <si>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</si>
  <si>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</si>
  <si>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</si>
  <si>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</si>
  <si>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</si>
  <si>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</si>
  <si>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</si>
  <si>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</si>
  <si>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</si>
  <si>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</si>
  <si>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</si>
  <si>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</si>
  <si>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</si>
  <si>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</si>
  <si>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</si>
  <si>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</si>
  <si>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</si>
  <si>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</si>
  <si>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</si>
  <si>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</si>
  <si>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</si>
  <si>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</si>
  <si>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</si>
  <si>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</si>
  <si>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</si>
  <si>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</si>
  <si>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</si>
  <si>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</si>
  <si>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</si>
  <si>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</si>
  <si>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</si>
  <si>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</si>
  <si>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</si>
  <si>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</si>
  <si>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</si>
  <si>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</si>
  <si>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</si>
  <si>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</si>
  <si>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</si>
  <si>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</si>
  <si>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</si>
  <si>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</si>
  <si>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</si>
  <si>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</si>
  <si>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</si>
  <si>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</si>
  <si>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</si>
  <si>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</si>
  <si>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</si>
  <si>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</si>
  <si>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</si>
  <si>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</si>
  <si>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</si>
  <si>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</si>
  <si>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</si>
  <si>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</si>
  <si>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</si>
  <si>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</si>
  <si>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</si>
  <si>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</si>
  <si>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</si>
  <si>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</si>
  <si>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</si>
  <si>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</si>
  <si>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</si>
  <si>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</si>
  <si>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</si>
  <si>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</si>
  <si>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</si>
  <si>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</si>
  <si>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</si>
  <si>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</si>
  <si>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</si>
  <si>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</si>
  <si>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</si>
  <si>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</si>
  <si>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</si>
  <si>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</si>
  <si>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</si>
  <si>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</si>
  <si>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</si>
  <si>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</si>
  <si>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</si>
  <si>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</si>
  <si>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</si>
  <si>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</si>
  <si>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</si>
  <si>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</si>
  <si>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</si>
  <si>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</si>
  <si>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</si>
  <si>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</si>
  <si>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</si>
  <si>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</si>
  <si>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</si>
  <si>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</si>
  <si>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</si>
  <si>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</si>
  <si>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</si>
  <si>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</si>
  <si>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</si>
  <si>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</si>
  <si>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</si>
  <si>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</si>
  <si>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</si>
  <si>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</si>
  <si>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</si>
  <si>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</si>
  <si>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</si>
  <si>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</si>
  <si>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</si>
  <si>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</si>
  <si>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</si>
  <si>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</si>
  <si>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</si>
  <si>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</si>
  <si>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</si>
  <si>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</si>
  <si>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</si>
  <si>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</si>
  <si>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</si>
  <si>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</si>
  <si>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</si>
  <si>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</si>
  <si>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</si>
  <si>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</si>
  <si>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</si>
  <si>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</si>
  <si>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</si>
  <si>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</si>
  <si>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</si>
  <si>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</si>
  <si>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</si>
  <si>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</si>
  <si>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</si>
  <si>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</si>
  <si>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</si>
  <si>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</si>
  <si>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</si>
  <si>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</si>
  <si>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</si>
  <si>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</si>
  <si>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</si>
  <si>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</si>
  <si>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</si>
  <si>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</si>
  <si>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</si>
  <si>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</si>
  <si>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</si>
  <si>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</si>
  <si>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</si>
  <si>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</si>
  <si>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</si>
  <si>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</si>
  <si>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</si>
  <si>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</si>
  <si>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</si>
  <si>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</si>
  <si>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</si>
  <si>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</si>
  <si>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</si>
  <si>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</si>
  <si>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</si>
  <si>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</si>
  <si>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</si>
  <si>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</si>
  <si>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</si>
  <si>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</si>
  <si>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</si>
  <si>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</si>
  <si>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</si>
  <si>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</si>
  <si>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</si>
  <si>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</si>
  <si>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</si>
  <si>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</si>
  <si>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</si>
  <si>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</si>
  <si>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</si>
  <si>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</si>
  <si>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</si>
  <si>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</si>
  <si>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</si>
  <si>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</si>
  <si>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</si>
  <si>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</si>
  <si>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</si>
  <si>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</si>
  <si>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</si>
  <si>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</si>
  <si>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</si>
  <si>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</si>
  <si>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</si>
  <si>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</si>
  <si>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</si>
  <si>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</si>
  <si>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</si>
  <si>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</si>
  <si>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</si>
  <si>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</si>
  <si>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</si>
  <si>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</si>
  <si>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</si>
  <si>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</si>
  <si>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</si>
  <si>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</si>
  <si>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</si>
  <si>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</si>
  <si>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</si>
  <si>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</si>
  <si>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</si>
  <si>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</si>
  <si>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</si>
  <si>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</si>
  <si>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</si>
  <si>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</si>
  <si>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</si>
  <si>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</si>
  <si>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Table 6</t>
  </si>
  <si>
    <t xml:space="preserve">-0.2286 </t>
  </si>
  <si>
    <t xml:space="preserve">0.0289 </t>
  </si>
  <si>
    <t>(0.1779)</t>
  </si>
  <si>
    <t>(0.2545)</t>
  </si>
  <si>
    <t>0.154 ^</t>
  </si>
  <si>
    <t xml:space="preserve">0.0766 </t>
  </si>
  <si>
    <t>(0.0801)</t>
  </si>
  <si>
    <t>(0.0722)</t>
  </si>
  <si>
    <t xml:space="preserve">0.0627 </t>
  </si>
  <si>
    <t xml:space="preserve">-0.1179 </t>
  </si>
  <si>
    <t>(0.0891)</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</si>
  <si>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</si>
  <si>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</si>
  <si>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</si>
  <si>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</si>
  <si>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</si>
  <si>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</si>
  <si>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</si>
  <si>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</si>
  <si>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</si>
  <si>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</si>
  <si>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</si>
  <si>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</si>
  <si>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</si>
  <si>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</si>
  <si>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</si>
  <si>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</si>
  <si>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</si>
  <si>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</si>
  <si>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</si>
  <si>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</si>
  <si>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</si>
  <si>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</si>
  <si>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</si>
  <si>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</si>
  <si>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</si>
  <si>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</si>
  <si>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</si>
  <si>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</si>
  <si>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</si>
  <si>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</si>
  <si>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</si>
  <si>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</si>
  <si>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</si>
  <si>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</si>
  <si>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</si>
  <si>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</si>
  <si>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</si>
  <si>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</si>
  <si>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</si>
  <si>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</si>
  <si>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</si>
  <si>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</si>
  <si>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</si>
  <si>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</si>
  <si>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</si>
  <si>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</si>
  <si>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</si>
  <si>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</si>
  <si>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</si>
  <si>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</si>
  <si>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</si>
  <si>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</si>
  <si>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</si>
  <si>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</si>
  <si>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</si>
  <si>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</si>
  <si>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</si>
  <si>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</si>
  <si>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</si>
  <si>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</si>
  <si>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</si>
  <si>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</si>
  <si>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&lt;2e-16</t>
  </si>
  <si>
    <t xml:space="preserve">BMI_LevelUnderweight  0.0526403  1.0540505  0.1553691  0.339 0.734754    </t>
  </si>
  <si>
    <t xml:space="preserve">BMI_LevelOverweight  -0.0347704  0.9658272  0.0534471 -0.651 0.515332    </t>
  </si>
  <si>
    <t xml:space="preserve">BMI_LevelObese       -0.1450960  0.8649393  0.0648833 -2.236 0.025335 *  </t>
  </si>
  <si>
    <t xml:space="preserve">MarriageMarried       0.1606563  1.1742812  0.0668612  2.403 0.016269 *  </t>
  </si>
  <si>
    <t xml:space="preserve">MarriageSeparated     0.0290127  1.0294377  0.1105367  0.262 0.792958    </t>
  </si>
  <si>
    <t xml:space="preserve">EducationSomeCol     -0.0112393  0.9888236  0.0591764 -0.190 0.849365    </t>
  </si>
  <si>
    <t xml:space="preserve">EducationCollegeGrad -0.0034099  0.9965959  0.1194489 -0.029 0.977226    </t>
  </si>
  <si>
    <t xml:space="preserve">EducationHS          -0.0769098  0.9259734  0.0533395 -1.442 0.149333    </t>
  </si>
  <si>
    <t xml:space="preserve">EducationCollegePlus  0.0086602  1.0086979  0.1856145  0.047 0.962786    </t>
  </si>
  <si>
    <t>Age                  -0.0615340  0.9403210  0.0101141 -6.084 1.17e-09 ***</t>
  </si>
  <si>
    <t xml:space="preserve">Ovr21                 0.0049005  1.0049125  0.0683998  0.072 0.942885    </t>
  </si>
  <si>
    <t xml:space="preserve">Child6                0.0223161  1.0225670  0.0347017  0.643 0.520169    </t>
  </si>
  <si>
    <t xml:space="preserve">GFinc                 0.0135842  1.0136768  0.0069736  1.948 0.051422 .  </t>
  </si>
  <si>
    <t xml:space="preserve">HH_Size              -0.0172189  0.9829285  0.0122866 -1.401 0.161082    </t>
  </si>
  <si>
    <t>Score                 0.0032001  1.0032052  0.0009281  3.448 0.000565 ***</t>
  </si>
  <si>
    <t xml:space="preserve">Ten                  -0.0003551  0.9996450  0.0003608 -0.984 0.325092    </t>
  </si>
  <si>
    <t>Exp                   0.0007497  1.0007499  0.0002100  3.570 0.000357 ***</t>
  </si>
  <si>
    <t xml:space="preserve">HealthAverage        -0.0555709  0.9459450  0.0476496 -1.166 0.243517    </t>
  </si>
  <si>
    <t xml:space="preserve">HealthPoor           -0.1565432  0.8550945  0.0667114 -2.347 0.018947 *  </t>
  </si>
  <si>
    <t>RegionNorEst         -0.2781535  0.7571806  0.0625606 -4.446 8.74e-06 ***</t>
  </si>
  <si>
    <t xml:space="preserve">RegionSouth          -0.0787154  0.9243029  0.0489579 -1.608 0.107875    </t>
  </si>
  <si>
    <t xml:space="preserve">RegionNorCen         -0.1492031  0.8613941  0.0734468 -2.031 0.042210 *  </t>
  </si>
  <si>
    <t xml:space="preserve">Plan1                 0.0149425  1.0150547  0.0597825  0.250 0.802627    </t>
  </si>
  <si>
    <t xml:space="preserve">Plan3                -0.0314393  0.9690497  0.0642883 -0.489 0.624816    </t>
  </si>
  <si>
    <t xml:space="preserve">Plan2                 0.0351390  1.0357637  0.0697135  0.504 0.614227    </t>
  </si>
  <si>
    <t>URATE                -0.0635281  0.9384477  0.0124879 -5.087 3.63e-07 ***</t>
  </si>
  <si>
    <t xml:space="preserve">SearchCT              0.0518475  1.0532151  0.0474419  1.093 0.274453    </t>
  </si>
  <si>
    <t xml:space="preserve">TermOther            -0.1366714  0.8722568  0.0539021 -2.536 0.011227 *  </t>
  </si>
  <si>
    <t xml:space="preserve">TermForced           -0.5161527  0.5968123  0.2449816 -2.107 0.035126 *  </t>
  </si>
  <si>
    <t xml:space="preserve">TermQuit             -0.2480605  0.7803127  0.1517488 -1.635 0.102117    </t>
  </si>
  <si>
    <t xml:space="preserve">TermJob End          -0.4648910  0.6282036  0.2087700 -2.227 0.025960 *  </t>
  </si>
  <si>
    <t xml:space="preserve">TermLayoff           -0.5904787  0.5540620  0.1853339 -3.186 0.001442 ** </t>
  </si>
  <si>
    <t xml:space="preserve">TermIllness           0.4688760  1.5981968  0.4511555  1.039 0.298675    </t>
  </si>
  <si>
    <t>OCC200</t>
  </si>
  <si>
    <t>IND2OTH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</si>
</sst>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36">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3" fontId="2" fillId="0" borderId="12" xfId="0" applyNumberFormat="1" applyFont="1" applyBorder="1" applyAlignment="1">
      <alignment horizontal="center"/>
    </xf>
    <xf numFmtId="0" fontId="2" fillId="0" borderId="30"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12" fillId="0" borderId="0" xfId="0" applyFont="1" applyAlignment="1">
      <alignment horizontal="center"/>
    </xf>
    <xf numFmtId="0" fontId="1" fillId="0" borderId="4" xfId="0" applyFont="1" applyBorder="1" applyAlignment="1">
      <alignment horizontal="center"/>
    </xf>
    <xf numFmtId="0" fontId="2" fillId="0" borderId="29" xfId="0" applyFont="1" applyBorder="1" applyAlignment="1">
      <alignment horizontal="center" vertic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topLeftCell="H1" workbookViewId="0">
      <selection activeCell="AC1" sqref="AC1:AC49"/>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5">
        <v>25147</v>
      </c>
      <c r="C1" s="26">
        <v>4929.7330000000002</v>
      </c>
      <c r="D1" s="26">
        <v>2602.9859999999999</v>
      </c>
      <c r="E1">
        <v>2</v>
      </c>
      <c r="F1" s="25">
        <v>9022</v>
      </c>
      <c r="H1" t="s">
        <v>19</v>
      </c>
      <c r="I1" s="25">
        <v>11209</v>
      </c>
      <c r="J1" s="26">
        <v>4832.4799999999996</v>
      </c>
      <c r="K1" s="26">
        <v>2601.4870000000001</v>
      </c>
      <c r="L1">
        <v>6</v>
      </c>
      <c r="M1" s="25">
        <v>9022</v>
      </c>
      <c r="O1" t="s">
        <v>19</v>
      </c>
      <c r="P1" s="25">
        <v>6907</v>
      </c>
      <c r="Q1" s="26">
        <v>4893.5550000000003</v>
      </c>
      <c r="R1" s="26">
        <v>2636.5639999999999</v>
      </c>
      <c r="S1">
        <v>2</v>
      </c>
      <c r="T1" s="25">
        <v>9020</v>
      </c>
      <c r="V1" t="s">
        <v>19</v>
      </c>
      <c r="W1" s="25">
        <v>6397</v>
      </c>
      <c r="X1" s="26">
        <v>5169.6930000000002</v>
      </c>
      <c r="Y1" s="26">
        <v>2568.9270000000001</v>
      </c>
      <c r="Z1">
        <v>4</v>
      </c>
      <c r="AA1" s="25">
        <v>9018</v>
      </c>
      <c r="AC1" t="s">
        <v>19</v>
      </c>
      <c r="AD1">
        <v>634</v>
      </c>
      <c r="AE1" s="26">
        <v>4622.1180000000004</v>
      </c>
      <c r="AF1" s="26">
        <v>2438.8150000000001</v>
      </c>
      <c r="AG1">
        <v>3</v>
      </c>
      <c r="AH1" s="25">
        <v>8951</v>
      </c>
    </row>
    <row r="2" spans="1:34" x14ac:dyDescent="0.25">
      <c r="A2" t="s">
        <v>521</v>
      </c>
      <c r="B2" s="25">
        <v>25147</v>
      </c>
      <c r="C2">
        <v>14.459</v>
      </c>
      <c r="D2">
        <v>21.568000000000001</v>
      </c>
      <c r="E2">
        <v>1</v>
      </c>
      <c r="F2">
        <v>404</v>
      </c>
      <c r="H2" t="s">
        <v>521</v>
      </c>
      <c r="I2" s="25">
        <v>11209</v>
      </c>
      <c r="J2">
        <v>13.08</v>
      </c>
      <c r="K2">
        <v>20.126000000000001</v>
      </c>
      <c r="L2">
        <v>1</v>
      </c>
      <c r="M2">
        <v>328</v>
      </c>
      <c r="O2" t="s">
        <v>521</v>
      </c>
      <c r="P2" s="25">
        <v>6907</v>
      </c>
      <c r="Q2">
        <v>14.911</v>
      </c>
      <c r="R2">
        <v>21.411000000000001</v>
      </c>
      <c r="S2">
        <v>1</v>
      </c>
      <c r="T2">
        <v>338</v>
      </c>
      <c r="V2" t="s">
        <v>521</v>
      </c>
      <c r="W2" s="25">
        <v>6397</v>
      </c>
      <c r="X2">
        <v>16.524000000000001</v>
      </c>
      <c r="Y2">
        <v>24.044</v>
      </c>
      <c r="Z2">
        <v>1</v>
      </c>
      <c r="AA2">
        <v>404</v>
      </c>
      <c r="AC2" t="s">
        <v>521</v>
      </c>
      <c r="AD2">
        <v>634</v>
      </c>
      <c r="AE2">
        <v>13.063000000000001</v>
      </c>
      <c r="AF2">
        <v>19.59</v>
      </c>
      <c r="AG2">
        <v>1</v>
      </c>
      <c r="AH2">
        <v>189</v>
      </c>
    </row>
    <row r="3" spans="1:34" x14ac:dyDescent="0.25">
      <c r="A3" t="s">
        <v>520</v>
      </c>
      <c r="B3" s="25">
        <v>25147</v>
      </c>
      <c r="C3">
        <v>26.986999999999998</v>
      </c>
      <c r="D3">
        <v>7.0060000000000002</v>
      </c>
      <c r="E3">
        <v>8.048</v>
      </c>
      <c r="F3">
        <v>240.94399999999999</v>
      </c>
      <c r="H3" t="s">
        <v>520</v>
      </c>
      <c r="I3" s="25">
        <v>11209</v>
      </c>
      <c r="J3">
        <v>22.114999999999998</v>
      </c>
      <c r="K3">
        <v>1.7010000000000001</v>
      </c>
      <c r="L3">
        <v>18.509</v>
      </c>
      <c r="M3">
        <v>24.998000000000001</v>
      </c>
      <c r="O3" t="s">
        <v>520</v>
      </c>
      <c r="P3" s="25">
        <v>6907</v>
      </c>
      <c r="Q3">
        <v>27.221</v>
      </c>
      <c r="R3">
        <v>1.464</v>
      </c>
      <c r="S3">
        <v>25.012</v>
      </c>
      <c r="T3">
        <v>29.998000000000001</v>
      </c>
      <c r="V3" t="s">
        <v>520</v>
      </c>
      <c r="W3" s="25">
        <v>6397</v>
      </c>
      <c r="X3">
        <v>36.213000000000001</v>
      </c>
      <c r="Y3">
        <v>7.056</v>
      </c>
      <c r="Z3">
        <v>30.007000000000001</v>
      </c>
      <c r="AA3">
        <v>240.94399999999999</v>
      </c>
      <c r="AC3" t="s">
        <v>520</v>
      </c>
      <c r="AD3">
        <v>634</v>
      </c>
      <c r="AE3">
        <v>17.509</v>
      </c>
      <c r="AF3">
        <v>1.107</v>
      </c>
      <c r="AG3">
        <v>8.048</v>
      </c>
      <c r="AH3">
        <v>18.481000000000002</v>
      </c>
    </row>
    <row r="4" spans="1:34" x14ac:dyDescent="0.25">
      <c r="A4" t="s">
        <v>31</v>
      </c>
      <c r="B4" s="25">
        <v>25147</v>
      </c>
      <c r="C4">
        <v>24.120999999999999</v>
      </c>
      <c r="D4">
        <v>5.2450000000000001</v>
      </c>
      <c r="E4">
        <v>17</v>
      </c>
      <c r="F4">
        <v>39</v>
      </c>
      <c r="H4" t="s">
        <v>31</v>
      </c>
      <c r="I4" s="25">
        <v>11209</v>
      </c>
      <c r="J4">
        <v>22.867000000000001</v>
      </c>
      <c r="K4">
        <v>4.8070000000000004</v>
      </c>
      <c r="L4">
        <v>17</v>
      </c>
      <c r="M4">
        <v>39</v>
      </c>
      <c r="O4" t="s">
        <v>31</v>
      </c>
      <c r="P4" s="25">
        <v>6907</v>
      </c>
      <c r="Q4">
        <v>24.771999999999998</v>
      </c>
      <c r="R4">
        <v>5.258</v>
      </c>
      <c r="S4">
        <v>17</v>
      </c>
      <c r="T4">
        <v>39</v>
      </c>
      <c r="V4" t="s">
        <v>31</v>
      </c>
      <c r="W4" s="25">
        <v>6397</v>
      </c>
      <c r="X4">
        <v>25.835000000000001</v>
      </c>
      <c r="Y4">
        <v>5.3819999999999997</v>
      </c>
      <c r="Z4">
        <v>17</v>
      </c>
      <c r="AA4">
        <v>39</v>
      </c>
      <c r="AC4" t="s">
        <v>31</v>
      </c>
      <c r="AD4">
        <v>634</v>
      </c>
      <c r="AE4">
        <v>21.905000000000001</v>
      </c>
      <c r="AF4">
        <v>4.74</v>
      </c>
      <c r="AG4">
        <v>17</v>
      </c>
      <c r="AH4">
        <v>38</v>
      </c>
    </row>
    <row r="5" spans="1:34" x14ac:dyDescent="0.25">
      <c r="A5" t="s">
        <v>173</v>
      </c>
      <c r="B5" s="25">
        <v>25147</v>
      </c>
      <c r="C5">
        <v>0.61199999999999999</v>
      </c>
      <c r="D5">
        <v>0.48699999999999999</v>
      </c>
      <c r="E5">
        <v>0</v>
      </c>
      <c r="F5">
        <v>1</v>
      </c>
      <c r="H5" t="s">
        <v>173</v>
      </c>
      <c r="I5" s="25">
        <v>11209</v>
      </c>
      <c r="J5">
        <v>0.51200000000000001</v>
      </c>
      <c r="K5">
        <v>0.5</v>
      </c>
      <c r="L5">
        <v>0</v>
      </c>
      <c r="M5">
        <v>1</v>
      </c>
      <c r="O5" t="s">
        <v>173</v>
      </c>
      <c r="P5" s="25">
        <v>6907</v>
      </c>
      <c r="Q5">
        <v>0.67400000000000004</v>
      </c>
      <c r="R5">
        <v>0.46899999999999997</v>
      </c>
      <c r="S5">
        <v>0</v>
      </c>
      <c r="T5">
        <v>1</v>
      </c>
      <c r="V5" t="s">
        <v>173</v>
      </c>
      <c r="W5" s="25">
        <v>6397</v>
      </c>
      <c r="X5">
        <v>0.74199999999999999</v>
      </c>
      <c r="Y5">
        <v>0.438</v>
      </c>
      <c r="Z5">
        <v>0</v>
      </c>
      <c r="AA5">
        <v>1</v>
      </c>
      <c r="AC5" t="s">
        <v>173</v>
      </c>
      <c r="AD5">
        <v>634</v>
      </c>
      <c r="AE5">
        <v>0.40400000000000003</v>
      </c>
      <c r="AF5">
        <v>0.49099999999999999</v>
      </c>
      <c r="AG5">
        <v>0</v>
      </c>
      <c r="AH5">
        <v>1</v>
      </c>
    </row>
    <row r="6" spans="1:34" x14ac:dyDescent="0.25">
      <c r="A6" t="s">
        <v>32</v>
      </c>
      <c r="B6" s="25">
        <v>25147</v>
      </c>
      <c r="C6">
        <v>0.42399999999999999</v>
      </c>
      <c r="D6">
        <v>0.75800000000000001</v>
      </c>
      <c r="E6">
        <v>0</v>
      </c>
      <c r="F6">
        <v>10</v>
      </c>
      <c r="H6" t="s">
        <v>32</v>
      </c>
      <c r="I6" s="25">
        <v>11209</v>
      </c>
      <c r="J6">
        <v>0.34899999999999998</v>
      </c>
      <c r="K6">
        <v>0.70299999999999996</v>
      </c>
      <c r="L6">
        <v>0</v>
      </c>
      <c r="M6">
        <v>10</v>
      </c>
      <c r="O6" t="s">
        <v>32</v>
      </c>
      <c r="P6" s="25">
        <v>6907</v>
      </c>
      <c r="Q6">
        <v>0.44800000000000001</v>
      </c>
      <c r="R6">
        <v>0.77200000000000002</v>
      </c>
      <c r="S6">
        <v>0</v>
      </c>
      <c r="T6">
        <v>7</v>
      </c>
      <c r="V6" t="s">
        <v>32</v>
      </c>
      <c r="W6" s="25">
        <v>6397</v>
      </c>
      <c r="X6">
        <v>0.54</v>
      </c>
      <c r="Y6">
        <v>0.82</v>
      </c>
      <c r="Z6">
        <v>0</v>
      </c>
      <c r="AA6">
        <v>6</v>
      </c>
      <c r="AC6" t="s">
        <v>32</v>
      </c>
      <c r="AD6">
        <v>634</v>
      </c>
      <c r="AE6">
        <v>0.33400000000000002</v>
      </c>
      <c r="AF6">
        <v>0.71899999999999997</v>
      </c>
      <c r="AG6">
        <v>0</v>
      </c>
      <c r="AH6">
        <v>5</v>
      </c>
    </row>
    <row r="7" spans="1:34" x14ac:dyDescent="0.25">
      <c r="A7" t="s">
        <v>118</v>
      </c>
      <c r="B7" s="25">
        <v>25147</v>
      </c>
      <c r="C7">
        <v>3.67</v>
      </c>
      <c r="D7">
        <v>1.802</v>
      </c>
      <c r="E7">
        <v>1</v>
      </c>
      <c r="F7">
        <v>19</v>
      </c>
      <c r="H7" t="s">
        <v>118</v>
      </c>
      <c r="I7" s="25">
        <v>11209</v>
      </c>
      <c r="J7">
        <v>3.6659999999999999</v>
      </c>
      <c r="K7">
        <v>1.77</v>
      </c>
      <c r="L7">
        <v>1</v>
      </c>
      <c r="M7">
        <v>19</v>
      </c>
      <c r="O7" t="s">
        <v>118</v>
      </c>
      <c r="P7" s="25">
        <v>6907</v>
      </c>
      <c r="Q7">
        <v>3.637</v>
      </c>
      <c r="R7">
        <v>1.831</v>
      </c>
      <c r="S7">
        <v>1</v>
      </c>
      <c r="T7">
        <v>17</v>
      </c>
      <c r="V7" t="s">
        <v>118</v>
      </c>
      <c r="W7" s="25">
        <v>6397</v>
      </c>
      <c r="X7">
        <v>3.718</v>
      </c>
      <c r="Y7">
        <v>1.8280000000000001</v>
      </c>
      <c r="Z7">
        <v>1</v>
      </c>
      <c r="AA7">
        <v>15</v>
      </c>
      <c r="AC7" t="s">
        <v>118</v>
      </c>
      <c r="AD7">
        <v>634</v>
      </c>
      <c r="AE7">
        <v>3.645</v>
      </c>
      <c r="AF7">
        <v>1.7829999999999999</v>
      </c>
      <c r="AG7">
        <v>1</v>
      </c>
      <c r="AH7">
        <v>13</v>
      </c>
    </row>
    <row r="8" spans="1:34" x14ac:dyDescent="0.25">
      <c r="A8" t="s">
        <v>33</v>
      </c>
      <c r="B8" s="25">
        <v>25147</v>
      </c>
      <c r="C8">
        <v>10.398999999999999</v>
      </c>
      <c r="D8">
        <v>2.5920000000000001</v>
      </c>
      <c r="E8">
        <v>0</v>
      </c>
      <c r="F8">
        <v>13.753</v>
      </c>
      <c r="H8" t="s">
        <v>33</v>
      </c>
      <c r="I8" s="25">
        <v>11209</v>
      </c>
      <c r="J8">
        <v>10.455</v>
      </c>
      <c r="K8">
        <v>2.5510000000000002</v>
      </c>
      <c r="L8">
        <v>0</v>
      </c>
      <c r="M8">
        <v>13.753</v>
      </c>
      <c r="O8" t="s">
        <v>33</v>
      </c>
      <c r="P8" s="25">
        <v>6907</v>
      </c>
      <c r="Q8">
        <v>10.385999999999999</v>
      </c>
      <c r="R8">
        <v>2.63</v>
      </c>
      <c r="S8">
        <v>0</v>
      </c>
      <c r="T8">
        <v>13.753</v>
      </c>
      <c r="V8" t="s">
        <v>33</v>
      </c>
      <c r="W8" s="25">
        <v>6397</v>
      </c>
      <c r="X8">
        <v>10.31</v>
      </c>
      <c r="Y8">
        <v>2.6520000000000001</v>
      </c>
      <c r="Z8">
        <v>0</v>
      </c>
      <c r="AA8">
        <v>13.753</v>
      </c>
      <c r="AC8" t="s">
        <v>33</v>
      </c>
      <c r="AD8">
        <v>634</v>
      </c>
      <c r="AE8">
        <v>10.456</v>
      </c>
      <c r="AF8">
        <v>2.2280000000000002</v>
      </c>
      <c r="AG8">
        <v>0</v>
      </c>
      <c r="AH8">
        <v>13.644</v>
      </c>
    </row>
    <row r="9" spans="1:34" x14ac:dyDescent="0.25">
      <c r="A9" t="s">
        <v>43</v>
      </c>
      <c r="B9" s="25">
        <v>25147</v>
      </c>
      <c r="C9">
        <v>5.8360000000000003</v>
      </c>
      <c r="D9">
        <v>1.7789999999999999</v>
      </c>
      <c r="E9">
        <v>3.4</v>
      </c>
      <c r="F9">
        <v>11</v>
      </c>
      <c r="H9" t="s">
        <v>43</v>
      </c>
      <c r="I9" s="25">
        <v>11209</v>
      </c>
      <c r="J9">
        <v>5.64</v>
      </c>
      <c r="K9">
        <v>1.651</v>
      </c>
      <c r="L9">
        <v>3.4</v>
      </c>
      <c r="M9">
        <v>11</v>
      </c>
      <c r="O9" t="s">
        <v>43</v>
      </c>
      <c r="P9" s="25">
        <v>6907</v>
      </c>
      <c r="Q9">
        <v>5.94</v>
      </c>
      <c r="R9">
        <v>1.8149999999999999</v>
      </c>
      <c r="S9">
        <v>3.4</v>
      </c>
      <c r="T9">
        <v>11</v>
      </c>
      <c r="V9" t="s">
        <v>43</v>
      </c>
      <c r="W9" s="25">
        <v>6397</v>
      </c>
      <c r="X9">
        <v>6.0960000000000001</v>
      </c>
      <c r="Y9">
        <v>1.913</v>
      </c>
      <c r="Z9">
        <v>3.4</v>
      </c>
      <c r="AA9">
        <v>11</v>
      </c>
      <c r="AC9" t="s">
        <v>43</v>
      </c>
      <c r="AD9">
        <v>634</v>
      </c>
      <c r="AE9">
        <v>5.5439999999999996</v>
      </c>
      <c r="AF9">
        <v>1.7170000000000001</v>
      </c>
      <c r="AG9">
        <v>3.4</v>
      </c>
      <c r="AH9">
        <v>11</v>
      </c>
    </row>
    <row r="10" spans="1:34" x14ac:dyDescent="0.25">
      <c r="A10" t="s">
        <v>34</v>
      </c>
      <c r="B10" s="25">
        <v>25147</v>
      </c>
      <c r="C10">
        <v>37.743000000000002</v>
      </c>
      <c r="D10">
        <v>28.332000000000001</v>
      </c>
      <c r="E10">
        <v>0</v>
      </c>
      <c r="F10">
        <v>100</v>
      </c>
      <c r="H10" t="s">
        <v>34</v>
      </c>
      <c r="I10" s="25">
        <v>11209</v>
      </c>
      <c r="J10">
        <v>39.960999999999999</v>
      </c>
      <c r="K10">
        <v>29.181000000000001</v>
      </c>
      <c r="L10">
        <v>0</v>
      </c>
      <c r="M10">
        <v>100</v>
      </c>
      <c r="O10" t="s">
        <v>34</v>
      </c>
      <c r="P10" s="25">
        <v>6907</v>
      </c>
      <c r="Q10">
        <v>36.802999999999997</v>
      </c>
      <c r="R10">
        <v>27.907</v>
      </c>
      <c r="S10">
        <v>0</v>
      </c>
      <c r="T10">
        <v>100</v>
      </c>
      <c r="V10" t="s">
        <v>34</v>
      </c>
      <c r="W10" s="25">
        <v>6397</v>
      </c>
      <c r="X10">
        <v>34.9</v>
      </c>
      <c r="Y10">
        <v>26.891999999999999</v>
      </c>
      <c r="Z10">
        <v>0</v>
      </c>
      <c r="AA10">
        <v>100</v>
      </c>
      <c r="AC10" t="s">
        <v>34</v>
      </c>
      <c r="AD10">
        <v>634</v>
      </c>
      <c r="AE10">
        <v>37.451000000000001</v>
      </c>
      <c r="AF10">
        <v>28.795000000000002</v>
      </c>
      <c r="AG10">
        <v>0</v>
      </c>
      <c r="AH10">
        <v>100</v>
      </c>
    </row>
    <row r="11" spans="1:34" x14ac:dyDescent="0.25">
      <c r="A11" t="s">
        <v>44</v>
      </c>
      <c r="B11" s="25">
        <v>25147</v>
      </c>
      <c r="C11">
        <v>7.0000000000000007E-2</v>
      </c>
      <c r="D11">
        <v>0.51100000000000001</v>
      </c>
      <c r="E11">
        <v>0</v>
      </c>
      <c r="F11">
        <v>10</v>
      </c>
      <c r="H11" t="s">
        <v>44</v>
      </c>
      <c r="I11" s="25">
        <v>11209</v>
      </c>
      <c r="J11">
        <v>8.4000000000000005E-2</v>
      </c>
      <c r="K11">
        <v>0.55600000000000005</v>
      </c>
      <c r="L11">
        <v>0</v>
      </c>
      <c r="M11">
        <v>9</v>
      </c>
      <c r="O11" t="s">
        <v>44</v>
      </c>
      <c r="P11" s="25">
        <v>6907</v>
      </c>
      <c r="Q11">
        <v>6.2E-2</v>
      </c>
      <c r="R11">
        <v>0.47399999999999998</v>
      </c>
      <c r="S11">
        <v>0</v>
      </c>
      <c r="T11">
        <v>10</v>
      </c>
      <c r="V11" t="s">
        <v>44</v>
      </c>
      <c r="W11" s="25">
        <v>6397</v>
      </c>
      <c r="X11">
        <v>5.7000000000000002E-2</v>
      </c>
      <c r="Y11">
        <v>0.47299999999999998</v>
      </c>
      <c r="Z11">
        <v>0</v>
      </c>
      <c r="AA11">
        <v>9</v>
      </c>
      <c r="AC11" t="s">
        <v>44</v>
      </c>
      <c r="AD11">
        <v>634</v>
      </c>
      <c r="AE11">
        <v>5.5E-2</v>
      </c>
      <c r="AF11">
        <v>0.41099999999999998</v>
      </c>
      <c r="AG11">
        <v>0</v>
      </c>
      <c r="AH11">
        <v>5</v>
      </c>
    </row>
    <row r="12" spans="1:34" x14ac:dyDescent="0.25">
      <c r="A12" t="s">
        <v>35</v>
      </c>
      <c r="B12" s="25">
        <v>25147</v>
      </c>
      <c r="C12">
        <v>26.187000000000001</v>
      </c>
      <c r="D12">
        <v>66.241</v>
      </c>
      <c r="E12">
        <v>0</v>
      </c>
      <c r="F12">
        <v>950</v>
      </c>
      <c r="H12" t="s">
        <v>35</v>
      </c>
      <c r="I12" s="25">
        <v>11209</v>
      </c>
      <c r="J12">
        <v>21.95</v>
      </c>
      <c r="K12">
        <v>58.264000000000003</v>
      </c>
      <c r="L12">
        <v>0</v>
      </c>
      <c r="M12" s="25">
        <v>696</v>
      </c>
      <c r="O12" t="s">
        <v>35</v>
      </c>
      <c r="P12" s="25">
        <v>6907</v>
      </c>
      <c r="Q12">
        <v>27.786000000000001</v>
      </c>
      <c r="R12">
        <v>68.269000000000005</v>
      </c>
      <c r="S12">
        <v>0</v>
      </c>
      <c r="T12">
        <v>944</v>
      </c>
      <c r="V12" t="s">
        <v>35</v>
      </c>
      <c r="W12" s="25">
        <v>6397</v>
      </c>
      <c r="X12">
        <v>32.874000000000002</v>
      </c>
      <c r="Y12">
        <v>77.611999999999995</v>
      </c>
      <c r="Z12">
        <v>0</v>
      </c>
      <c r="AA12">
        <v>950</v>
      </c>
      <c r="AC12" t="s">
        <v>35</v>
      </c>
      <c r="AD12">
        <v>634</v>
      </c>
      <c r="AE12">
        <v>16.213000000000001</v>
      </c>
      <c r="AF12">
        <v>39.895000000000003</v>
      </c>
      <c r="AG12">
        <v>0</v>
      </c>
      <c r="AH12">
        <v>271</v>
      </c>
    </row>
    <row r="13" spans="1:34" x14ac:dyDescent="0.25">
      <c r="A13" t="s">
        <v>36</v>
      </c>
      <c r="B13" s="25">
        <v>25147</v>
      </c>
      <c r="C13">
        <v>225.81899999999999</v>
      </c>
      <c r="D13">
        <v>206.61799999999999</v>
      </c>
      <c r="E13">
        <v>0</v>
      </c>
      <c r="F13" s="25">
        <v>1186</v>
      </c>
      <c r="H13" t="s">
        <v>36</v>
      </c>
      <c r="I13" s="25">
        <v>11209</v>
      </c>
      <c r="J13">
        <v>184.666</v>
      </c>
      <c r="K13">
        <v>181.69</v>
      </c>
      <c r="L13">
        <v>0</v>
      </c>
      <c r="M13" s="25">
        <v>1091</v>
      </c>
      <c r="O13" t="s">
        <v>36</v>
      </c>
      <c r="P13" s="25">
        <v>6907</v>
      </c>
      <c r="Q13">
        <v>246.41300000000001</v>
      </c>
      <c r="R13">
        <v>213.12700000000001</v>
      </c>
      <c r="S13">
        <v>0</v>
      </c>
      <c r="T13" s="25">
        <v>1155</v>
      </c>
      <c r="V13" t="s">
        <v>36</v>
      </c>
      <c r="W13" s="25">
        <v>6397</v>
      </c>
      <c r="X13">
        <v>283.62299999999999</v>
      </c>
      <c r="Y13">
        <v>225.904</v>
      </c>
      <c r="Z13">
        <v>0</v>
      </c>
      <c r="AA13" s="25">
        <v>1186</v>
      </c>
      <c r="AC13" t="s">
        <v>36</v>
      </c>
      <c r="AD13">
        <v>634</v>
      </c>
      <c r="AE13">
        <v>145.80000000000001</v>
      </c>
      <c r="AF13">
        <v>159.38</v>
      </c>
      <c r="AG13">
        <v>0</v>
      </c>
      <c r="AH13">
        <v>890</v>
      </c>
    </row>
    <row r="14" spans="1:34" x14ac:dyDescent="0.25">
      <c r="A14" t="s">
        <v>106</v>
      </c>
      <c r="B14" s="25">
        <v>25147</v>
      </c>
      <c r="C14">
        <v>1.9E-2</v>
      </c>
      <c r="D14">
        <v>0.13700000000000001</v>
      </c>
      <c r="E14">
        <v>0</v>
      </c>
      <c r="F14">
        <v>1</v>
      </c>
      <c r="H14" t="s">
        <v>106</v>
      </c>
      <c r="I14" s="25">
        <v>11209</v>
      </c>
      <c r="J14">
        <v>1.6E-2</v>
      </c>
      <c r="K14">
        <v>0.126</v>
      </c>
      <c r="L14">
        <v>0</v>
      </c>
      <c r="M14">
        <v>1</v>
      </c>
      <c r="O14" t="s">
        <v>106</v>
      </c>
      <c r="P14" s="25">
        <v>6907</v>
      </c>
      <c r="Q14">
        <v>2.3E-2</v>
      </c>
      <c r="R14">
        <v>0.151</v>
      </c>
      <c r="S14">
        <v>0</v>
      </c>
      <c r="T14">
        <v>1</v>
      </c>
      <c r="V14" t="s">
        <v>106</v>
      </c>
      <c r="W14" s="25">
        <v>6397</v>
      </c>
      <c r="X14">
        <v>2.1000000000000001E-2</v>
      </c>
      <c r="Y14">
        <v>0.14499999999999999</v>
      </c>
      <c r="Z14">
        <v>0</v>
      </c>
      <c r="AA14">
        <v>1</v>
      </c>
      <c r="AC14" t="s">
        <v>106</v>
      </c>
      <c r="AD14">
        <v>634</v>
      </c>
      <c r="AE14">
        <v>8.9999999999999993E-3</v>
      </c>
      <c r="AF14">
        <v>9.7000000000000003E-2</v>
      </c>
      <c r="AG14">
        <v>0</v>
      </c>
      <c r="AH14">
        <v>1</v>
      </c>
    </row>
    <row r="15" spans="1:34" x14ac:dyDescent="0.25">
      <c r="A15" t="s">
        <v>519</v>
      </c>
      <c r="B15" s="25">
        <v>25147</v>
      </c>
      <c r="C15">
        <v>0.51</v>
      </c>
      <c r="D15">
        <v>0.5</v>
      </c>
      <c r="E15">
        <v>0</v>
      </c>
      <c r="F15">
        <v>1</v>
      </c>
      <c r="H15" t="s">
        <v>519</v>
      </c>
      <c r="I15" s="25">
        <v>11209</v>
      </c>
      <c r="J15">
        <v>0.52</v>
      </c>
      <c r="K15">
        <v>0.5</v>
      </c>
      <c r="L15">
        <v>0</v>
      </c>
      <c r="M15">
        <v>1</v>
      </c>
      <c r="O15" t="s">
        <v>519</v>
      </c>
      <c r="P15" s="25">
        <v>6907</v>
      </c>
      <c r="Q15">
        <v>0.57899999999999996</v>
      </c>
      <c r="R15">
        <v>0.49399999999999999</v>
      </c>
      <c r="S15">
        <v>0</v>
      </c>
      <c r="T15">
        <v>1</v>
      </c>
      <c r="V15" t="s">
        <v>519</v>
      </c>
      <c r="W15" s="25">
        <v>6397</v>
      </c>
      <c r="X15">
        <v>0.43099999999999999</v>
      </c>
      <c r="Y15">
        <v>0.495</v>
      </c>
      <c r="Z15">
        <v>0</v>
      </c>
      <c r="AA15">
        <v>1</v>
      </c>
      <c r="AC15" t="s">
        <v>519</v>
      </c>
      <c r="AD15">
        <v>634</v>
      </c>
      <c r="AE15">
        <v>0.35599999999999998</v>
      </c>
      <c r="AF15">
        <v>0.47899999999999998</v>
      </c>
      <c r="AG15">
        <v>0</v>
      </c>
      <c r="AH15">
        <v>1</v>
      </c>
    </row>
    <row r="16" spans="1:34" x14ac:dyDescent="0.25">
      <c r="A16" t="s">
        <v>124</v>
      </c>
      <c r="B16" s="25">
        <v>25147</v>
      </c>
      <c r="C16">
        <v>0.49</v>
      </c>
      <c r="D16">
        <v>0.5</v>
      </c>
      <c r="E16">
        <v>0</v>
      </c>
      <c r="F16">
        <v>1</v>
      </c>
      <c r="H16" t="s">
        <v>124</v>
      </c>
      <c r="I16" s="25">
        <v>11209</v>
      </c>
      <c r="J16">
        <v>0.48</v>
      </c>
      <c r="K16">
        <v>0.5</v>
      </c>
      <c r="L16">
        <v>0</v>
      </c>
      <c r="M16">
        <v>1</v>
      </c>
      <c r="O16" t="s">
        <v>124</v>
      </c>
      <c r="P16" s="25">
        <v>6907</v>
      </c>
      <c r="Q16">
        <v>0.42099999999999999</v>
      </c>
      <c r="R16">
        <v>0.49399999999999999</v>
      </c>
      <c r="S16">
        <v>0</v>
      </c>
      <c r="T16">
        <v>1</v>
      </c>
      <c r="V16" t="s">
        <v>124</v>
      </c>
      <c r="W16" s="25">
        <v>6397</v>
      </c>
      <c r="X16">
        <v>0.56899999999999995</v>
      </c>
      <c r="Y16">
        <v>0.495</v>
      </c>
      <c r="Z16">
        <v>0</v>
      </c>
      <c r="AA16">
        <v>1</v>
      </c>
      <c r="AC16" t="s">
        <v>124</v>
      </c>
      <c r="AD16">
        <v>634</v>
      </c>
      <c r="AE16">
        <v>0.64400000000000002</v>
      </c>
      <c r="AF16">
        <v>0.47899999999999998</v>
      </c>
      <c r="AG16">
        <v>0</v>
      </c>
      <c r="AH16">
        <v>1</v>
      </c>
    </row>
    <row r="17" spans="1:34" x14ac:dyDescent="0.25">
      <c r="A17" t="s">
        <v>518</v>
      </c>
      <c r="B17" s="25">
        <v>25147</v>
      </c>
      <c r="C17">
        <v>0.44600000000000001</v>
      </c>
      <c r="D17">
        <v>0.497</v>
      </c>
      <c r="E17">
        <v>0</v>
      </c>
      <c r="F17">
        <v>1</v>
      </c>
      <c r="H17" t="s">
        <v>518</v>
      </c>
      <c r="I17" s="25">
        <v>11209</v>
      </c>
      <c r="J17">
        <v>1</v>
      </c>
      <c r="K17">
        <v>0</v>
      </c>
      <c r="L17">
        <v>1</v>
      </c>
      <c r="M17">
        <v>1</v>
      </c>
      <c r="O17" t="s">
        <v>518</v>
      </c>
      <c r="P17" s="25">
        <v>6907</v>
      </c>
      <c r="Q17">
        <v>0</v>
      </c>
      <c r="R17">
        <v>0</v>
      </c>
      <c r="S17">
        <v>0</v>
      </c>
      <c r="T17">
        <v>0</v>
      </c>
      <c r="V17" t="s">
        <v>518</v>
      </c>
      <c r="W17" s="25">
        <v>6397</v>
      </c>
      <c r="X17">
        <v>0</v>
      </c>
      <c r="Y17">
        <v>0</v>
      </c>
      <c r="Z17">
        <v>0</v>
      </c>
      <c r="AA17">
        <v>0</v>
      </c>
      <c r="AC17" t="s">
        <v>518</v>
      </c>
      <c r="AD17">
        <v>634</v>
      </c>
      <c r="AE17">
        <v>0</v>
      </c>
      <c r="AF17">
        <v>0</v>
      </c>
      <c r="AG17">
        <v>0</v>
      </c>
      <c r="AH17">
        <v>0</v>
      </c>
    </row>
    <row r="18" spans="1:34" x14ac:dyDescent="0.25">
      <c r="A18" t="s">
        <v>120</v>
      </c>
      <c r="B18" s="25">
        <v>25147</v>
      </c>
      <c r="C18">
        <v>2.5000000000000001E-2</v>
      </c>
      <c r="D18">
        <v>0.157</v>
      </c>
      <c r="E18">
        <v>0</v>
      </c>
      <c r="F18">
        <v>1</v>
      </c>
      <c r="H18" t="s">
        <v>120</v>
      </c>
      <c r="I18" s="25">
        <v>11209</v>
      </c>
      <c r="J18">
        <v>0</v>
      </c>
      <c r="K18">
        <v>0</v>
      </c>
      <c r="L18">
        <v>0</v>
      </c>
      <c r="M18">
        <v>0</v>
      </c>
      <c r="O18" t="s">
        <v>120</v>
      </c>
      <c r="P18" s="25">
        <v>6907</v>
      </c>
      <c r="Q18">
        <v>0</v>
      </c>
      <c r="R18">
        <v>0</v>
      </c>
      <c r="S18">
        <v>0</v>
      </c>
      <c r="T18">
        <v>0</v>
      </c>
      <c r="V18" t="s">
        <v>120</v>
      </c>
      <c r="W18" s="25">
        <v>6397</v>
      </c>
      <c r="X18">
        <v>0</v>
      </c>
      <c r="Y18">
        <v>0</v>
      </c>
      <c r="Z18">
        <v>0</v>
      </c>
      <c r="AA18">
        <v>0</v>
      </c>
      <c r="AC18" t="s">
        <v>120</v>
      </c>
      <c r="AD18">
        <v>634</v>
      </c>
      <c r="AE18">
        <v>1</v>
      </c>
      <c r="AF18">
        <v>0</v>
      </c>
      <c r="AG18">
        <v>1</v>
      </c>
      <c r="AH18">
        <v>1</v>
      </c>
    </row>
    <row r="19" spans="1:34" x14ac:dyDescent="0.25">
      <c r="A19" t="s">
        <v>10</v>
      </c>
      <c r="B19" s="25">
        <v>25147</v>
      </c>
      <c r="C19">
        <v>0.27500000000000002</v>
      </c>
      <c r="D19">
        <v>0.44600000000000001</v>
      </c>
      <c r="E19">
        <v>0</v>
      </c>
      <c r="F19">
        <v>1</v>
      </c>
      <c r="H19" t="s">
        <v>10</v>
      </c>
      <c r="I19" s="25">
        <v>11209</v>
      </c>
      <c r="J19">
        <v>0</v>
      </c>
      <c r="K19">
        <v>0</v>
      </c>
      <c r="L19">
        <v>0</v>
      </c>
      <c r="M19">
        <v>0</v>
      </c>
      <c r="O19" t="s">
        <v>10</v>
      </c>
      <c r="P19" s="25">
        <v>6907</v>
      </c>
      <c r="Q19">
        <v>1</v>
      </c>
      <c r="R19">
        <v>0</v>
      </c>
      <c r="S19">
        <v>1</v>
      </c>
      <c r="T19">
        <v>1</v>
      </c>
      <c r="V19" t="s">
        <v>10</v>
      </c>
      <c r="W19" s="25">
        <v>6397</v>
      </c>
      <c r="X19">
        <v>0</v>
      </c>
      <c r="Y19">
        <v>0</v>
      </c>
      <c r="Z19">
        <v>0</v>
      </c>
      <c r="AA19">
        <v>0</v>
      </c>
      <c r="AC19" t="s">
        <v>10</v>
      </c>
      <c r="AD19">
        <v>634</v>
      </c>
      <c r="AE19">
        <v>0</v>
      </c>
      <c r="AF19">
        <v>0</v>
      </c>
      <c r="AG19">
        <v>0</v>
      </c>
      <c r="AH19">
        <v>0</v>
      </c>
    </row>
    <row r="20" spans="1:34" x14ac:dyDescent="0.25">
      <c r="A20" t="s">
        <v>12</v>
      </c>
      <c r="B20" s="25">
        <v>25147</v>
      </c>
      <c r="C20">
        <v>0.254</v>
      </c>
      <c r="D20">
        <v>0.436</v>
      </c>
      <c r="E20">
        <v>0</v>
      </c>
      <c r="F20">
        <v>1</v>
      </c>
      <c r="H20" t="s">
        <v>12</v>
      </c>
      <c r="I20" s="25">
        <v>11209</v>
      </c>
      <c r="J20">
        <v>0</v>
      </c>
      <c r="K20">
        <v>0</v>
      </c>
      <c r="L20">
        <v>0</v>
      </c>
      <c r="M20">
        <v>0</v>
      </c>
      <c r="O20" t="s">
        <v>12</v>
      </c>
      <c r="P20" s="25">
        <v>6907</v>
      </c>
      <c r="Q20">
        <v>0</v>
      </c>
      <c r="R20">
        <v>0</v>
      </c>
      <c r="S20">
        <v>0</v>
      </c>
      <c r="T20">
        <v>0</v>
      </c>
      <c r="V20" t="s">
        <v>12</v>
      </c>
      <c r="W20" s="25">
        <v>6397</v>
      </c>
      <c r="X20">
        <v>1</v>
      </c>
      <c r="Y20">
        <v>0</v>
      </c>
      <c r="Z20">
        <v>1</v>
      </c>
      <c r="AA20">
        <v>1</v>
      </c>
      <c r="AC20" t="s">
        <v>12</v>
      </c>
      <c r="AD20">
        <v>634</v>
      </c>
      <c r="AE20">
        <v>0</v>
      </c>
      <c r="AF20">
        <v>0</v>
      </c>
      <c r="AG20">
        <v>0</v>
      </c>
      <c r="AH20">
        <v>0</v>
      </c>
    </row>
    <row r="21" spans="1:34" x14ac:dyDescent="0.25">
      <c r="A21" t="s">
        <v>517</v>
      </c>
      <c r="B21" s="25">
        <v>25147</v>
      </c>
      <c r="C21">
        <v>0.434</v>
      </c>
      <c r="D21">
        <v>0.496</v>
      </c>
      <c r="E21">
        <v>0</v>
      </c>
      <c r="F21">
        <v>1</v>
      </c>
      <c r="H21" t="s">
        <v>517</v>
      </c>
      <c r="I21" s="25">
        <v>11209</v>
      </c>
      <c r="J21">
        <v>0.48499999999999999</v>
      </c>
      <c r="K21">
        <v>0.5</v>
      </c>
      <c r="L21">
        <v>0</v>
      </c>
      <c r="M21">
        <v>1</v>
      </c>
      <c r="O21" t="s">
        <v>517</v>
      </c>
      <c r="P21" s="25">
        <v>6907</v>
      </c>
      <c r="Q21">
        <v>0.41399999999999998</v>
      </c>
      <c r="R21">
        <v>0.49299999999999999</v>
      </c>
      <c r="S21">
        <v>0</v>
      </c>
      <c r="T21">
        <v>1</v>
      </c>
      <c r="V21" t="s">
        <v>517</v>
      </c>
      <c r="W21" s="25">
        <v>6397</v>
      </c>
      <c r="X21">
        <v>0.35099999999999998</v>
      </c>
      <c r="Y21">
        <v>0.47699999999999998</v>
      </c>
      <c r="Z21">
        <v>0</v>
      </c>
      <c r="AA21">
        <v>1</v>
      </c>
      <c r="AC21" t="s">
        <v>517</v>
      </c>
      <c r="AD21">
        <v>634</v>
      </c>
      <c r="AE21">
        <v>0.57599999999999996</v>
      </c>
      <c r="AF21">
        <v>0.495</v>
      </c>
      <c r="AG21">
        <v>0</v>
      </c>
      <c r="AH21">
        <v>1</v>
      </c>
    </row>
    <row r="22" spans="1:34" x14ac:dyDescent="0.25">
      <c r="A22" t="s">
        <v>24</v>
      </c>
      <c r="B22" s="25">
        <v>25147</v>
      </c>
      <c r="C22">
        <v>0.192</v>
      </c>
      <c r="D22">
        <v>0.39400000000000002</v>
      </c>
      <c r="E22">
        <v>0</v>
      </c>
      <c r="F22">
        <v>1</v>
      </c>
      <c r="H22" t="s">
        <v>24</v>
      </c>
      <c r="I22" s="25">
        <v>11209</v>
      </c>
      <c r="J22">
        <v>0.16900000000000001</v>
      </c>
      <c r="K22">
        <v>0.375</v>
      </c>
      <c r="L22">
        <v>0</v>
      </c>
      <c r="M22">
        <v>1</v>
      </c>
      <c r="O22" t="s">
        <v>24</v>
      </c>
      <c r="P22" s="25">
        <v>6907</v>
      </c>
      <c r="Q22">
        <v>0.20699999999999999</v>
      </c>
      <c r="R22">
        <v>0.40500000000000003</v>
      </c>
      <c r="S22">
        <v>0</v>
      </c>
      <c r="T22">
        <v>1</v>
      </c>
      <c r="V22" t="s">
        <v>24</v>
      </c>
      <c r="W22" s="25">
        <v>6397</v>
      </c>
      <c r="X22">
        <v>0.219</v>
      </c>
      <c r="Y22">
        <v>0.41399999999999998</v>
      </c>
      <c r="Z22">
        <v>0</v>
      </c>
      <c r="AA22">
        <v>1</v>
      </c>
      <c r="AC22" t="s">
        <v>24</v>
      </c>
      <c r="AD22">
        <v>634</v>
      </c>
      <c r="AE22">
        <v>0.153</v>
      </c>
      <c r="AF22">
        <v>0.36</v>
      </c>
      <c r="AG22">
        <v>0</v>
      </c>
      <c r="AH22">
        <v>1</v>
      </c>
    </row>
    <row r="23" spans="1:34" x14ac:dyDescent="0.25">
      <c r="A23" t="s">
        <v>23</v>
      </c>
      <c r="B23" s="25">
        <v>25147</v>
      </c>
      <c r="C23">
        <v>0.375</v>
      </c>
      <c r="D23">
        <v>0.48399999999999999</v>
      </c>
      <c r="E23">
        <v>0</v>
      </c>
      <c r="F23">
        <v>1</v>
      </c>
      <c r="H23" t="s">
        <v>23</v>
      </c>
      <c r="I23" s="25">
        <v>11209</v>
      </c>
      <c r="J23">
        <v>0.34599999999999997</v>
      </c>
      <c r="K23">
        <v>0.47599999999999998</v>
      </c>
      <c r="L23">
        <v>0</v>
      </c>
      <c r="M23">
        <v>1</v>
      </c>
      <c r="O23" t="s">
        <v>23</v>
      </c>
      <c r="P23" s="25">
        <v>6907</v>
      </c>
      <c r="Q23">
        <v>0.379</v>
      </c>
      <c r="R23">
        <v>0.48499999999999999</v>
      </c>
      <c r="S23">
        <v>0</v>
      </c>
      <c r="T23">
        <v>1</v>
      </c>
      <c r="V23" t="s">
        <v>23</v>
      </c>
      <c r="W23" s="25">
        <v>6397</v>
      </c>
      <c r="X23">
        <v>0.43</v>
      </c>
      <c r="Y23">
        <v>0.495</v>
      </c>
      <c r="Z23">
        <v>0</v>
      </c>
      <c r="AA23">
        <v>1</v>
      </c>
      <c r="AC23" t="s">
        <v>23</v>
      </c>
      <c r="AD23">
        <v>634</v>
      </c>
      <c r="AE23">
        <v>0.27100000000000002</v>
      </c>
      <c r="AF23">
        <v>0.44500000000000001</v>
      </c>
      <c r="AG23">
        <v>0</v>
      </c>
      <c r="AH23">
        <v>1</v>
      </c>
    </row>
    <row r="24" spans="1:34" x14ac:dyDescent="0.25">
      <c r="A24" t="s">
        <v>516</v>
      </c>
      <c r="B24" s="25">
        <v>25147</v>
      </c>
      <c r="C24">
        <v>0.20799999999999999</v>
      </c>
      <c r="D24">
        <v>0.40600000000000003</v>
      </c>
      <c r="E24">
        <v>0</v>
      </c>
      <c r="F24">
        <v>1</v>
      </c>
      <c r="H24" t="s">
        <v>516</v>
      </c>
      <c r="I24" s="25">
        <v>11209</v>
      </c>
      <c r="J24">
        <v>0.21299999999999999</v>
      </c>
      <c r="K24">
        <v>0.41</v>
      </c>
      <c r="L24">
        <v>0</v>
      </c>
      <c r="M24">
        <v>1</v>
      </c>
      <c r="O24" t="s">
        <v>516</v>
      </c>
      <c r="P24" s="25">
        <v>6907</v>
      </c>
      <c r="Q24">
        <v>0.218</v>
      </c>
      <c r="R24">
        <v>0.41299999999999998</v>
      </c>
      <c r="S24">
        <v>0</v>
      </c>
      <c r="T24">
        <v>1</v>
      </c>
      <c r="V24" t="s">
        <v>516</v>
      </c>
      <c r="W24" s="25">
        <v>6397</v>
      </c>
      <c r="X24">
        <v>0.186</v>
      </c>
      <c r="Y24">
        <v>0.38900000000000001</v>
      </c>
      <c r="Z24">
        <v>0</v>
      </c>
      <c r="AA24">
        <v>1</v>
      </c>
      <c r="AC24" t="s">
        <v>516</v>
      </c>
      <c r="AD24">
        <v>634</v>
      </c>
      <c r="AE24">
        <v>0.24</v>
      </c>
      <c r="AF24">
        <v>0.42699999999999999</v>
      </c>
      <c r="AG24">
        <v>0</v>
      </c>
      <c r="AH24">
        <v>1</v>
      </c>
    </row>
    <row r="25" spans="1:34" x14ac:dyDescent="0.25">
      <c r="A25" t="s">
        <v>40</v>
      </c>
      <c r="B25" s="25">
        <v>25147</v>
      </c>
      <c r="C25">
        <v>0.151</v>
      </c>
      <c r="D25">
        <v>0.35799999999999998</v>
      </c>
      <c r="E25">
        <v>0</v>
      </c>
      <c r="F25">
        <v>1</v>
      </c>
      <c r="H25" t="s">
        <v>40</v>
      </c>
      <c r="I25" s="25">
        <v>11209</v>
      </c>
      <c r="J25">
        <v>0.16</v>
      </c>
      <c r="K25">
        <v>0.36699999999999999</v>
      </c>
      <c r="L25">
        <v>0</v>
      </c>
      <c r="M25">
        <v>1</v>
      </c>
      <c r="O25" t="s">
        <v>40</v>
      </c>
      <c r="P25" s="25">
        <v>6907</v>
      </c>
      <c r="Q25">
        <v>0.14499999999999999</v>
      </c>
      <c r="R25">
        <v>0.35199999999999998</v>
      </c>
      <c r="S25">
        <v>0</v>
      </c>
      <c r="T25">
        <v>1</v>
      </c>
      <c r="V25" t="s">
        <v>40</v>
      </c>
      <c r="W25" s="25">
        <v>6397</v>
      </c>
      <c r="X25">
        <v>0.14000000000000001</v>
      </c>
      <c r="Y25">
        <v>0.34699999999999998</v>
      </c>
      <c r="Z25">
        <v>0</v>
      </c>
      <c r="AA25">
        <v>1</v>
      </c>
      <c r="AC25" t="s">
        <v>40</v>
      </c>
      <c r="AD25">
        <v>634</v>
      </c>
      <c r="AE25">
        <v>0.16200000000000001</v>
      </c>
      <c r="AF25">
        <v>0.36899999999999999</v>
      </c>
      <c r="AG25">
        <v>0</v>
      </c>
      <c r="AH25">
        <v>1</v>
      </c>
    </row>
    <row r="26" spans="1:34" x14ac:dyDescent="0.25">
      <c r="A26" t="s">
        <v>41</v>
      </c>
      <c r="B26" s="25">
        <v>25147</v>
      </c>
      <c r="C26">
        <v>0.434</v>
      </c>
      <c r="D26">
        <v>0.496</v>
      </c>
      <c r="E26">
        <v>0</v>
      </c>
      <c r="F26">
        <v>1</v>
      </c>
      <c r="H26" t="s">
        <v>41</v>
      </c>
      <c r="I26" s="25">
        <v>11209</v>
      </c>
      <c r="J26">
        <v>0.41899999999999998</v>
      </c>
      <c r="K26">
        <v>0.49299999999999999</v>
      </c>
      <c r="L26">
        <v>0</v>
      </c>
      <c r="M26">
        <v>1</v>
      </c>
      <c r="O26" t="s">
        <v>41</v>
      </c>
      <c r="P26" s="25">
        <v>6907</v>
      </c>
      <c r="Q26">
        <v>0.41399999999999998</v>
      </c>
      <c r="R26">
        <v>0.49299999999999999</v>
      </c>
      <c r="S26">
        <v>0</v>
      </c>
      <c r="T26">
        <v>1</v>
      </c>
      <c r="V26" t="s">
        <v>41</v>
      </c>
      <c r="W26" s="25">
        <v>6397</v>
      </c>
      <c r="X26">
        <v>0.48199999999999998</v>
      </c>
      <c r="Y26">
        <v>0.5</v>
      </c>
      <c r="Z26">
        <v>0</v>
      </c>
      <c r="AA26">
        <v>1</v>
      </c>
      <c r="AC26" t="s">
        <v>41</v>
      </c>
      <c r="AD26">
        <v>634</v>
      </c>
      <c r="AE26">
        <v>0.42899999999999999</v>
      </c>
      <c r="AF26">
        <v>0.495</v>
      </c>
      <c r="AG26">
        <v>0</v>
      </c>
      <c r="AH26">
        <v>1</v>
      </c>
    </row>
    <row r="27" spans="1:34" x14ac:dyDescent="0.25">
      <c r="A27" t="s">
        <v>39</v>
      </c>
      <c r="B27" s="25">
        <v>25147</v>
      </c>
      <c r="C27">
        <v>0.20699999999999999</v>
      </c>
      <c r="D27">
        <v>0.40500000000000003</v>
      </c>
      <c r="E27">
        <v>0</v>
      </c>
      <c r="F27">
        <v>1</v>
      </c>
      <c r="H27" t="s">
        <v>39</v>
      </c>
      <c r="I27" s="25">
        <v>11209</v>
      </c>
      <c r="J27">
        <v>0.20799999999999999</v>
      </c>
      <c r="K27">
        <v>0.40600000000000003</v>
      </c>
      <c r="L27">
        <v>0</v>
      </c>
      <c r="M27">
        <v>1</v>
      </c>
      <c r="O27" t="s">
        <v>39</v>
      </c>
      <c r="P27" s="25">
        <v>6907</v>
      </c>
      <c r="Q27">
        <v>0.224</v>
      </c>
      <c r="R27">
        <v>0.41699999999999998</v>
      </c>
      <c r="S27">
        <v>0</v>
      </c>
      <c r="T27">
        <v>1</v>
      </c>
      <c r="V27" t="s">
        <v>39</v>
      </c>
      <c r="W27" s="25">
        <v>6397</v>
      </c>
      <c r="X27">
        <v>0.193</v>
      </c>
      <c r="Y27">
        <v>0.39400000000000002</v>
      </c>
      <c r="Z27">
        <v>0</v>
      </c>
      <c r="AA27">
        <v>1</v>
      </c>
      <c r="AC27" t="s">
        <v>39</v>
      </c>
      <c r="AD27">
        <v>634</v>
      </c>
      <c r="AE27">
        <v>0.16900000000000001</v>
      </c>
      <c r="AF27">
        <v>0.375</v>
      </c>
      <c r="AG27">
        <v>0</v>
      </c>
      <c r="AH27">
        <v>1</v>
      </c>
    </row>
    <row r="28" spans="1:34" x14ac:dyDescent="0.25">
      <c r="A28" t="s">
        <v>515</v>
      </c>
      <c r="B28" s="25">
        <v>25147</v>
      </c>
      <c r="C28">
        <v>0.81399999999999995</v>
      </c>
      <c r="D28">
        <v>0.38900000000000001</v>
      </c>
      <c r="E28">
        <v>0</v>
      </c>
      <c r="F28">
        <v>1</v>
      </c>
      <c r="H28" t="s">
        <v>515</v>
      </c>
      <c r="I28" s="25">
        <v>11209</v>
      </c>
      <c r="J28">
        <v>0.86599999999999999</v>
      </c>
      <c r="K28">
        <v>0.34100000000000003</v>
      </c>
      <c r="L28">
        <v>0</v>
      </c>
      <c r="M28">
        <v>1</v>
      </c>
      <c r="O28" t="s">
        <v>515</v>
      </c>
      <c r="P28" s="25">
        <v>6907</v>
      </c>
      <c r="Q28">
        <v>0.78800000000000003</v>
      </c>
      <c r="R28">
        <v>0.40899999999999997</v>
      </c>
      <c r="S28">
        <v>0</v>
      </c>
      <c r="T28">
        <v>1</v>
      </c>
      <c r="V28" t="s">
        <v>515</v>
      </c>
      <c r="W28" s="25">
        <v>6397</v>
      </c>
      <c r="X28">
        <v>0.74299999999999999</v>
      </c>
      <c r="Y28">
        <v>0.437</v>
      </c>
      <c r="Z28">
        <v>0</v>
      </c>
      <c r="AA28">
        <v>1</v>
      </c>
      <c r="AC28" t="s">
        <v>515</v>
      </c>
      <c r="AD28">
        <v>634</v>
      </c>
      <c r="AE28">
        <v>0.879</v>
      </c>
      <c r="AF28">
        <v>0.32700000000000001</v>
      </c>
      <c r="AG28">
        <v>0</v>
      </c>
      <c r="AH28">
        <v>1</v>
      </c>
    </row>
    <row r="29" spans="1:34" x14ac:dyDescent="0.25">
      <c r="A29" t="s">
        <v>25</v>
      </c>
      <c r="B29" s="25">
        <v>25147</v>
      </c>
      <c r="C29">
        <v>0.13700000000000001</v>
      </c>
      <c r="D29">
        <v>0.34399999999999997</v>
      </c>
      <c r="E29">
        <v>0</v>
      </c>
      <c r="F29">
        <v>1</v>
      </c>
      <c r="H29" t="s">
        <v>25</v>
      </c>
      <c r="I29" s="25">
        <v>11209</v>
      </c>
      <c r="J29">
        <v>9.8000000000000004E-2</v>
      </c>
      <c r="K29">
        <v>0.29799999999999999</v>
      </c>
      <c r="L29">
        <v>0</v>
      </c>
      <c r="M29">
        <v>1</v>
      </c>
      <c r="O29" t="s">
        <v>25</v>
      </c>
      <c r="P29" s="25">
        <v>6907</v>
      </c>
      <c r="Q29">
        <v>0.151</v>
      </c>
      <c r="R29">
        <v>0.35799999999999998</v>
      </c>
      <c r="S29">
        <v>0</v>
      </c>
      <c r="T29">
        <v>1</v>
      </c>
      <c r="V29" t="s">
        <v>25</v>
      </c>
      <c r="W29" s="25">
        <v>6397</v>
      </c>
      <c r="X29">
        <v>0.19700000000000001</v>
      </c>
      <c r="Y29">
        <v>0.39800000000000002</v>
      </c>
      <c r="Z29">
        <v>0</v>
      </c>
      <c r="AA29">
        <v>1</v>
      </c>
      <c r="AC29" t="s">
        <v>25</v>
      </c>
      <c r="AD29">
        <v>634</v>
      </c>
      <c r="AE29">
        <v>6.9000000000000006E-2</v>
      </c>
      <c r="AF29">
        <v>0.254</v>
      </c>
      <c r="AG29">
        <v>0</v>
      </c>
      <c r="AH29">
        <v>1</v>
      </c>
    </row>
    <row r="30" spans="1:34" x14ac:dyDescent="0.25">
      <c r="A30" t="s">
        <v>26</v>
      </c>
      <c r="B30" s="25">
        <v>25147</v>
      </c>
      <c r="C30">
        <v>4.9000000000000002E-2</v>
      </c>
      <c r="D30">
        <v>0.216</v>
      </c>
      <c r="E30">
        <v>0</v>
      </c>
      <c r="F30">
        <v>1</v>
      </c>
      <c r="H30" t="s">
        <v>26</v>
      </c>
      <c r="I30" s="25">
        <v>11209</v>
      </c>
      <c r="J30">
        <v>3.5999999999999997E-2</v>
      </c>
      <c r="K30">
        <v>0.185</v>
      </c>
      <c r="L30">
        <v>0</v>
      </c>
      <c r="M30">
        <v>1</v>
      </c>
      <c r="O30" t="s">
        <v>26</v>
      </c>
      <c r="P30" s="25">
        <v>6907</v>
      </c>
      <c r="Q30">
        <v>6.0999999999999999E-2</v>
      </c>
      <c r="R30">
        <v>0.23899999999999999</v>
      </c>
      <c r="S30">
        <v>0</v>
      </c>
      <c r="T30">
        <v>1</v>
      </c>
      <c r="V30" t="s">
        <v>26</v>
      </c>
      <c r="W30" s="25">
        <v>6397</v>
      </c>
      <c r="X30">
        <v>0.06</v>
      </c>
      <c r="Y30">
        <v>0.23699999999999999</v>
      </c>
      <c r="Z30">
        <v>0</v>
      </c>
      <c r="AA30">
        <v>1</v>
      </c>
      <c r="AC30" t="s">
        <v>26</v>
      </c>
      <c r="AD30">
        <v>634</v>
      </c>
      <c r="AE30">
        <v>5.1999999999999998E-2</v>
      </c>
      <c r="AF30">
        <v>0.222</v>
      </c>
      <c r="AG30">
        <v>0</v>
      </c>
      <c r="AH30">
        <v>1</v>
      </c>
    </row>
    <row r="31" spans="1:34" x14ac:dyDescent="0.25">
      <c r="A31" t="s">
        <v>514</v>
      </c>
      <c r="B31" s="25">
        <v>25147</v>
      </c>
      <c r="C31">
        <v>0.58199999999999996</v>
      </c>
      <c r="D31">
        <v>0.49299999999999999</v>
      </c>
      <c r="E31">
        <v>0</v>
      </c>
      <c r="F31">
        <v>1</v>
      </c>
      <c r="H31" t="s">
        <v>514</v>
      </c>
      <c r="I31" s="25">
        <v>11209</v>
      </c>
      <c r="J31">
        <v>0.65200000000000002</v>
      </c>
      <c r="K31">
        <v>0.47599999999999998</v>
      </c>
      <c r="L31">
        <v>0</v>
      </c>
      <c r="M31">
        <v>1</v>
      </c>
      <c r="O31" t="s">
        <v>514</v>
      </c>
      <c r="P31" s="25">
        <v>6907</v>
      </c>
      <c r="Q31">
        <v>0.60699999999999998</v>
      </c>
      <c r="R31">
        <v>0.48899999999999999</v>
      </c>
      <c r="S31">
        <v>0</v>
      </c>
      <c r="T31">
        <v>1</v>
      </c>
      <c r="V31" t="s">
        <v>514</v>
      </c>
      <c r="W31" s="25">
        <v>6397</v>
      </c>
      <c r="X31">
        <v>0.42799999999999999</v>
      </c>
      <c r="Y31">
        <v>0.495</v>
      </c>
      <c r="Z31">
        <v>0</v>
      </c>
      <c r="AA31">
        <v>1</v>
      </c>
      <c r="AC31" t="s">
        <v>514</v>
      </c>
      <c r="AD31">
        <v>634</v>
      </c>
      <c r="AE31">
        <v>0.63200000000000001</v>
      </c>
      <c r="AF31">
        <v>0.48299999999999998</v>
      </c>
      <c r="AG31">
        <v>0</v>
      </c>
      <c r="AH31">
        <v>1</v>
      </c>
    </row>
    <row r="32" spans="1:34" x14ac:dyDescent="0.25">
      <c r="A32" t="s">
        <v>37</v>
      </c>
      <c r="B32" s="25">
        <v>25147</v>
      </c>
      <c r="C32">
        <v>0.3</v>
      </c>
      <c r="D32">
        <v>0.45800000000000002</v>
      </c>
      <c r="E32">
        <v>0</v>
      </c>
      <c r="F32">
        <v>1</v>
      </c>
      <c r="H32" t="s">
        <v>37</v>
      </c>
      <c r="I32" s="25">
        <v>11209</v>
      </c>
      <c r="J32">
        <v>0.26200000000000001</v>
      </c>
      <c r="K32">
        <v>0.44</v>
      </c>
      <c r="L32">
        <v>0</v>
      </c>
      <c r="M32">
        <v>1</v>
      </c>
      <c r="O32" t="s">
        <v>37</v>
      </c>
      <c r="P32" s="25">
        <v>6907</v>
      </c>
      <c r="Q32">
        <v>0.29399999999999998</v>
      </c>
      <c r="R32">
        <v>0.45600000000000002</v>
      </c>
      <c r="S32">
        <v>0</v>
      </c>
      <c r="T32">
        <v>1</v>
      </c>
      <c r="V32" t="s">
        <v>37</v>
      </c>
      <c r="W32" s="25">
        <v>6397</v>
      </c>
      <c r="X32">
        <v>0.378</v>
      </c>
      <c r="Y32">
        <v>0.48499999999999999</v>
      </c>
      <c r="Z32">
        <v>0</v>
      </c>
      <c r="AA32">
        <v>1</v>
      </c>
      <c r="AC32" t="s">
        <v>37</v>
      </c>
      <c r="AD32">
        <v>634</v>
      </c>
      <c r="AE32">
        <v>0.24399999999999999</v>
      </c>
      <c r="AF32">
        <v>0.43</v>
      </c>
      <c r="AG32">
        <v>0</v>
      </c>
      <c r="AH32">
        <v>1</v>
      </c>
    </row>
    <row r="33" spans="1:34" x14ac:dyDescent="0.25">
      <c r="A33" t="s">
        <v>38</v>
      </c>
      <c r="B33" s="25">
        <v>25147</v>
      </c>
      <c r="C33">
        <v>0.11799999999999999</v>
      </c>
      <c r="D33">
        <v>0.32300000000000001</v>
      </c>
      <c r="E33">
        <v>0</v>
      </c>
      <c r="F33">
        <v>1</v>
      </c>
      <c r="H33" t="s">
        <v>38</v>
      </c>
      <c r="I33" s="25">
        <v>11209</v>
      </c>
      <c r="J33">
        <v>8.5999999999999993E-2</v>
      </c>
      <c r="K33">
        <v>0.28000000000000003</v>
      </c>
      <c r="L33">
        <v>0</v>
      </c>
      <c r="M33">
        <v>1</v>
      </c>
      <c r="O33" t="s">
        <v>38</v>
      </c>
      <c r="P33" s="25">
        <v>6907</v>
      </c>
      <c r="Q33">
        <v>9.9000000000000005E-2</v>
      </c>
      <c r="R33">
        <v>0.29899999999999999</v>
      </c>
      <c r="S33">
        <v>0</v>
      </c>
      <c r="T33">
        <v>1</v>
      </c>
      <c r="V33" t="s">
        <v>38</v>
      </c>
      <c r="W33" s="25">
        <v>6397</v>
      </c>
      <c r="X33">
        <v>0.19400000000000001</v>
      </c>
      <c r="Y33">
        <v>0.39500000000000002</v>
      </c>
      <c r="Z33">
        <v>0</v>
      </c>
      <c r="AA33">
        <v>1</v>
      </c>
      <c r="AC33" t="s">
        <v>38</v>
      </c>
      <c r="AD33">
        <v>634</v>
      </c>
      <c r="AE33">
        <v>0.123</v>
      </c>
      <c r="AF33">
        <v>0.32900000000000001</v>
      </c>
      <c r="AG33">
        <v>0</v>
      </c>
      <c r="AH33">
        <v>1</v>
      </c>
    </row>
    <row r="34" spans="1:34" x14ac:dyDescent="0.25">
      <c r="A34" t="s">
        <v>513</v>
      </c>
      <c r="B34" s="25">
        <v>25147</v>
      </c>
      <c r="C34">
        <v>0.26100000000000001</v>
      </c>
      <c r="D34">
        <v>0.439</v>
      </c>
      <c r="E34">
        <v>0</v>
      </c>
      <c r="F34">
        <v>1</v>
      </c>
      <c r="H34" t="s">
        <v>513</v>
      </c>
      <c r="I34" s="25">
        <v>11209</v>
      </c>
      <c r="J34">
        <v>0.28499999999999998</v>
      </c>
      <c r="K34">
        <v>0.45100000000000001</v>
      </c>
      <c r="L34">
        <v>0</v>
      </c>
      <c r="M34">
        <v>1</v>
      </c>
      <c r="O34" t="s">
        <v>513</v>
      </c>
      <c r="P34" s="25">
        <v>6907</v>
      </c>
      <c r="Q34">
        <v>0.23899999999999999</v>
      </c>
      <c r="R34">
        <v>0.42699999999999999</v>
      </c>
      <c r="S34">
        <v>0</v>
      </c>
      <c r="T34">
        <v>1</v>
      </c>
      <c r="V34" t="s">
        <v>513</v>
      </c>
      <c r="W34" s="25">
        <v>6397</v>
      </c>
      <c r="X34">
        <v>0.23200000000000001</v>
      </c>
      <c r="Y34">
        <v>0.42199999999999999</v>
      </c>
      <c r="Z34">
        <v>0</v>
      </c>
      <c r="AA34">
        <v>1</v>
      </c>
      <c r="AC34" t="s">
        <v>513</v>
      </c>
      <c r="AD34">
        <v>634</v>
      </c>
      <c r="AE34">
        <v>0.379</v>
      </c>
      <c r="AF34">
        <v>0.48499999999999999</v>
      </c>
      <c r="AG34">
        <v>0</v>
      </c>
      <c r="AH34">
        <v>1</v>
      </c>
    </row>
    <row r="35" spans="1:34" x14ac:dyDescent="0.25">
      <c r="A35" t="s">
        <v>30</v>
      </c>
      <c r="B35" s="25">
        <v>25147</v>
      </c>
      <c r="C35">
        <v>0.33300000000000002</v>
      </c>
      <c r="D35">
        <v>0.47099999999999997</v>
      </c>
      <c r="E35">
        <v>0</v>
      </c>
      <c r="F35">
        <v>1</v>
      </c>
      <c r="H35" t="s">
        <v>30</v>
      </c>
      <c r="I35" s="25">
        <v>11209</v>
      </c>
      <c r="J35">
        <v>0.32600000000000001</v>
      </c>
      <c r="K35">
        <v>0.46899999999999997</v>
      </c>
      <c r="L35">
        <v>0</v>
      </c>
      <c r="M35">
        <v>1</v>
      </c>
      <c r="O35" t="s">
        <v>30</v>
      </c>
      <c r="P35" s="25">
        <v>6907</v>
      </c>
      <c r="Q35">
        <v>0.33200000000000002</v>
      </c>
      <c r="R35">
        <v>0.47099999999999997</v>
      </c>
      <c r="S35">
        <v>0</v>
      </c>
      <c r="T35">
        <v>1</v>
      </c>
      <c r="V35" t="s">
        <v>30</v>
      </c>
      <c r="W35" s="25">
        <v>6397</v>
      </c>
      <c r="X35">
        <v>0.35299999999999998</v>
      </c>
      <c r="Y35">
        <v>0.47799999999999998</v>
      </c>
      <c r="Z35">
        <v>0</v>
      </c>
      <c r="AA35">
        <v>1</v>
      </c>
      <c r="AC35" t="s">
        <v>30</v>
      </c>
      <c r="AD35">
        <v>634</v>
      </c>
      <c r="AE35">
        <v>0.27600000000000002</v>
      </c>
      <c r="AF35">
        <v>0.44700000000000001</v>
      </c>
      <c r="AG35">
        <v>0</v>
      </c>
      <c r="AH35">
        <v>1</v>
      </c>
    </row>
    <row r="36" spans="1:34" x14ac:dyDescent="0.25">
      <c r="A36" t="s">
        <v>27</v>
      </c>
      <c r="B36" s="25">
        <v>25147</v>
      </c>
      <c r="C36">
        <v>8.5999999999999993E-2</v>
      </c>
      <c r="D36">
        <v>0.28000000000000003</v>
      </c>
      <c r="E36">
        <v>0</v>
      </c>
      <c r="F36">
        <v>1</v>
      </c>
      <c r="H36" t="s">
        <v>27</v>
      </c>
      <c r="I36" s="25">
        <v>11209</v>
      </c>
      <c r="J36">
        <v>8.5999999999999993E-2</v>
      </c>
      <c r="K36">
        <v>0.28000000000000003</v>
      </c>
      <c r="L36">
        <v>0</v>
      </c>
      <c r="M36">
        <v>1</v>
      </c>
      <c r="O36" t="s">
        <v>27</v>
      </c>
      <c r="P36" s="25">
        <v>6907</v>
      </c>
      <c r="Q36">
        <v>9.1999999999999998E-2</v>
      </c>
      <c r="R36">
        <v>0.28799999999999998</v>
      </c>
      <c r="S36">
        <v>0</v>
      </c>
      <c r="T36">
        <v>1</v>
      </c>
      <c r="V36" t="s">
        <v>27</v>
      </c>
      <c r="W36" s="25">
        <v>6397</v>
      </c>
      <c r="X36">
        <v>8.1000000000000003E-2</v>
      </c>
      <c r="Y36">
        <v>0.27200000000000002</v>
      </c>
      <c r="Z36">
        <v>0</v>
      </c>
      <c r="AA36">
        <v>1</v>
      </c>
      <c r="AC36" t="s">
        <v>27</v>
      </c>
      <c r="AD36">
        <v>634</v>
      </c>
      <c r="AE36">
        <v>6.3E-2</v>
      </c>
      <c r="AF36">
        <v>0.24299999999999999</v>
      </c>
      <c r="AG36">
        <v>0</v>
      </c>
      <c r="AH36">
        <v>1</v>
      </c>
    </row>
    <row r="37" spans="1:34" x14ac:dyDescent="0.25">
      <c r="A37" t="s">
        <v>29</v>
      </c>
      <c r="B37" s="25">
        <v>25147</v>
      </c>
      <c r="C37">
        <v>0.29499999999999998</v>
      </c>
      <c r="D37">
        <v>0.45600000000000002</v>
      </c>
      <c r="E37">
        <v>0</v>
      </c>
      <c r="F37">
        <v>1</v>
      </c>
      <c r="H37" t="s">
        <v>29</v>
      </c>
      <c r="I37" s="25">
        <v>11209</v>
      </c>
      <c r="J37">
        <v>0.27800000000000002</v>
      </c>
      <c r="K37">
        <v>0.44800000000000001</v>
      </c>
      <c r="L37">
        <v>0</v>
      </c>
      <c r="M37">
        <v>1</v>
      </c>
      <c r="O37" t="s">
        <v>29</v>
      </c>
      <c r="P37" s="25">
        <v>6907</v>
      </c>
      <c r="Q37">
        <v>0.312</v>
      </c>
      <c r="R37">
        <v>0.46300000000000002</v>
      </c>
      <c r="S37">
        <v>0</v>
      </c>
      <c r="T37">
        <v>1</v>
      </c>
      <c r="V37" t="s">
        <v>29</v>
      </c>
      <c r="W37" s="25">
        <v>6397</v>
      </c>
      <c r="X37">
        <v>0.311</v>
      </c>
      <c r="Y37">
        <v>0.46300000000000002</v>
      </c>
      <c r="Z37">
        <v>0</v>
      </c>
      <c r="AA37">
        <v>1</v>
      </c>
      <c r="AC37" t="s">
        <v>29</v>
      </c>
      <c r="AD37">
        <v>634</v>
      </c>
      <c r="AE37">
        <v>0.25700000000000001</v>
      </c>
      <c r="AF37">
        <v>0.437</v>
      </c>
      <c r="AG37">
        <v>0</v>
      </c>
      <c r="AH37">
        <v>1</v>
      </c>
    </row>
    <row r="38" spans="1:34" x14ac:dyDescent="0.25">
      <c r="A38" t="s">
        <v>28</v>
      </c>
      <c r="B38" s="25">
        <v>25147</v>
      </c>
      <c r="C38">
        <v>2.5000000000000001E-2</v>
      </c>
      <c r="D38">
        <v>0.156</v>
      </c>
      <c r="E38">
        <v>0</v>
      </c>
      <c r="F38">
        <v>1</v>
      </c>
      <c r="H38" t="s">
        <v>28</v>
      </c>
      <c r="I38" s="25">
        <v>11209</v>
      </c>
      <c r="J38">
        <v>2.5999999999999999E-2</v>
      </c>
      <c r="K38">
        <v>0.159</v>
      </c>
      <c r="L38">
        <v>0</v>
      </c>
      <c r="M38">
        <v>1</v>
      </c>
      <c r="O38" t="s">
        <v>28</v>
      </c>
      <c r="P38" s="25">
        <v>6907</v>
      </c>
      <c r="Q38">
        <v>2.5000000000000001E-2</v>
      </c>
      <c r="R38">
        <v>0.155</v>
      </c>
      <c r="S38">
        <v>0</v>
      </c>
      <c r="T38">
        <v>1</v>
      </c>
      <c r="V38" t="s">
        <v>28</v>
      </c>
      <c r="W38" s="25">
        <v>6397</v>
      </c>
      <c r="X38">
        <v>2.4E-2</v>
      </c>
      <c r="Y38">
        <v>0.152</v>
      </c>
      <c r="Z38">
        <v>0</v>
      </c>
      <c r="AA38">
        <v>1</v>
      </c>
      <c r="AC38" t="s">
        <v>28</v>
      </c>
      <c r="AD38">
        <v>634</v>
      </c>
      <c r="AE38">
        <v>2.5000000000000001E-2</v>
      </c>
      <c r="AF38">
        <v>0.157</v>
      </c>
      <c r="AG38">
        <v>0</v>
      </c>
      <c r="AH38">
        <v>1</v>
      </c>
    </row>
    <row r="39" spans="1:34" x14ac:dyDescent="0.25">
      <c r="A39" t="s">
        <v>512</v>
      </c>
      <c r="B39" s="25">
        <v>25147</v>
      </c>
      <c r="C39">
        <v>0.64</v>
      </c>
      <c r="D39">
        <v>0.48</v>
      </c>
      <c r="E39">
        <v>0</v>
      </c>
      <c r="F39">
        <v>1</v>
      </c>
      <c r="H39" t="s">
        <v>512</v>
      </c>
      <c r="I39" s="25">
        <v>11209</v>
      </c>
      <c r="J39">
        <v>0.66400000000000003</v>
      </c>
      <c r="K39">
        <v>0.47299999999999998</v>
      </c>
      <c r="L39">
        <v>0</v>
      </c>
      <c r="M39">
        <v>1</v>
      </c>
      <c r="O39" t="s">
        <v>512</v>
      </c>
      <c r="P39" s="25">
        <v>6907</v>
      </c>
      <c r="Q39">
        <v>0.627</v>
      </c>
      <c r="R39">
        <v>0.48399999999999999</v>
      </c>
      <c r="S39">
        <v>0</v>
      </c>
      <c r="T39">
        <v>1</v>
      </c>
      <c r="V39" t="s">
        <v>512</v>
      </c>
      <c r="W39" s="25">
        <v>6397</v>
      </c>
      <c r="X39">
        <v>0.60599999999999998</v>
      </c>
      <c r="Y39">
        <v>0.48899999999999999</v>
      </c>
      <c r="Z39">
        <v>0</v>
      </c>
      <c r="AA39">
        <v>1</v>
      </c>
      <c r="AC39" t="s">
        <v>512</v>
      </c>
      <c r="AD39">
        <v>634</v>
      </c>
      <c r="AE39">
        <v>0.69099999999999995</v>
      </c>
      <c r="AF39">
        <v>0.46300000000000002</v>
      </c>
      <c r="AG39">
        <v>0</v>
      </c>
      <c r="AH39">
        <v>1</v>
      </c>
    </row>
    <row r="40" spans="1:34" x14ac:dyDescent="0.25">
      <c r="A40" t="s">
        <v>131</v>
      </c>
      <c r="B40" s="25">
        <v>25147</v>
      </c>
      <c r="C40">
        <v>0.31</v>
      </c>
      <c r="D40">
        <v>0.46300000000000002</v>
      </c>
      <c r="E40">
        <v>0</v>
      </c>
      <c r="F40">
        <v>1</v>
      </c>
      <c r="H40" t="s">
        <v>131</v>
      </c>
      <c r="I40" s="25">
        <v>11209</v>
      </c>
      <c r="J40">
        <v>0.28799999999999998</v>
      </c>
      <c r="K40">
        <v>0.45300000000000001</v>
      </c>
      <c r="L40">
        <v>0</v>
      </c>
      <c r="M40">
        <v>1</v>
      </c>
      <c r="O40" t="s">
        <v>131</v>
      </c>
      <c r="P40" s="25">
        <v>6907</v>
      </c>
      <c r="Q40">
        <v>0.31900000000000001</v>
      </c>
      <c r="R40">
        <v>0.46600000000000003</v>
      </c>
      <c r="S40">
        <v>0</v>
      </c>
      <c r="T40">
        <v>1</v>
      </c>
      <c r="V40" t="s">
        <v>131</v>
      </c>
      <c r="W40" s="25">
        <v>6397</v>
      </c>
      <c r="X40">
        <v>0.34200000000000003</v>
      </c>
      <c r="Y40">
        <v>0.47399999999999998</v>
      </c>
      <c r="Z40">
        <v>0</v>
      </c>
      <c r="AA40">
        <v>1</v>
      </c>
      <c r="AC40" t="s">
        <v>131</v>
      </c>
      <c r="AD40">
        <v>634</v>
      </c>
      <c r="AE40">
        <v>0.27100000000000002</v>
      </c>
      <c r="AF40">
        <v>0.44500000000000001</v>
      </c>
      <c r="AG40">
        <v>0</v>
      </c>
      <c r="AH40">
        <v>1</v>
      </c>
    </row>
    <row r="41" spans="1:34" x14ac:dyDescent="0.25">
      <c r="A41" t="s">
        <v>145</v>
      </c>
      <c r="B41" s="25">
        <v>25147</v>
      </c>
      <c r="C41">
        <v>7.0000000000000001E-3</v>
      </c>
      <c r="D41">
        <v>8.3000000000000004E-2</v>
      </c>
      <c r="E41">
        <v>0</v>
      </c>
      <c r="F41">
        <v>1</v>
      </c>
      <c r="H41" t="s">
        <v>145</v>
      </c>
      <c r="I41" s="25">
        <v>11209</v>
      </c>
      <c r="J41">
        <v>6.0000000000000001E-3</v>
      </c>
      <c r="K41">
        <v>0.08</v>
      </c>
      <c r="L41">
        <v>0</v>
      </c>
      <c r="M41">
        <v>1</v>
      </c>
      <c r="O41" t="s">
        <v>145</v>
      </c>
      <c r="P41" s="25">
        <v>6907</v>
      </c>
      <c r="Q41">
        <v>7.0000000000000001E-3</v>
      </c>
      <c r="R41">
        <v>8.1000000000000003E-2</v>
      </c>
      <c r="S41">
        <v>0</v>
      </c>
      <c r="T41">
        <v>1</v>
      </c>
      <c r="V41" t="s">
        <v>145</v>
      </c>
      <c r="W41" s="25">
        <v>6397</v>
      </c>
      <c r="X41">
        <v>8.0000000000000002E-3</v>
      </c>
      <c r="Y41">
        <v>0.09</v>
      </c>
      <c r="Z41">
        <v>0</v>
      </c>
      <c r="AA41">
        <v>1</v>
      </c>
      <c r="AC41" t="s">
        <v>145</v>
      </c>
      <c r="AD41">
        <v>634</v>
      </c>
      <c r="AE41">
        <v>6.0000000000000001E-3</v>
      </c>
      <c r="AF41">
        <v>7.9000000000000001E-2</v>
      </c>
      <c r="AG41">
        <v>0</v>
      </c>
      <c r="AH41">
        <v>1</v>
      </c>
    </row>
    <row r="42" spans="1:34" x14ac:dyDescent="0.25">
      <c r="A42" t="s">
        <v>46</v>
      </c>
      <c r="B42" s="25">
        <v>25147</v>
      </c>
      <c r="C42">
        <v>1.7999999999999999E-2</v>
      </c>
      <c r="D42">
        <v>0.13300000000000001</v>
      </c>
      <c r="E42">
        <v>0</v>
      </c>
      <c r="F42">
        <v>1</v>
      </c>
      <c r="H42" t="s">
        <v>46</v>
      </c>
      <c r="I42" s="25">
        <v>11209</v>
      </c>
      <c r="J42">
        <v>1.9E-2</v>
      </c>
      <c r="K42">
        <v>0.13600000000000001</v>
      </c>
      <c r="L42">
        <v>0</v>
      </c>
      <c r="M42">
        <v>1</v>
      </c>
      <c r="O42" t="s">
        <v>46</v>
      </c>
      <c r="P42" s="25">
        <v>6907</v>
      </c>
      <c r="Q42">
        <v>1.7999999999999999E-2</v>
      </c>
      <c r="R42">
        <v>0.13400000000000001</v>
      </c>
      <c r="S42">
        <v>0</v>
      </c>
      <c r="T42">
        <v>1</v>
      </c>
      <c r="V42" t="s">
        <v>46</v>
      </c>
      <c r="W42" s="25">
        <v>6397</v>
      </c>
      <c r="X42">
        <v>1.7000000000000001E-2</v>
      </c>
      <c r="Y42">
        <v>0.129</v>
      </c>
      <c r="Z42">
        <v>0</v>
      </c>
      <c r="AA42">
        <v>1</v>
      </c>
      <c r="AC42" t="s">
        <v>46</v>
      </c>
      <c r="AD42">
        <v>634</v>
      </c>
      <c r="AE42">
        <v>1.4E-2</v>
      </c>
      <c r="AF42">
        <v>0.11799999999999999</v>
      </c>
      <c r="AG42">
        <v>0</v>
      </c>
      <c r="AH42">
        <v>1</v>
      </c>
    </row>
    <row r="43" spans="1:34" x14ac:dyDescent="0.25">
      <c r="A43" t="s">
        <v>129</v>
      </c>
      <c r="B43" s="25">
        <v>25147</v>
      </c>
      <c r="C43">
        <v>1.0999999999999999E-2</v>
      </c>
      <c r="D43">
        <v>0.10199999999999999</v>
      </c>
      <c r="E43">
        <v>0</v>
      </c>
      <c r="F43">
        <v>1</v>
      </c>
      <c r="H43" t="s">
        <v>129</v>
      </c>
      <c r="I43" s="25">
        <v>11209</v>
      </c>
      <c r="J43">
        <v>0.01</v>
      </c>
      <c r="K43">
        <v>9.8000000000000004E-2</v>
      </c>
      <c r="L43">
        <v>0</v>
      </c>
      <c r="M43">
        <v>1</v>
      </c>
      <c r="O43" t="s">
        <v>129</v>
      </c>
      <c r="P43" s="25">
        <v>6907</v>
      </c>
      <c r="Q43">
        <v>1.2999999999999999E-2</v>
      </c>
      <c r="R43">
        <v>0.112</v>
      </c>
      <c r="S43">
        <v>0</v>
      </c>
      <c r="T43">
        <v>1</v>
      </c>
      <c r="V43" t="s">
        <v>129</v>
      </c>
      <c r="W43" s="25">
        <v>6397</v>
      </c>
      <c r="X43">
        <v>0.01</v>
      </c>
      <c r="Y43">
        <v>0.10100000000000001</v>
      </c>
      <c r="Z43">
        <v>0</v>
      </c>
      <c r="AA43">
        <v>1</v>
      </c>
      <c r="AC43" t="s">
        <v>129</v>
      </c>
      <c r="AD43">
        <v>634</v>
      </c>
      <c r="AE43">
        <v>5.0000000000000001E-3</v>
      </c>
      <c r="AF43">
        <v>6.9000000000000006E-2</v>
      </c>
      <c r="AG43">
        <v>0</v>
      </c>
      <c r="AH43">
        <v>1</v>
      </c>
    </row>
    <row r="44" spans="1:34" x14ac:dyDescent="0.25">
      <c r="A44" t="s">
        <v>130</v>
      </c>
      <c r="B44" s="25">
        <v>25147</v>
      </c>
      <c r="C44">
        <v>1.2999999999999999E-2</v>
      </c>
      <c r="D44">
        <v>0.112</v>
      </c>
      <c r="E44">
        <v>0</v>
      </c>
      <c r="F44">
        <v>1</v>
      </c>
      <c r="H44" t="s">
        <v>130</v>
      </c>
      <c r="I44" s="25">
        <v>11209</v>
      </c>
      <c r="J44">
        <v>1.0999999999999999E-2</v>
      </c>
      <c r="K44">
        <v>0.106</v>
      </c>
      <c r="L44">
        <v>0</v>
      </c>
      <c r="M44">
        <v>1</v>
      </c>
      <c r="O44" t="s">
        <v>130</v>
      </c>
      <c r="P44" s="25">
        <v>6907</v>
      </c>
      <c r="Q44">
        <v>1.2999999999999999E-2</v>
      </c>
      <c r="R44">
        <v>0.115</v>
      </c>
      <c r="S44">
        <v>0</v>
      </c>
      <c r="T44">
        <v>1</v>
      </c>
      <c r="V44" t="s">
        <v>130</v>
      </c>
      <c r="W44" s="25">
        <v>6397</v>
      </c>
      <c r="X44">
        <v>1.4999999999999999E-2</v>
      </c>
      <c r="Y44">
        <v>0.12</v>
      </c>
      <c r="Z44">
        <v>0</v>
      </c>
      <c r="AA44">
        <v>1</v>
      </c>
      <c r="AC44" t="s">
        <v>130</v>
      </c>
      <c r="AD44">
        <v>634</v>
      </c>
      <c r="AE44">
        <v>1.2999999999999999E-2</v>
      </c>
      <c r="AF44">
        <v>0.112</v>
      </c>
      <c r="AG44">
        <v>0</v>
      </c>
      <c r="AH44">
        <v>1</v>
      </c>
    </row>
    <row r="45" spans="1:34" x14ac:dyDescent="0.25">
      <c r="A45" t="s">
        <v>45</v>
      </c>
      <c r="B45" s="25">
        <v>25147</v>
      </c>
      <c r="C45">
        <v>2E-3</v>
      </c>
      <c r="D45">
        <v>4.2999999999999997E-2</v>
      </c>
      <c r="E45">
        <v>0</v>
      </c>
      <c r="F45">
        <v>1</v>
      </c>
      <c r="H45" t="s">
        <v>45</v>
      </c>
      <c r="I45" s="25">
        <v>11209</v>
      </c>
      <c r="J45">
        <v>2E-3</v>
      </c>
      <c r="K45">
        <v>0.04</v>
      </c>
      <c r="L45">
        <v>0</v>
      </c>
      <c r="M45">
        <v>1</v>
      </c>
      <c r="O45" t="s">
        <v>45</v>
      </c>
      <c r="P45" s="25">
        <v>6907</v>
      </c>
      <c r="Q45">
        <v>2E-3</v>
      </c>
      <c r="R45">
        <v>4.4999999999999998E-2</v>
      </c>
      <c r="S45">
        <v>0</v>
      </c>
      <c r="T45">
        <v>1</v>
      </c>
      <c r="V45" t="s">
        <v>45</v>
      </c>
      <c r="W45" s="25">
        <v>6397</v>
      </c>
      <c r="X45">
        <v>2E-3</v>
      </c>
      <c r="Y45">
        <v>4.7E-2</v>
      </c>
      <c r="Z45">
        <v>0</v>
      </c>
      <c r="AA45">
        <v>1</v>
      </c>
      <c r="AC45" t="s">
        <v>45</v>
      </c>
      <c r="AD45">
        <v>634</v>
      </c>
      <c r="AE45">
        <v>0</v>
      </c>
      <c r="AF45">
        <v>0</v>
      </c>
      <c r="AG45">
        <v>0</v>
      </c>
      <c r="AH45">
        <v>0</v>
      </c>
    </row>
    <row r="46" spans="1:34" x14ac:dyDescent="0.25">
      <c r="A46" t="s">
        <v>511</v>
      </c>
      <c r="B46" s="25">
        <v>25147</v>
      </c>
      <c r="C46">
        <v>0.19400000000000001</v>
      </c>
      <c r="D46">
        <v>0.39600000000000002</v>
      </c>
      <c r="E46">
        <v>0</v>
      </c>
      <c r="F46">
        <v>1</v>
      </c>
      <c r="H46" t="s">
        <v>511</v>
      </c>
      <c r="I46" s="25">
        <v>11209</v>
      </c>
      <c r="J46">
        <v>0.219</v>
      </c>
      <c r="K46">
        <v>0.41399999999999998</v>
      </c>
      <c r="L46">
        <v>0</v>
      </c>
      <c r="M46">
        <v>1</v>
      </c>
      <c r="O46" t="s">
        <v>511</v>
      </c>
      <c r="P46" s="25">
        <v>6907</v>
      </c>
      <c r="Q46">
        <v>0.193</v>
      </c>
      <c r="R46">
        <v>0.39500000000000002</v>
      </c>
      <c r="S46">
        <v>0</v>
      </c>
      <c r="T46">
        <v>1</v>
      </c>
      <c r="V46" t="s">
        <v>511</v>
      </c>
      <c r="W46" s="25">
        <v>6397</v>
      </c>
      <c r="X46">
        <v>0.14499999999999999</v>
      </c>
      <c r="Y46">
        <v>0.35199999999999998</v>
      </c>
      <c r="Z46">
        <v>0</v>
      </c>
      <c r="AA46">
        <v>1</v>
      </c>
      <c r="AC46" t="s">
        <v>511</v>
      </c>
      <c r="AD46">
        <v>634</v>
      </c>
      <c r="AE46">
        <v>0.27300000000000002</v>
      </c>
      <c r="AF46">
        <v>0.44600000000000001</v>
      </c>
      <c r="AG46">
        <v>0</v>
      </c>
      <c r="AH46">
        <v>1</v>
      </c>
    </row>
    <row r="47" spans="1:34" x14ac:dyDescent="0.25">
      <c r="A47" t="s">
        <v>503</v>
      </c>
      <c r="B47" s="25">
        <v>25147</v>
      </c>
      <c r="C47">
        <v>0.42</v>
      </c>
      <c r="D47">
        <v>0.49399999999999999</v>
      </c>
      <c r="E47">
        <v>0</v>
      </c>
      <c r="F47">
        <v>1</v>
      </c>
      <c r="H47" t="s">
        <v>503</v>
      </c>
      <c r="I47" s="25">
        <v>11209</v>
      </c>
      <c r="J47">
        <v>0.218</v>
      </c>
      <c r="K47">
        <v>0.41299999999999998</v>
      </c>
      <c r="L47">
        <v>0</v>
      </c>
      <c r="M47">
        <v>1</v>
      </c>
      <c r="O47" t="s">
        <v>503</v>
      </c>
      <c r="P47" s="25">
        <v>6907</v>
      </c>
      <c r="Q47">
        <v>0.47899999999999998</v>
      </c>
      <c r="R47">
        <v>0.5</v>
      </c>
      <c r="S47">
        <v>0</v>
      </c>
      <c r="T47">
        <v>1</v>
      </c>
      <c r="V47" t="s">
        <v>503</v>
      </c>
      <c r="W47" s="25">
        <v>6397</v>
      </c>
      <c r="X47">
        <v>0.74199999999999999</v>
      </c>
      <c r="Y47">
        <v>0.438</v>
      </c>
      <c r="Z47">
        <v>0</v>
      </c>
      <c r="AA47">
        <v>1</v>
      </c>
      <c r="AC47" t="s">
        <v>503</v>
      </c>
      <c r="AD47">
        <v>634</v>
      </c>
      <c r="AE47">
        <v>9.2999999999999999E-2</v>
      </c>
      <c r="AF47">
        <v>0.29099999999999998</v>
      </c>
      <c r="AG47">
        <v>0</v>
      </c>
      <c r="AH47">
        <v>1</v>
      </c>
    </row>
    <row r="48" spans="1:34" x14ac:dyDescent="0.25">
      <c r="A48" t="s">
        <v>505</v>
      </c>
      <c r="B48" s="25">
        <v>25147</v>
      </c>
      <c r="C48">
        <v>0.216</v>
      </c>
      <c r="D48">
        <v>0.41199999999999998</v>
      </c>
      <c r="E48">
        <v>0</v>
      </c>
      <c r="F48">
        <v>1</v>
      </c>
      <c r="H48" t="s">
        <v>505</v>
      </c>
      <c r="I48" s="25">
        <v>11209</v>
      </c>
      <c r="J48">
        <v>0.27500000000000002</v>
      </c>
      <c r="K48">
        <v>0.44700000000000001</v>
      </c>
      <c r="L48">
        <v>0</v>
      </c>
      <c r="M48">
        <v>1</v>
      </c>
      <c r="O48" t="s">
        <v>505</v>
      </c>
      <c r="P48" s="25">
        <v>6907</v>
      </c>
      <c r="Q48">
        <v>0.23300000000000001</v>
      </c>
      <c r="R48">
        <v>0.42199999999999999</v>
      </c>
      <c r="S48">
        <v>0</v>
      </c>
      <c r="T48">
        <v>1</v>
      </c>
      <c r="V48" t="s">
        <v>505</v>
      </c>
      <c r="W48" s="25">
        <v>6397</v>
      </c>
      <c r="X48">
        <v>0.10100000000000001</v>
      </c>
      <c r="Y48">
        <v>0.30199999999999999</v>
      </c>
      <c r="Z48">
        <v>0</v>
      </c>
      <c r="AA48">
        <v>1</v>
      </c>
      <c r="AC48" t="s">
        <v>505</v>
      </c>
      <c r="AD48">
        <v>634</v>
      </c>
      <c r="AE48">
        <v>0.155</v>
      </c>
      <c r="AF48">
        <v>0.36199999999999999</v>
      </c>
      <c r="AG48">
        <v>0</v>
      </c>
      <c r="AH48">
        <v>1</v>
      </c>
    </row>
    <row r="49" spans="1:34" x14ac:dyDescent="0.25">
      <c r="A49" t="s">
        <v>504</v>
      </c>
      <c r="B49" s="25">
        <v>25147</v>
      </c>
      <c r="C49">
        <v>0.17</v>
      </c>
      <c r="D49">
        <v>0.375</v>
      </c>
      <c r="E49">
        <v>0</v>
      </c>
      <c r="F49">
        <v>1</v>
      </c>
      <c r="H49" t="s">
        <v>504</v>
      </c>
      <c r="I49" s="25">
        <v>11209</v>
      </c>
      <c r="J49">
        <v>0.28799999999999998</v>
      </c>
      <c r="K49">
        <v>0.45300000000000001</v>
      </c>
      <c r="L49">
        <v>0</v>
      </c>
      <c r="M49">
        <v>1</v>
      </c>
      <c r="O49" t="s">
        <v>504</v>
      </c>
      <c r="P49" s="25">
        <v>6907</v>
      </c>
      <c r="Q49">
        <v>9.5000000000000001E-2</v>
      </c>
      <c r="R49">
        <v>0.29299999999999998</v>
      </c>
      <c r="S49">
        <v>0</v>
      </c>
      <c r="T49">
        <v>1</v>
      </c>
      <c r="V49" t="s">
        <v>504</v>
      </c>
      <c r="W49" s="25">
        <v>6397</v>
      </c>
      <c r="X49">
        <v>1.2E-2</v>
      </c>
      <c r="Y49">
        <v>0.109</v>
      </c>
      <c r="Z49">
        <v>0</v>
      </c>
      <c r="AA49">
        <v>1</v>
      </c>
      <c r="AC49" t="s">
        <v>504</v>
      </c>
      <c r="AD49">
        <v>634</v>
      </c>
      <c r="AE49">
        <v>0.47899999999999998</v>
      </c>
      <c r="AF49">
        <v>0.5</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P32"/>
  <sheetViews>
    <sheetView workbookViewId="0">
      <selection activeCell="L19" sqref="L19"/>
    </sheetView>
  </sheetViews>
  <sheetFormatPr defaultRowHeight="15" x14ac:dyDescent="0.25"/>
  <cols>
    <col min="1" max="1" width="20.85546875" bestFit="1" customWidth="1"/>
    <col min="2" max="2" width="13.42578125" customWidth="1"/>
    <col min="9" max="9" width="24" bestFit="1" customWidth="1"/>
  </cols>
  <sheetData>
    <row r="1" spans="1:16" x14ac:dyDescent="0.25">
      <c r="B1" t="s">
        <v>5</v>
      </c>
      <c r="C1" t="s">
        <v>6</v>
      </c>
      <c r="D1" t="s">
        <v>7</v>
      </c>
      <c r="E1" t="s">
        <v>8</v>
      </c>
      <c r="F1" t="s">
        <v>15</v>
      </c>
      <c r="N1" s="1"/>
    </row>
    <row r="2" spans="1:16" x14ac:dyDescent="0.25">
      <c r="A2" t="s">
        <v>120</v>
      </c>
      <c r="B2" s="1">
        <v>-7.5447831600000001E-2</v>
      </c>
      <c r="C2">
        <v>0.92732809999999999</v>
      </c>
      <c r="D2" s="1">
        <v>4.8443350000000003E-2</v>
      </c>
      <c r="E2">
        <v>-1.56</v>
      </c>
      <c r="F2" s="1">
        <v>0.12</v>
      </c>
      <c r="G2" t="str">
        <f>IF(F2&lt;0.001,"***",IF(F2&lt;0.01,"**",IF(F2&lt;0.05,"*",IF(F2&lt;0.1,"^",""))))</f>
        <v/>
      </c>
      <c r="I2" t="s">
        <v>120</v>
      </c>
      <c r="J2">
        <v>-4.5653848599999998E-2</v>
      </c>
      <c r="K2">
        <v>0.95537260000000002</v>
      </c>
      <c r="L2">
        <v>6.4164273199999997E-2</v>
      </c>
      <c r="M2">
        <v>-0.71</v>
      </c>
      <c r="N2" s="1">
        <v>0.48</v>
      </c>
      <c r="O2" t="str">
        <f t="shared" ref="O2:O29" si="0">IF(N2&lt;0.001,"***",IF(N2&lt;0.01,"**",IF(N2&lt;0.05,"*",IF(N2&lt;0.1,"^",""))))</f>
        <v/>
      </c>
    </row>
    <row r="3" spans="1:16" x14ac:dyDescent="0.25">
      <c r="A3" t="s">
        <v>10</v>
      </c>
      <c r="B3" s="1">
        <v>-2.4316544799999999E-2</v>
      </c>
      <c r="C3">
        <v>0.97597670000000003</v>
      </c>
      <c r="D3" s="1">
        <v>1.931677E-2</v>
      </c>
      <c r="E3">
        <v>-1.26</v>
      </c>
      <c r="F3" s="1">
        <v>0.21</v>
      </c>
      <c r="G3" t="str">
        <f t="shared" ref="G3:G24" si="1">IF(F3&lt;0.001,"***",IF(F3&lt;0.01,"**",IF(F3&lt;0.05,"*",IF(F3&lt;0.1,"^",""))))</f>
        <v/>
      </c>
      <c r="I3" t="s">
        <v>10</v>
      </c>
      <c r="J3">
        <v>-2.0337870599999999E-2</v>
      </c>
      <c r="K3">
        <v>0.9798675</v>
      </c>
      <c r="L3">
        <v>2.5429835299999998E-2</v>
      </c>
      <c r="M3">
        <v>-0.8</v>
      </c>
      <c r="N3" s="1">
        <v>0.42</v>
      </c>
      <c r="O3" t="str">
        <f t="shared" si="0"/>
        <v/>
      </c>
    </row>
    <row r="4" spans="1:16" x14ac:dyDescent="0.25">
      <c r="A4" t="s">
        <v>12</v>
      </c>
      <c r="B4" s="1">
        <v>-5.1371717400000003E-2</v>
      </c>
      <c r="C4">
        <v>0.94992549999999998</v>
      </c>
      <c r="D4" s="1">
        <v>2.3226819999999999E-2</v>
      </c>
      <c r="E4">
        <v>-2.21</v>
      </c>
      <c r="F4" s="1">
        <v>2.7E-2</v>
      </c>
      <c r="G4" t="str">
        <f t="shared" si="1"/>
        <v>*</v>
      </c>
      <c r="I4" t="s">
        <v>12</v>
      </c>
      <c r="J4">
        <v>-7.8742681699999997E-2</v>
      </c>
      <c r="K4">
        <v>0.92427769999999998</v>
      </c>
      <c r="L4">
        <v>3.0120214900000001E-2</v>
      </c>
      <c r="M4">
        <v>-2.61</v>
      </c>
      <c r="N4" s="1">
        <v>8.8999999999999999E-3</v>
      </c>
      <c r="O4" t="str">
        <f t="shared" si="0"/>
        <v>**</v>
      </c>
      <c r="P4">
        <f>(ABS(J4)-0.0779)/(SQRT(((L4^2)/15021)+((D4^2)/15228)))</f>
        <v>2.7222336103300373</v>
      </c>
    </row>
    <row r="5" spans="1:16" x14ac:dyDescent="0.25">
      <c r="A5" t="s">
        <v>124</v>
      </c>
      <c r="B5" s="1">
        <v>0.1036702907</v>
      </c>
      <c r="C5">
        <v>1.1092347</v>
      </c>
      <c r="D5" s="1">
        <v>1.9150210000000001E-2</v>
      </c>
      <c r="E5">
        <v>5.41</v>
      </c>
      <c r="F5" s="1">
        <v>6.1999999999999999E-8</v>
      </c>
      <c r="G5" t="str">
        <f>IF(F5&lt;0.001,"***",IF(F5&lt;0.01,"**",IF(F5&lt;0.05,"*",IF(F5&lt;0.1,"^",""))))</f>
        <v>***</v>
      </c>
      <c r="I5" t="s">
        <v>124</v>
      </c>
      <c r="J5">
        <v>9.2169274400000001E-2</v>
      </c>
      <c r="K5">
        <v>1.0965503999999999</v>
      </c>
      <c r="L5">
        <v>2.42082318E-2</v>
      </c>
      <c r="M5">
        <v>3.81</v>
      </c>
      <c r="N5" s="1">
        <v>1.3999999999999999E-4</v>
      </c>
      <c r="O5" t="str">
        <f t="shared" si="0"/>
        <v>***</v>
      </c>
    </row>
    <row r="6" spans="1:16" x14ac:dyDescent="0.25">
      <c r="A6" t="s">
        <v>24</v>
      </c>
      <c r="B6" s="1">
        <v>8.1780384000000005E-3</v>
      </c>
      <c r="C6">
        <v>1.0082116000000001</v>
      </c>
      <c r="D6" s="1">
        <v>2.5774330000000002E-2</v>
      </c>
      <c r="E6">
        <v>0.32</v>
      </c>
      <c r="F6" s="1">
        <v>0.75</v>
      </c>
      <c r="G6" t="str">
        <f t="shared" si="1"/>
        <v/>
      </c>
      <c r="I6" t="s">
        <v>24</v>
      </c>
      <c r="J6">
        <v>-1.67541431E-2</v>
      </c>
      <c r="K6">
        <v>0.98338539999999997</v>
      </c>
      <c r="L6">
        <v>3.2239831199999999E-2</v>
      </c>
      <c r="M6">
        <v>-0.52</v>
      </c>
      <c r="N6" s="1">
        <v>0.6</v>
      </c>
      <c r="O6" t="str">
        <f t="shared" si="0"/>
        <v/>
      </c>
    </row>
    <row r="7" spans="1:16" x14ac:dyDescent="0.25">
      <c r="A7" t="s">
        <v>23</v>
      </c>
      <c r="B7" s="1">
        <v>-0.1691376903</v>
      </c>
      <c r="C7">
        <v>0.84439260000000005</v>
      </c>
      <c r="D7" s="1">
        <v>2.3609350000000001E-2</v>
      </c>
      <c r="E7">
        <v>-7.16</v>
      </c>
      <c r="F7" s="1">
        <v>7.8000000000000001E-13</v>
      </c>
      <c r="G7" t="str">
        <f t="shared" si="1"/>
        <v>***</v>
      </c>
      <c r="I7" t="s">
        <v>23</v>
      </c>
      <c r="J7">
        <v>-0.19158316289999999</v>
      </c>
      <c r="K7">
        <v>0.82565100000000002</v>
      </c>
      <c r="L7">
        <v>2.9673939199999999E-2</v>
      </c>
      <c r="M7">
        <v>-6.46</v>
      </c>
      <c r="N7" s="1">
        <v>1.0999999999999999E-10</v>
      </c>
      <c r="O7" t="str">
        <f t="shared" si="0"/>
        <v>***</v>
      </c>
    </row>
    <row r="8" spans="1:16" x14ac:dyDescent="0.25">
      <c r="A8" t="s">
        <v>25</v>
      </c>
      <c r="B8" s="1">
        <v>2.23183936E-2</v>
      </c>
      <c r="C8">
        <v>1.0225693</v>
      </c>
      <c r="D8" s="1">
        <v>2.4303600000000002E-2</v>
      </c>
      <c r="E8">
        <v>0.92</v>
      </c>
      <c r="F8" s="1">
        <v>0.36</v>
      </c>
      <c r="G8" t="str">
        <f t="shared" si="1"/>
        <v/>
      </c>
      <c r="I8" t="s">
        <v>25</v>
      </c>
      <c r="J8">
        <v>2.89779181E-2</v>
      </c>
      <c r="K8">
        <v>1.0294019000000001</v>
      </c>
      <c r="L8">
        <v>3.2221499899999999E-2</v>
      </c>
      <c r="M8">
        <v>0.9</v>
      </c>
      <c r="N8" s="1">
        <v>0.37</v>
      </c>
      <c r="O8" t="str">
        <f t="shared" si="0"/>
        <v/>
      </c>
    </row>
    <row r="9" spans="1:16" x14ac:dyDescent="0.25">
      <c r="A9" t="s">
        <v>26</v>
      </c>
      <c r="B9" s="1">
        <v>-5.1107006900000002E-2</v>
      </c>
      <c r="C9">
        <v>0.95017700000000005</v>
      </c>
      <c r="D9" s="1">
        <v>3.7380629999999998E-2</v>
      </c>
      <c r="E9">
        <v>-1.37</v>
      </c>
      <c r="F9" s="1">
        <v>0.17</v>
      </c>
      <c r="G9" t="str">
        <f t="shared" si="1"/>
        <v/>
      </c>
      <c r="I9" t="s">
        <v>26</v>
      </c>
      <c r="J9">
        <v>-0.1050750288</v>
      </c>
      <c r="K9">
        <v>0.90025699999999997</v>
      </c>
      <c r="L9">
        <v>5.6110023799999999E-2</v>
      </c>
      <c r="M9">
        <v>-1.87</v>
      </c>
      <c r="N9" s="1">
        <v>6.0999999999999999E-2</v>
      </c>
      <c r="O9" t="str">
        <f t="shared" si="0"/>
        <v>^</v>
      </c>
    </row>
    <row r="10" spans="1:16" x14ac:dyDescent="0.25">
      <c r="A10" t="s">
        <v>30</v>
      </c>
      <c r="B10" s="1">
        <v>9.8552346200000002E-2</v>
      </c>
      <c r="C10">
        <v>1.1035721999999999</v>
      </c>
      <c r="D10" s="1">
        <v>2.3826219999999999E-2</v>
      </c>
      <c r="E10">
        <v>4.1399999999999997</v>
      </c>
      <c r="F10" s="1">
        <v>3.4999999999999997E-5</v>
      </c>
      <c r="G10" t="str">
        <f>IF(F10&lt;0.001,"***",IF(F10&lt;0.01,"**",IF(F10&lt;0.05,"*",IF(F10&lt;0.1,"^",""))))</f>
        <v>***</v>
      </c>
      <c r="I10" t="s">
        <v>30</v>
      </c>
      <c r="J10">
        <v>0.17728316350000001</v>
      </c>
      <c r="K10">
        <v>1.1939690999999999</v>
      </c>
      <c r="L10">
        <v>3.3702991000000002E-2</v>
      </c>
      <c r="M10">
        <v>5.26</v>
      </c>
      <c r="N10" s="1">
        <v>1.4000000000000001E-7</v>
      </c>
      <c r="O10" t="str">
        <f t="shared" si="0"/>
        <v>***</v>
      </c>
    </row>
    <row r="11" spans="1:16" x14ac:dyDescent="0.25">
      <c r="A11" t="s">
        <v>27</v>
      </c>
      <c r="B11" s="1">
        <v>7.9968743600000003E-2</v>
      </c>
      <c r="C11">
        <v>1.0832531999999999</v>
      </c>
      <c r="D11" s="1">
        <v>3.6038399999999998E-2</v>
      </c>
      <c r="E11">
        <v>2.2200000000000002</v>
      </c>
      <c r="F11" s="1">
        <v>2.5999999999999999E-2</v>
      </c>
      <c r="G11" t="str">
        <f>IF(F11&lt;0.001,"***",IF(F11&lt;0.01,"**",IF(F11&lt;0.05,"*",IF(F11&lt;0.1,"^",""))))</f>
        <v>*</v>
      </c>
      <c r="I11" t="s">
        <v>27</v>
      </c>
      <c r="J11">
        <v>0.131386208</v>
      </c>
      <c r="K11">
        <v>1.1404080999999999</v>
      </c>
      <c r="L11">
        <v>4.9601394399999998E-2</v>
      </c>
      <c r="M11">
        <v>2.65</v>
      </c>
      <c r="N11" s="1">
        <v>8.0999999999999996E-3</v>
      </c>
      <c r="O11" t="str">
        <f t="shared" si="0"/>
        <v>**</v>
      </c>
    </row>
    <row r="12" spans="1:16" ht="14.25" customHeight="1" x14ac:dyDescent="0.25">
      <c r="A12" t="s">
        <v>29</v>
      </c>
      <c r="B12" s="1">
        <v>1.0856099399999999E-2</v>
      </c>
      <c r="C12">
        <v>1.0109151999999999</v>
      </c>
      <c r="D12" s="1">
        <v>2.2026879999999999E-2</v>
      </c>
      <c r="E12">
        <v>0.49</v>
      </c>
      <c r="F12" s="1">
        <v>0.62</v>
      </c>
      <c r="G12" t="str">
        <f>IF(F12&lt;0.001,"***",IF(F12&lt;0.01,"**",IF(F12&lt;0.05,"*",IF(F12&lt;0.1,"^",""))))</f>
        <v/>
      </c>
      <c r="I12" t="s">
        <v>29</v>
      </c>
      <c r="J12">
        <v>7.5804199899999994E-2</v>
      </c>
      <c r="K12">
        <v>1.0787513</v>
      </c>
      <c r="L12">
        <v>3.0509018499999999E-2</v>
      </c>
      <c r="M12">
        <v>2.48</v>
      </c>
      <c r="N12" s="1">
        <v>1.2999999999999999E-2</v>
      </c>
      <c r="O12" t="str">
        <f t="shared" si="0"/>
        <v>*</v>
      </c>
    </row>
    <row r="13" spans="1:16" x14ac:dyDescent="0.25">
      <c r="A13" t="s">
        <v>28</v>
      </c>
      <c r="B13" s="1">
        <v>8.2954955999999993E-3</v>
      </c>
      <c r="C13">
        <v>1.0083299999999999</v>
      </c>
      <c r="D13" s="1">
        <v>5.4806609999999999E-2</v>
      </c>
      <c r="E13">
        <v>0.15</v>
      </c>
      <c r="F13" s="1">
        <v>0.88</v>
      </c>
      <c r="G13" t="str">
        <f>IF(F13&lt;0.001,"***",IF(F13&lt;0.01,"**",IF(F13&lt;0.05,"*",IF(F13&lt;0.1,"^",""))))</f>
        <v/>
      </c>
      <c r="I13" t="s">
        <v>28</v>
      </c>
      <c r="J13">
        <v>6.8643805200000005E-2</v>
      </c>
      <c r="K13">
        <v>1.0710546000000001</v>
      </c>
      <c r="L13">
        <v>7.5178530100000002E-2</v>
      </c>
      <c r="M13">
        <v>0.91</v>
      </c>
      <c r="N13" s="1">
        <v>0.36</v>
      </c>
      <c r="O13" t="str">
        <f t="shared" si="0"/>
        <v/>
      </c>
    </row>
    <row r="14" spans="1:16" x14ac:dyDescent="0.25">
      <c r="A14" t="s">
        <v>173</v>
      </c>
      <c r="B14" s="1">
        <v>-0.16151252690000001</v>
      </c>
      <c r="C14">
        <v>0.8508559</v>
      </c>
      <c r="D14" s="1">
        <v>2.2796190000000001E-2</v>
      </c>
      <c r="E14">
        <v>-7.09</v>
      </c>
      <c r="F14" s="1">
        <v>1.4000000000000001E-12</v>
      </c>
      <c r="G14" t="str">
        <f>IF(F14&lt;0.001,"***",IF(F14&lt;0.01,"**",IF(F14&lt;0.05,"*",IF(F14&lt;0.1,"^",""))))</f>
        <v>***</v>
      </c>
      <c r="I14" t="s">
        <v>173</v>
      </c>
      <c r="J14">
        <v>4.7992860999999998E-2</v>
      </c>
      <c r="K14">
        <v>1.0491632</v>
      </c>
      <c r="L14">
        <v>3.2228294900000003E-2</v>
      </c>
      <c r="M14">
        <v>1.49</v>
      </c>
      <c r="N14" s="1">
        <v>0.14000000000000001</v>
      </c>
      <c r="O14" t="str">
        <f t="shared" si="0"/>
        <v/>
      </c>
    </row>
    <row r="15" spans="1:16" x14ac:dyDescent="0.25">
      <c r="A15" t="s">
        <v>31</v>
      </c>
      <c r="B15" s="1">
        <v>-5.1297990100000003E-2</v>
      </c>
      <c r="C15">
        <v>0.94999549999999999</v>
      </c>
      <c r="D15" s="1">
        <v>3.2844100000000002E-3</v>
      </c>
      <c r="E15">
        <v>-15.62</v>
      </c>
      <c r="F15" s="1">
        <v>0</v>
      </c>
      <c r="G15" t="str">
        <f t="shared" si="1"/>
        <v>***</v>
      </c>
      <c r="I15" t="s">
        <v>31</v>
      </c>
      <c r="J15">
        <v>-9.0923622400000001E-2</v>
      </c>
      <c r="K15">
        <v>0.91308739999999999</v>
      </c>
      <c r="L15">
        <v>6.0458101E-3</v>
      </c>
      <c r="M15">
        <v>-15.04</v>
      </c>
      <c r="N15" s="1">
        <v>0</v>
      </c>
      <c r="O15" t="str">
        <f t="shared" si="0"/>
        <v>***</v>
      </c>
    </row>
    <row r="16" spans="1:16" x14ac:dyDescent="0.25">
      <c r="A16" t="s">
        <v>32</v>
      </c>
      <c r="B16" s="1">
        <v>1.43473114E-2</v>
      </c>
      <c r="C16">
        <v>1.0144507</v>
      </c>
      <c r="D16" s="1">
        <v>1.1589459999999999E-2</v>
      </c>
      <c r="E16">
        <v>1.24</v>
      </c>
      <c r="F16" s="1">
        <v>0.22</v>
      </c>
      <c r="G16" t="str">
        <f t="shared" si="1"/>
        <v/>
      </c>
      <c r="I16" t="s">
        <v>32</v>
      </c>
      <c r="J16">
        <v>2.3000529799999999E-2</v>
      </c>
      <c r="K16">
        <v>1.0232671</v>
      </c>
      <c r="L16">
        <v>1.52967052E-2</v>
      </c>
      <c r="M16">
        <v>1.5</v>
      </c>
      <c r="N16" s="1">
        <v>0.13</v>
      </c>
      <c r="O16" t="str">
        <f t="shared" si="0"/>
        <v/>
      </c>
    </row>
    <row r="17" spans="1:15" x14ac:dyDescent="0.25">
      <c r="A17" t="s">
        <v>33</v>
      </c>
      <c r="B17" s="1">
        <v>1.7236010400000001E-2</v>
      </c>
      <c r="C17">
        <v>1.0173854</v>
      </c>
      <c r="D17" s="1">
        <v>2.950084E-3</v>
      </c>
      <c r="E17">
        <v>5.84</v>
      </c>
      <c r="F17" s="1">
        <v>5.1000000000000002E-9</v>
      </c>
      <c r="G17" t="str">
        <f t="shared" si="1"/>
        <v>***</v>
      </c>
      <c r="I17" t="s">
        <v>33</v>
      </c>
      <c r="J17">
        <v>1.5672211200000001E-2</v>
      </c>
      <c r="K17">
        <v>1.0157957</v>
      </c>
      <c r="L17">
        <v>4.0348418000000002E-3</v>
      </c>
      <c r="M17">
        <v>3.88</v>
      </c>
      <c r="N17" s="1">
        <v>1E-4</v>
      </c>
      <c r="O17" t="str">
        <f t="shared" si="0"/>
        <v>***</v>
      </c>
    </row>
    <row r="18" spans="1:15" x14ac:dyDescent="0.25">
      <c r="A18" t="s">
        <v>118</v>
      </c>
      <c r="B18" s="1">
        <v>-4.4516160999999999E-3</v>
      </c>
      <c r="C18">
        <v>0.99555830000000001</v>
      </c>
      <c r="D18" s="1">
        <v>4.9074829999999998E-3</v>
      </c>
      <c r="E18">
        <v>-0.91</v>
      </c>
      <c r="F18" s="1">
        <v>0.36</v>
      </c>
      <c r="G18" t="str">
        <f t="shared" si="1"/>
        <v/>
      </c>
      <c r="I18" t="s">
        <v>118</v>
      </c>
      <c r="J18">
        <v>-1.08587409E-2</v>
      </c>
      <c r="K18">
        <v>0.98919999999999997</v>
      </c>
      <c r="L18">
        <v>6.4769314999999997E-3</v>
      </c>
      <c r="M18">
        <v>-1.68</v>
      </c>
      <c r="N18" s="1">
        <v>9.4E-2</v>
      </c>
      <c r="O18" t="str">
        <f t="shared" si="0"/>
        <v>^</v>
      </c>
    </row>
    <row r="19" spans="1:15" x14ac:dyDescent="0.25">
      <c r="A19" t="s">
        <v>34</v>
      </c>
      <c r="B19" s="1">
        <v>4.7400964999999998E-3</v>
      </c>
      <c r="C19">
        <v>1.0047512999999999</v>
      </c>
      <c r="D19" s="1">
        <v>3.980783E-4</v>
      </c>
      <c r="E19">
        <v>11.91</v>
      </c>
      <c r="F19" s="1">
        <v>0</v>
      </c>
      <c r="G19" t="str">
        <f t="shared" si="1"/>
        <v>***</v>
      </c>
      <c r="I19" t="s">
        <v>34</v>
      </c>
      <c r="J19">
        <v>4.3083347000000003E-3</v>
      </c>
      <c r="K19">
        <v>1.0043176</v>
      </c>
      <c r="L19">
        <v>5.101471E-4</v>
      </c>
      <c r="M19">
        <v>8.4499999999999993</v>
      </c>
      <c r="N19" s="1">
        <v>0</v>
      </c>
      <c r="O19" t="str">
        <f t="shared" si="0"/>
        <v>***</v>
      </c>
    </row>
    <row r="20" spans="1:15" x14ac:dyDescent="0.25">
      <c r="A20" t="s">
        <v>35</v>
      </c>
      <c r="B20" s="1">
        <v>-9.6101900000000002E-4</v>
      </c>
      <c r="C20">
        <v>0.99903940000000002</v>
      </c>
      <c r="D20" s="1">
        <v>1.204523E-4</v>
      </c>
      <c r="E20">
        <v>-7.98</v>
      </c>
      <c r="F20" s="1">
        <v>1.4000000000000001E-15</v>
      </c>
      <c r="G20" t="str">
        <f t="shared" si="1"/>
        <v>***</v>
      </c>
      <c r="I20" t="s">
        <v>35</v>
      </c>
      <c r="J20">
        <v>-1.0825183000000001E-3</v>
      </c>
      <c r="K20">
        <v>0.99891810000000003</v>
      </c>
      <c r="L20">
        <v>2.004637E-4</v>
      </c>
      <c r="M20">
        <v>-5.4</v>
      </c>
      <c r="N20" s="1">
        <v>6.7000000000000004E-8</v>
      </c>
      <c r="O20" t="str">
        <f t="shared" si="0"/>
        <v>***</v>
      </c>
    </row>
    <row r="21" spans="1:15" x14ac:dyDescent="0.25">
      <c r="A21" t="s">
        <v>36</v>
      </c>
      <c r="B21" s="1">
        <v>3.0125790000000001E-4</v>
      </c>
      <c r="C21">
        <v>1.0003013000000001</v>
      </c>
      <c r="D21" s="1">
        <v>7.506964E-5</v>
      </c>
      <c r="E21">
        <v>4.01</v>
      </c>
      <c r="F21" s="1">
        <v>6.0000000000000002E-5</v>
      </c>
      <c r="G21" t="str">
        <f t="shared" si="1"/>
        <v>***</v>
      </c>
      <c r="I21" t="s">
        <v>36</v>
      </c>
      <c r="J21">
        <v>1.620282E-4</v>
      </c>
      <c r="K21">
        <v>1.000162</v>
      </c>
      <c r="L21">
        <v>1.198826E-4</v>
      </c>
      <c r="M21">
        <v>1.35</v>
      </c>
      <c r="N21" s="1">
        <v>0.18</v>
      </c>
      <c r="O21" t="str">
        <f t="shared" si="0"/>
        <v/>
      </c>
    </row>
    <row r="22" spans="1:15" x14ac:dyDescent="0.25">
      <c r="A22" t="s">
        <v>37</v>
      </c>
      <c r="B22" s="1">
        <v>-3.2363217E-2</v>
      </c>
      <c r="C22">
        <v>0.96815490000000004</v>
      </c>
      <c r="D22" s="1">
        <v>1.6634630000000001E-2</v>
      </c>
      <c r="E22">
        <v>-1.95</v>
      </c>
      <c r="F22" s="1">
        <v>5.1999999999999998E-2</v>
      </c>
      <c r="G22" t="str">
        <f t="shared" si="1"/>
        <v>^</v>
      </c>
      <c r="I22" t="s">
        <v>37</v>
      </c>
      <c r="J22">
        <v>-4.1847853000000004E-3</v>
      </c>
      <c r="K22">
        <v>0.99582400000000004</v>
      </c>
      <c r="L22">
        <v>2.1858438800000001E-2</v>
      </c>
      <c r="M22">
        <v>-0.19</v>
      </c>
      <c r="N22" s="1">
        <v>0.85</v>
      </c>
      <c r="O22" t="str">
        <f t="shared" si="0"/>
        <v/>
      </c>
    </row>
    <row r="23" spans="1:15" x14ac:dyDescent="0.25">
      <c r="A23" t="s">
        <v>38</v>
      </c>
      <c r="B23" s="1">
        <v>-3.7393044200000003E-2</v>
      </c>
      <c r="C23">
        <v>0.96329739999999997</v>
      </c>
      <c r="D23" s="1">
        <v>2.4325369999999999E-2</v>
      </c>
      <c r="E23">
        <v>-1.54</v>
      </c>
      <c r="F23" s="1">
        <v>0.12</v>
      </c>
      <c r="G23" t="str">
        <f t="shared" si="1"/>
        <v/>
      </c>
      <c r="I23" t="s">
        <v>38</v>
      </c>
      <c r="J23">
        <v>-2.1183133999999998E-3</v>
      </c>
      <c r="K23">
        <v>0.99788390000000005</v>
      </c>
      <c r="L23">
        <v>3.2699949399999997E-2</v>
      </c>
      <c r="M23">
        <v>-0.06</v>
      </c>
      <c r="N23" s="1">
        <v>0.95</v>
      </c>
      <c r="O23" t="str">
        <f t="shared" si="0"/>
        <v/>
      </c>
    </row>
    <row r="24" spans="1:15" x14ac:dyDescent="0.25">
      <c r="A24" t="s">
        <v>40</v>
      </c>
      <c r="B24" s="1">
        <v>-0.16473271170000001</v>
      </c>
      <c r="C24">
        <v>0.8481204</v>
      </c>
      <c r="D24" s="1">
        <v>2.9463630000000001E-2</v>
      </c>
      <c r="E24">
        <v>-5.59</v>
      </c>
      <c r="F24" s="1">
        <v>2.3000000000000001E-8</v>
      </c>
      <c r="G24" t="str">
        <f t="shared" si="1"/>
        <v>***</v>
      </c>
      <c r="I24" t="s">
        <v>40</v>
      </c>
      <c r="J24">
        <v>-0.16043991839999999</v>
      </c>
      <c r="K24">
        <v>0.851769</v>
      </c>
      <c r="L24">
        <v>3.7633391099999997E-2</v>
      </c>
      <c r="M24">
        <v>-4.26</v>
      </c>
      <c r="N24" s="1">
        <v>2.0000000000000002E-5</v>
      </c>
      <c r="O24" t="str">
        <f t="shared" si="0"/>
        <v>***</v>
      </c>
    </row>
    <row r="25" spans="1:15" x14ac:dyDescent="0.25">
      <c r="A25" t="s">
        <v>41</v>
      </c>
      <c r="B25" s="1">
        <v>-4.44707061E-2</v>
      </c>
      <c r="C25">
        <v>0.95650360000000001</v>
      </c>
      <c r="D25" s="1">
        <v>2.4530059999999999E-2</v>
      </c>
      <c r="E25">
        <v>-1.81</v>
      </c>
      <c r="F25" s="1">
        <v>7.0000000000000007E-2</v>
      </c>
      <c r="I25" t="s">
        <v>41</v>
      </c>
      <c r="J25">
        <v>-5.7963510400000001E-2</v>
      </c>
      <c r="K25">
        <v>0.94368439999999998</v>
      </c>
      <c r="L25">
        <v>3.0930014400000001E-2</v>
      </c>
      <c r="M25">
        <v>-1.87</v>
      </c>
      <c r="N25" s="1">
        <v>6.0999999999999999E-2</v>
      </c>
      <c r="O25" t="str">
        <f t="shared" si="0"/>
        <v>^</v>
      </c>
    </row>
    <row r="26" spans="1:15" x14ac:dyDescent="0.25">
      <c r="A26" t="s">
        <v>39</v>
      </c>
      <c r="B26" s="1">
        <v>-4.1952045100000002E-2</v>
      </c>
      <c r="C26">
        <v>0.95891579999999998</v>
      </c>
      <c r="D26" s="1">
        <v>2.775791E-2</v>
      </c>
      <c r="E26">
        <v>-1.51</v>
      </c>
      <c r="F26" s="1">
        <v>0.13</v>
      </c>
      <c r="I26" t="s">
        <v>39</v>
      </c>
      <c r="J26">
        <v>-8.2436336400000004E-2</v>
      </c>
      <c r="K26">
        <v>0.92087010000000002</v>
      </c>
      <c r="L26">
        <v>3.4842811100000003E-2</v>
      </c>
      <c r="M26">
        <v>-2.37</v>
      </c>
      <c r="N26" s="1">
        <v>1.7999999999999999E-2</v>
      </c>
      <c r="O26" t="str">
        <f t="shared" si="0"/>
        <v>*</v>
      </c>
    </row>
    <row r="27" spans="1:15" x14ac:dyDescent="0.25">
      <c r="A27" t="s">
        <v>503</v>
      </c>
      <c r="B27" s="1">
        <v>-3.7246551400000001E-2</v>
      </c>
      <c r="C27">
        <v>0.96343860000000003</v>
      </c>
      <c r="D27" s="1">
        <v>2.1344309999999998E-2</v>
      </c>
      <c r="E27">
        <v>-1.75</v>
      </c>
      <c r="F27" s="1">
        <v>8.1000000000000003E-2</v>
      </c>
      <c r="I27" t="s">
        <v>503</v>
      </c>
      <c r="J27">
        <v>-5.8162589299999998E-2</v>
      </c>
      <c r="K27">
        <v>0.94349649999999996</v>
      </c>
      <c r="L27">
        <v>2.7719712300000001E-2</v>
      </c>
      <c r="M27">
        <v>-2.1</v>
      </c>
      <c r="N27" s="1">
        <v>3.5999999999999997E-2</v>
      </c>
      <c r="O27" t="str">
        <f t="shared" si="0"/>
        <v>*</v>
      </c>
    </row>
    <row r="28" spans="1:15" x14ac:dyDescent="0.25">
      <c r="A28" t="s">
        <v>505</v>
      </c>
      <c r="B28" s="1">
        <v>-7.3573249999999996E-3</v>
      </c>
      <c r="C28">
        <v>0.99266969999999999</v>
      </c>
      <c r="D28" s="1">
        <v>2.2861699999999999E-2</v>
      </c>
      <c r="E28">
        <v>-0.32</v>
      </c>
      <c r="F28" s="1">
        <v>0.75</v>
      </c>
      <c r="I28" t="s">
        <v>505</v>
      </c>
      <c r="J28">
        <v>-3.9487478600000001E-2</v>
      </c>
      <c r="K28">
        <v>0.96128199999999997</v>
      </c>
      <c r="L28">
        <v>3.4766581800000002E-2</v>
      </c>
      <c r="M28">
        <v>-1.1399999999999999</v>
      </c>
      <c r="N28" s="1">
        <v>0.26</v>
      </c>
      <c r="O28" t="str">
        <f t="shared" si="0"/>
        <v/>
      </c>
    </row>
    <row r="29" spans="1:15" x14ac:dyDescent="0.25">
      <c r="A29" t="s">
        <v>504</v>
      </c>
      <c r="B29" s="1">
        <v>-9.5186895000000001E-3</v>
      </c>
      <c r="C29">
        <v>0.99052649999999998</v>
      </c>
      <c r="D29" s="1">
        <v>2.6506539999999999E-2</v>
      </c>
      <c r="E29">
        <v>-0.36</v>
      </c>
      <c r="F29" s="1">
        <v>0.72</v>
      </c>
      <c r="I29" t="s">
        <v>504</v>
      </c>
      <c r="J29">
        <v>-3.0159255699999998E-2</v>
      </c>
      <c r="K29">
        <v>0.97029100000000001</v>
      </c>
      <c r="L29">
        <v>2.9810969999999999E-2</v>
      </c>
      <c r="M29">
        <v>-1.01</v>
      </c>
      <c r="N29" s="1">
        <v>0.31</v>
      </c>
      <c r="O29" t="str">
        <f t="shared" si="0"/>
        <v/>
      </c>
    </row>
    <row r="31" spans="1:15" x14ac:dyDescent="0.25">
      <c r="A31" t="s">
        <v>16</v>
      </c>
      <c r="B31" t="s">
        <v>17</v>
      </c>
      <c r="C31" t="s">
        <v>122</v>
      </c>
      <c r="D31" t="s">
        <v>18</v>
      </c>
    </row>
    <row r="32" spans="1:15" x14ac:dyDescent="0.25">
      <c r="A32" t="s">
        <v>19</v>
      </c>
      <c r="B32" t="s">
        <v>20</v>
      </c>
      <c r="C32">
        <v>0.38578079999999998</v>
      </c>
      <c r="D32">
        <v>0.14882680000000001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B1CC-4AD7-4F01-92CC-CD9E88D84BA2}">
  <dimension ref="A1:N36"/>
  <sheetViews>
    <sheetView workbookViewId="0">
      <selection activeCell="A3" sqref="A3:G3"/>
    </sheetView>
  </sheetViews>
  <sheetFormatPr defaultRowHeight="15" x14ac:dyDescent="0.25"/>
  <cols>
    <col min="1" max="1" width="22.140625" bestFit="1" customWidth="1"/>
    <col min="2" max="2" width="9" bestFit="1" customWidth="1"/>
    <col min="3" max="3" width="9.5703125" bestFit="1" customWidth="1"/>
    <col min="4" max="4" width="8.28515625" bestFit="1" customWidth="1"/>
    <col min="5" max="5" width="7.7109375" bestFit="1" customWidth="1"/>
    <col min="6" max="6" width="9" bestFit="1" customWidth="1"/>
    <col min="7" max="7" width="4" bestFit="1" customWidth="1"/>
    <col min="9" max="9" width="20.85546875" bestFit="1" customWidth="1"/>
  </cols>
  <sheetData>
    <row r="1" spans="1:14" x14ac:dyDescent="0.25">
      <c r="A1" t="s">
        <v>120</v>
      </c>
      <c r="B1" s="1">
        <v>-5.3170000000000002E-2</v>
      </c>
      <c r="C1" s="1">
        <v>0.94820000000000004</v>
      </c>
      <c r="D1" s="1">
        <v>5.2499999999999998E-2</v>
      </c>
      <c r="E1">
        <v>-1.0129999999999999</v>
      </c>
      <c r="F1">
        <v>0.31114999999999998</v>
      </c>
      <c r="I1" t="s">
        <v>771</v>
      </c>
      <c r="J1" s="1"/>
      <c r="K1" s="1"/>
      <c r="L1" s="1"/>
    </row>
    <row r="2" spans="1:14" x14ac:dyDescent="0.25">
      <c r="A2" t="s">
        <v>10</v>
      </c>
      <c r="B2" s="1">
        <v>-2.5250000000000002E-2</v>
      </c>
      <c r="C2" s="1">
        <v>0.97509999999999997</v>
      </c>
      <c r="D2" s="1">
        <v>2.1270000000000001E-2</v>
      </c>
      <c r="E2">
        <v>-1.1870000000000001</v>
      </c>
      <c r="F2">
        <v>0.23515</v>
      </c>
      <c r="I2" t="s">
        <v>772</v>
      </c>
      <c r="J2" s="1"/>
      <c r="K2" s="1"/>
      <c r="L2" s="1"/>
      <c r="N2" s="1"/>
    </row>
    <row r="3" spans="1:14" x14ac:dyDescent="0.25">
      <c r="A3" t="s">
        <v>12</v>
      </c>
      <c r="B3" s="1">
        <v>-6.8080000000000002E-2</v>
      </c>
      <c r="C3" s="1">
        <v>0.93420000000000003</v>
      </c>
      <c r="D3" s="1">
        <v>2.4289999999999999E-2</v>
      </c>
      <c r="E3">
        <v>-2.8039999999999998</v>
      </c>
      <c r="F3" s="1">
        <v>5.0549999999999996E-3</v>
      </c>
      <c r="G3" t="s">
        <v>22</v>
      </c>
      <c r="I3" t="s">
        <v>773</v>
      </c>
      <c r="J3" s="1"/>
      <c r="K3" s="1"/>
      <c r="L3" s="1"/>
    </row>
    <row r="4" spans="1:14" x14ac:dyDescent="0.25">
      <c r="A4" t="s">
        <v>124</v>
      </c>
      <c r="B4" s="1">
        <v>5.1180000000000003E-2</v>
      </c>
      <c r="C4" s="1">
        <v>1.0529999999999999</v>
      </c>
      <c r="D4" s="1">
        <v>1.83E-2</v>
      </c>
      <c r="E4">
        <v>2.7959999999999998</v>
      </c>
      <c r="F4">
        <v>5.1679999999999999E-3</v>
      </c>
      <c r="G4" t="s">
        <v>22</v>
      </c>
      <c r="I4" t="s">
        <v>774</v>
      </c>
      <c r="J4" s="1"/>
      <c r="K4" s="1"/>
      <c r="L4" s="1"/>
      <c r="N4" s="1"/>
    </row>
    <row r="5" spans="1:14" x14ac:dyDescent="0.25">
      <c r="A5" t="s">
        <v>24</v>
      </c>
      <c r="B5" s="1">
        <v>-2.1489999999999999E-2</v>
      </c>
      <c r="C5" s="1">
        <v>0.97870000000000001</v>
      </c>
      <c r="D5" s="1">
        <v>2.4060000000000002E-2</v>
      </c>
      <c r="E5">
        <v>-0.89300000000000002</v>
      </c>
      <c r="F5" s="1">
        <v>0.37171399999999999</v>
      </c>
      <c r="I5" t="s">
        <v>775</v>
      </c>
      <c r="J5" s="1"/>
      <c r="K5" s="1"/>
      <c r="L5" s="1"/>
      <c r="N5" s="1"/>
    </row>
    <row r="6" spans="1:14" x14ac:dyDescent="0.25">
      <c r="A6" t="s">
        <v>23</v>
      </c>
      <c r="B6" s="1">
        <v>-0.15459999999999999</v>
      </c>
      <c r="C6" s="1">
        <v>0.85670000000000002</v>
      </c>
      <c r="D6" s="1">
        <v>2.18E-2</v>
      </c>
      <c r="E6">
        <v>-7.0940000000000003</v>
      </c>
      <c r="F6" s="1">
        <v>1.2999999999999999E-12</v>
      </c>
      <c r="G6" t="s">
        <v>11</v>
      </c>
      <c r="I6" t="s">
        <v>776</v>
      </c>
      <c r="J6" s="1"/>
      <c r="K6" s="1"/>
      <c r="L6" s="1"/>
    </row>
    <row r="7" spans="1:14" x14ac:dyDescent="0.25">
      <c r="A7" t="s">
        <v>25</v>
      </c>
      <c r="B7" s="1">
        <v>3.2190000000000003E-2</v>
      </c>
      <c r="C7" s="1">
        <v>1.0329999999999999</v>
      </c>
      <c r="D7" s="1">
        <v>2.6790000000000001E-2</v>
      </c>
      <c r="E7">
        <v>1.202</v>
      </c>
      <c r="F7" s="1">
        <v>0.22947300000000001</v>
      </c>
      <c r="I7" t="s">
        <v>777</v>
      </c>
      <c r="J7" s="1"/>
      <c r="K7" s="1"/>
      <c r="L7" s="1"/>
    </row>
    <row r="8" spans="1:14" x14ac:dyDescent="0.25">
      <c r="A8" t="s">
        <v>26</v>
      </c>
      <c r="B8" s="1">
        <v>-7.0389999999999994E-2</v>
      </c>
      <c r="C8" s="1">
        <v>0.93200000000000005</v>
      </c>
      <c r="D8" s="1">
        <v>4.6249999999999999E-2</v>
      </c>
      <c r="E8">
        <v>-1.522</v>
      </c>
      <c r="F8">
        <v>0.128027</v>
      </c>
      <c r="I8" t="s">
        <v>778</v>
      </c>
      <c r="J8" s="1"/>
      <c r="K8" s="1"/>
      <c r="L8" s="1"/>
    </row>
    <row r="9" spans="1:14" x14ac:dyDescent="0.25">
      <c r="A9" t="s">
        <v>30</v>
      </c>
      <c r="B9" s="1">
        <v>0.16789999999999999</v>
      </c>
      <c r="C9" s="1">
        <v>1.1830000000000001</v>
      </c>
      <c r="D9" s="1">
        <v>2.5669999999999998E-2</v>
      </c>
      <c r="E9">
        <v>6.5430000000000001</v>
      </c>
      <c r="F9" s="1">
        <v>6.0300000000000001E-11</v>
      </c>
      <c r="G9" t="s">
        <v>11</v>
      </c>
      <c r="I9" t="s">
        <v>779</v>
      </c>
      <c r="J9" s="1"/>
      <c r="K9" s="1"/>
      <c r="L9" s="1"/>
    </row>
    <row r="10" spans="1:14" ht="17.25" customHeight="1" x14ac:dyDescent="0.25">
      <c r="A10" t="s">
        <v>27</v>
      </c>
      <c r="B10" s="1">
        <v>0.14510000000000001</v>
      </c>
      <c r="C10" s="1">
        <v>1.1559999999999999</v>
      </c>
      <c r="D10" s="1">
        <v>4.0120000000000003E-2</v>
      </c>
      <c r="E10">
        <v>3.617</v>
      </c>
      <c r="F10" s="1">
        <v>2.9799999999999998E-4</v>
      </c>
      <c r="G10" t="s">
        <v>11</v>
      </c>
      <c r="I10" t="s">
        <v>780</v>
      </c>
      <c r="J10" s="1"/>
      <c r="K10" s="1"/>
      <c r="L10" s="1"/>
    </row>
    <row r="11" spans="1:14" x14ac:dyDescent="0.25">
      <c r="A11" t="s">
        <v>29</v>
      </c>
      <c r="B11" s="1">
        <v>8.3119999999999999E-2</v>
      </c>
      <c r="C11" s="1">
        <v>1.087</v>
      </c>
      <c r="D11" s="1">
        <v>2.3550000000000001E-2</v>
      </c>
      <c r="E11">
        <v>3.5289999999999999</v>
      </c>
      <c r="F11">
        <v>4.17E-4</v>
      </c>
      <c r="G11" t="s">
        <v>11</v>
      </c>
      <c r="I11" t="s">
        <v>781</v>
      </c>
      <c r="J11" s="1"/>
      <c r="K11" s="1"/>
      <c r="L11" s="1"/>
    </row>
    <row r="12" spans="1:14" x14ac:dyDescent="0.25">
      <c r="A12" t="s">
        <v>28</v>
      </c>
      <c r="B12" s="1">
        <v>0.10390000000000001</v>
      </c>
      <c r="C12" s="1">
        <v>1.109</v>
      </c>
      <c r="D12" s="1">
        <v>6.25E-2</v>
      </c>
      <c r="E12">
        <v>1.6619999999999999</v>
      </c>
      <c r="F12">
        <v>9.6472000000000002E-2</v>
      </c>
      <c r="G12" t="s">
        <v>42</v>
      </c>
      <c r="I12" t="s">
        <v>782</v>
      </c>
      <c r="J12" s="1"/>
      <c r="K12" s="1"/>
      <c r="L12" s="1"/>
    </row>
    <row r="13" spans="1:14" x14ac:dyDescent="0.25">
      <c r="A13" t="s">
        <v>173</v>
      </c>
      <c r="B13" s="1">
        <v>-4.3729999999999998E-2</v>
      </c>
      <c r="C13" s="1">
        <v>0.95720000000000005</v>
      </c>
      <c r="D13" s="1">
        <v>3.0689999999999999E-2</v>
      </c>
      <c r="E13">
        <v>-1.425</v>
      </c>
      <c r="F13">
        <v>0.154226</v>
      </c>
      <c r="I13" t="s">
        <v>783</v>
      </c>
      <c r="J13" s="1"/>
      <c r="K13" s="1"/>
      <c r="L13" s="1"/>
      <c r="N13" s="1"/>
    </row>
    <row r="14" spans="1:14" x14ac:dyDescent="0.25">
      <c r="A14" t="s">
        <v>31</v>
      </c>
      <c r="B14" s="1">
        <v>-5.4510000000000003E-2</v>
      </c>
      <c r="C14" s="1">
        <v>0.94699999999999995</v>
      </c>
      <c r="D14" s="1">
        <v>6.0819999999999997E-3</v>
      </c>
      <c r="E14">
        <v>-8.9610000000000003</v>
      </c>
      <c r="F14" s="1" t="s">
        <v>119</v>
      </c>
      <c r="G14" t="s">
        <v>11</v>
      </c>
      <c r="I14" t="s">
        <v>784</v>
      </c>
      <c r="J14" s="1"/>
      <c r="K14" s="1"/>
      <c r="L14" s="1"/>
    </row>
    <row r="15" spans="1:14" x14ac:dyDescent="0.25">
      <c r="A15" t="s">
        <v>32</v>
      </c>
      <c r="B15" s="1">
        <v>1.4250000000000001E-2</v>
      </c>
      <c r="C15" s="1">
        <v>1.014</v>
      </c>
      <c r="D15" s="1">
        <v>1.2959999999999999E-2</v>
      </c>
      <c r="E15">
        <v>1.1000000000000001</v>
      </c>
      <c r="F15">
        <v>0.27132899999999999</v>
      </c>
      <c r="I15" t="s">
        <v>785</v>
      </c>
      <c r="J15" s="1"/>
      <c r="K15" s="1"/>
      <c r="L15" s="1"/>
    </row>
    <row r="16" spans="1:14" x14ac:dyDescent="0.25">
      <c r="A16" t="s">
        <v>33</v>
      </c>
      <c r="B16" s="1">
        <v>1.2699999999999999E-2</v>
      </c>
      <c r="C16" s="1">
        <v>1.0129999999999999</v>
      </c>
      <c r="D16" s="1">
        <v>3.4970000000000001E-3</v>
      </c>
      <c r="E16">
        <v>3.6320000000000001</v>
      </c>
      <c r="F16">
        <v>2.81E-4</v>
      </c>
      <c r="G16" t="s">
        <v>11</v>
      </c>
      <c r="I16" t="s">
        <v>786</v>
      </c>
      <c r="J16" s="1"/>
      <c r="K16" s="1"/>
      <c r="L16" s="1"/>
      <c r="N16" s="1"/>
    </row>
    <row r="17" spans="1:14" x14ac:dyDescent="0.25">
      <c r="A17" t="s">
        <v>118</v>
      </c>
      <c r="B17" s="1">
        <v>-7.3730000000000002E-3</v>
      </c>
      <c r="C17" s="1">
        <v>0.99270000000000003</v>
      </c>
      <c r="D17" s="1">
        <v>5.4799999999999996E-3</v>
      </c>
      <c r="E17">
        <v>-1.345</v>
      </c>
      <c r="F17" s="1">
        <v>0.178509</v>
      </c>
      <c r="I17" t="s">
        <v>787</v>
      </c>
      <c r="J17" s="1"/>
      <c r="K17" s="1"/>
      <c r="L17" s="1"/>
      <c r="N17" s="1"/>
    </row>
    <row r="18" spans="1:14" x14ac:dyDescent="0.25">
      <c r="A18" t="s">
        <v>34</v>
      </c>
      <c r="B18" s="1">
        <v>3.5249999999999999E-3</v>
      </c>
      <c r="C18" s="1">
        <v>1.004</v>
      </c>
      <c r="D18" s="1">
        <v>3.837E-4</v>
      </c>
      <c r="E18">
        <v>9.1869999999999994</v>
      </c>
      <c r="F18" s="1" t="s">
        <v>119</v>
      </c>
      <c r="G18" t="s">
        <v>11</v>
      </c>
      <c r="I18" t="s">
        <v>788</v>
      </c>
      <c r="J18" s="1"/>
      <c r="K18" s="1"/>
      <c r="L18" s="1"/>
      <c r="N18" s="1"/>
    </row>
    <row r="19" spans="1:14" x14ac:dyDescent="0.25">
      <c r="A19" t="s">
        <v>35</v>
      </c>
      <c r="B19" s="1">
        <v>-4.7679999999999999E-4</v>
      </c>
      <c r="C19" s="1">
        <v>0.99950000000000006</v>
      </c>
      <c r="D19" s="1">
        <v>2.075E-4</v>
      </c>
      <c r="E19">
        <v>-2.298</v>
      </c>
      <c r="F19" s="1">
        <v>2.1558999999999998E-2</v>
      </c>
      <c r="G19" t="s">
        <v>128</v>
      </c>
      <c r="I19" t="s">
        <v>789</v>
      </c>
      <c r="J19" s="1"/>
      <c r="K19" s="1"/>
      <c r="L19" s="1"/>
    </row>
    <row r="20" spans="1:14" x14ac:dyDescent="0.25">
      <c r="A20" t="s">
        <v>36</v>
      </c>
      <c r="B20" s="1">
        <v>5.5949999999999999E-4</v>
      </c>
      <c r="C20" s="1">
        <v>1.0009999999999999</v>
      </c>
      <c r="D20" s="1">
        <v>9.7219999999999994E-5</v>
      </c>
      <c r="E20">
        <v>5.7549999999999999</v>
      </c>
      <c r="F20" s="1">
        <v>8.6800000000000006E-9</v>
      </c>
      <c r="G20" t="s">
        <v>11</v>
      </c>
      <c r="I20" t="s">
        <v>790</v>
      </c>
      <c r="J20" s="1"/>
      <c r="K20" s="1"/>
      <c r="L20" s="1"/>
    </row>
    <row r="21" spans="1:14" x14ac:dyDescent="0.25">
      <c r="A21" t="s">
        <v>37</v>
      </c>
      <c r="B21" s="1">
        <v>-6.77E-3</v>
      </c>
      <c r="C21" s="1">
        <v>0.99329999999999996</v>
      </c>
      <c r="D21" s="1">
        <v>1.8679999999999999E-2</v>
      </c>
      <c r="E21">
        <v>-0.36299999999999999</v>
      </c>
      <c r="F21">
        <v>0.71697699999999998</v>
      </c>
      <c r="I21" t="s">
        <v>791</v>
      </c>
      <c r="J21" s="1"/>
      <c r="K21" s="1"/>
      <c r="L21" s="1"/>
    </row>
    <row r="22" spans="1:14" x14ac:dyDescent="0.25">
      <c r="A22" t="s">
        <v>38</v>
      </c>
      <c r="B22" s="1">
        <v>-2.8400000000000002E-2</v>
      </c>
      <c r="C22" s="1">
        <v>0.97199999999999998</v>
      </c>
      <c r="D22" s="1">
        <v>2.743E-2</v>
      </c>
      <c r="E22">
        <v>-1.0349999999999999</v>
      </c>
      <c r="F22">
        <v>0.30050700000000002</v>
      </c>
      <c r="I22" t="s">
        <v>792</v>
      </c>
      <c r="J22" s="1"/>
      <c r="K22" s="1"/>
      <c r="L22" s="1"/>
      <c r="N22" s="1"/>
    </row>
    <row r="23" spans="1:14" x14ac:dyDescent="0.25">
      <c r="A23" t="s">
        <v>40</v>
      </c>
      <c r="B23" s="1">
        <v>-0.20380000000000001</v>
      </c>
      <c r="C23" s="1">
        <v>0.81559999999999999</v>
      </c>
      <c r="D23" s="1">
        <v>2.904E-2</v>
      </c>
      <c r="E23">
        <v>-7.02</v>
      </c>
      <c r="F23" s="1">
        <v>2.2199999999999998E-12</v>
      </c>
      <c r="G23" t="s">
        <v>11</v>
      </c>
      <c r="I23" t="s">
        <v>793</v>
      </c>
      <c r="J23" s="1"/>
      <c r="K23" s="1"/>
      <c r="L23" s="1"/>
    </row>
    <row r="24" spans="1:14" x14ac:dyDescent="0.25">
      <c r="A24" t="s">
        <v>41</v>
      </c>
      <c r="B24" s="1">
        <v>-9.529E-2</v>
      </c>
      <c r="C24" s="1">
        <v>0.90910000000000002</v>
      </c>
      <c r="D24" s="1">
        <v>2.3900000000000001E-2</v>
      </c>
      <c r="E24">
        <v>-3.988</v>
      </c>
      <c r="F24" s="1">
        <v>6.6699999999999995E-5</v>
      </c>
      <c r="G24" t="s">
        <v>11</v>
      </c>
      <c r="I24" t="s">
        <v>794</v>
      </c>
      <c r="J24" s="1"/>
      <c r="K24" s="1"/>
      <c r="L24" s="1"/>
      <c r="N24" s="1"/>
    </row>
    <row r="25" spans="1:14" x14ac:dyDescent="0.25">
      <c r="A25" t="s">
        <v>39</v>
      </c>
      <c r="B25" s="1">
        <v>-0.1215</v>
      </c>
      <c r="C25" s="1">
        <v>0.88560000000000005</v>
      </c>
      <c r="D25" s="1">
        <v>2.6530000000000001E-2</v>
      </c>
      <c r="E25">
        <v>-4.5810000000000004</v>
      </c>
      <c r="F25" s="1">
        <v>4.6199999999999998E-6</v>
      </c>
      <c r="G25" t="s">
        <v>11</v>
      </c>
      <c r="I25" t="s">
        <v>795</v>
      </c>
      <c r="J25" s="1"/>
      <c r="K25" s="1"/>
      <c r="L25" s="1"/>
      <c r="N25" s="1"/>
    </row>
    <row r="26" spans="1:14" x14ac:dyDescent="0.25">
      <c r="A26" t="s">
        <v>503</v>
      </c>
      <c r="B26" s="1">
        <v>-3.746E-2</v>
      </c>
      <c r="C26" s="1">
        <v>0.96319999999999995</v>
      </c>
      <c r="D26" s="1">
        <v>2.3859999999999999E-2</v>
      </c>
      <c r="E26">
        <v>-1.57</v>
      </c>
      <c r="F26" s="1">
        <v>0.116508</v>
      </c>
      <c r="I26" t="s">
        <v>796</v>
      </c>
      <c r="J26" s="1"/>
      <c r="K26" s="1"/>
      <c r="L26" s="1"/>
      <c r="N26" s="1"/>
    </row>
    <row r="27" spans="1:14" x14ac:dyDescent="0.25">
      <c r="A27" t="s">
        <v>504</v>
      </c>
      <c r="B27" s="1">
        <v>-2.8729999999999999E-2</v>
      </c>
      <c r="C27" s="1">
        <v>0.97170000000000001</v>
      </c>
      <c r="D27" s="1">
        <v>2.9020000000000001E-2</v>
      </c>
      <c r="E27">
        <v>-0.99</v>
      </c>
      <c r="F27" s="1">
        <v>0.32218400000000003</v>
      </c>
      <c r="I27" t="s">
        <v>797</v>
      </c>
      <c r="J27" s="1"/>
      <c r="K27" s="1"/>
      <c r="L27" s="1"/>
      <c r="N27" s="1"/>
    </row>
    <row r="28" spans="1:14" x14ac:dyDescent="0.25">
      <c r="A28" t="s">
        <v>505</v>
      </c>
      <c r="B28" s="1">
        <v>-2.213E-2</v>
      </c>
      <c r="C28" s="1">
        <v>0.97809999999999997</v>
      </c>
      <c r="D28" s="1">
        <v>2.588E-2</v>
      </c>
      <c r="E28">
        <v>-0.85499999999999998</v>
      </c>
      <c r="F28" s="1">
        <v>0.39265499999999998</v>
      </c>
      <c r="I28" t="s">
        <v>798</v>
      </c>
      <c r="J28" s="1"/>
      <c r="K28" s="1"/>
      <c r="L28" s="1"/>
    </row>
    <row r="29" spans="1:14" x14ac:dyDescent="0.25">
      <c r="A29" t="s">
        <v>43</v>
      </c>
      <c r="B29" s="1">
        <v>-7.3669999999999999E-2</v>
      </c>
      <c r="C29" s="1">
        <v>0.92900000000000005</v>
      </c>
      <c r="D29" s="1">
        <v>6.5279999999999999E-3</v>
      </c>
      <c r="E29">
        <v>-11.286</v>
      </c>
      <c r="F29" t="s">
        <v>119</v>
      </c>
      <c r="G29" t="s">
        <v>11</v>
      </c>
      <c r="I29" t="s">
        <v>799</v>
      </c>
      <c r="J29" s="1"/>
      <c r="K29" s="1"/>
      <c r="L29" s="1"/>
      <c r="N29" s="1"/>
    </row>
    <row r="30" spans="1:14" x14ac:dyDescent="0.25">
      <c r="A30" t="s">
        <v>44</v>
      </c>
      <c r="B30" s="1">
        <v>2.4549999999999999E-2</v>
      </c>
      <c r="C30" s="1">
        <v>1.0249999999999999</v>
      </c>
      <c r="D30" s="1">
        <v>1.5939999999999999E-2</v>
      </c>
      <c r="E30">
        <v>1.54</v>
      </c>
      <c r="F30" s="1">
        <v>0.123476</v>
      </c>
      <c r="I30" t="s">
        <v>800</v>
      </c>
    </row>
    <row r="31" spans="1:14" x14ac:dyDescent="0.25">
      <c r="A31" t="s">
        <v>131</v>
      </c>
      <c r="B31" s="1">
        <v>-0.1086</v>
      </c>
      <c r="C31" s="1">
        <v>0.89710000000000001</v>
      </c>
      <c r="D31" s="1">
        <v>2.2290000000000001E-2</v>
      </c>
      <c r="E31">
        <v>-4.8730000000000002</v>
      </c>
      <c r="F31" s="1">
        <v>1.1000000000000001E-6</v>
      </c>
      <c r="G31" t="s">
        <v>11</v>
      </c>
      <c r="I31" t="s">
        <v>801</v>
      </c>
    </row>
    <row r="32" spans="1:14" x14ac:dyDescent="0.25">
      <c r="A32" t="s">
        <v>145</v>
      </c>
      <c r="B32" s="1">
        <v>-0.50009999999999999</v>
      </c>
      <c r="C32" s="1">
        <v>0.60650000000000004</v>
      </c>
      <c r="D32" s="1">
        <v>9.8199999999999996E-2</v>
      </c>
      <c r="E32">
        <v>-5.093</v>
      </c>
      <c r="F32" s="1">
        <v>3.53E-7</v>
      </c>
      <c r="G32" t="s">
        <v>11</v>
      </c>
      <c r="I32" t="s">
        <v>802</v>
      </c>
    </row>
    <row r="33" spans="1:9" x14ac:dyDescent="0.25">
      <c r="A33" t="s">
        <v>46</v>
      </c>
      <c r="B33" s="1">
        <v>-0.33150000000000002</v>
      </c>
      <c r="C33" s="1">
        <v>0.71779999999999999</v>
      </c>
      <c r="D33" s="1">
        <v>6.2199999999999998E-2</v>
      </c>
      <c r="E33">
        <v>-5.33</v>
      </c>
      <c r="F33" s="1">
        <v>9.83E-8</v>
      </c>
      <c r="G33" t="s">
        <v>11</v>
      </c>
      <c r="I33" t="s">
        <v>803</v>
      </c>
    </row>
    <row r="34" spans="1:9" x14ac:dyDescent="0.25">
      <c r="A34" t="s">
        <v>129</v>
      </c>
      <c r="B34" s="1">
        <v>-0.49440000000000001</v>
      </c>
      <c r="C34" s="1">
        <v>0.61</v>
      </c>
      <c r="D34" s="1">
        <v>7.8939999999999996E-2</v>
      </c>
      <c r="E34">
        <v>-6.2619999999999996</v>
      </c>
      <c r="F34" s="1">
        <v>3.7899999999999998E-10</v>
      </c>
      <c r="G34" t="s">
        <v>11</v>
      </c>
    </row>
    <row r="35" spans="1:9" x14ac:dyDescent="0.25">
      <c r="A35" t="s">
        <v>130</v>
      </c>
      <c r="B35" s="1">
        <v>-0.30769999999999997</v>
      </c>
      <c r="C35" s="1">
        <v>0.73519999999999996</v>
      </c>
      <c r="D35" s="1">
        <v>7.0449999999999999E-2</v>
      </c>
      <c r="E35">
        <v>-4.367</v>
      </c>
      <c r="F35" s="1">
        <v>1.26E-5</v>
      </c>
      <c r="G35" t="s">
        <v>11</v>
      </c>
    </row>
    <row r="36" spans="1:9" x14ac:dyDescent="0.25">
      <c r="A36" t="s">
        <v>45</v>
      </c>
      <c r="B36" s="1">
        <v>-0.2127</v>
      </c>
      <c r="C36" s="1">
        <v>0.80840000000000001</v>
      </c>
      <c r="D36" s="1">
        <v>0.1807</v>
      </c>
      <c r="E36">
        <v>-1.177</v>
      </c>
      <c r="F36">
        <v>0.23914199999999999</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O39"/>
  <sheetViews>
    <sheetView workbookViewId="0">
      <selection activeCell="K8" sqref="K8"/>
    </sheetView>
  </sheetViews>
  <sheetFormatPr defaultRowHeight="15" x14ac:dyDescent="0.25"/>
  <sheetData>
    <row r="1" spans="1:15" x14ac:dyDescent="0.25">
      <c r="A1" t="s">
        <v>120</v>
      </c>
      <c r="B1">
        <v>-5.3853284100000003E-2</v>
      </c>
      <c r="C1">
        <v>0.9475711</v>
      </c>
      <c r="D1">
        <v>6.2380413000000003E-2</v>
      </c>
      <c r="E1">
        <v>-0.86</v>
      </c>
      <c r="F1" s="1">
        <v>0.39</v>
      </c>
      <c r="G1" t="str">
        <f t="shared" ref="G1:G36" si="0">IF(F1&lt;0.001,"***",IF(F1&lt;0.01,"**",IF(F1&lt;0.05,"*",IF(F1&lt;0.1,"^",""))))</f>
        <v/>
      </c>
      <c r="I1" t="s">
        <v>120</v>
      </c>
      <c r="J1">
        <v>-4.260394E-2</v>
      </c>
      <c r="K1">
        <v>0.95829089999999995</v>
      </c>
      <c r="L1" s="1">
        <v>6.3877787199999994E-2</v>
      </c>
      <c r="M1">
        <v>-0.67</v>
      </c>
      <c r="N1" s="1">
        <v>0.5</v>
      </c>
      <c r="O1" t="str">
        <f t="shared" ref="O1:O36" si="1">IF(N1&lt;0.001,"***",IF(N1&lt;0.01,"**",IF(N1&lt;0.05,"*",IF(N1&lt;0.1,"^",""))))</f>
        <v/>
      </c>
    </row>
    <row r="2" spans="1:15" x14ac:dyDescent="0.25">
      <c r="A2" t="s">
        <v>10</v>
      </c>
      <c r="B2">
        <v>-1.8642875699999999E-2</v>
      </c>
      <c r="C2">
        <v>0.98152980000000001</v>
      </c>
      <c r="D2">
        <v>2.5156248199999998E-2</v>
      </c>
      <c r="E2">
        <v>-0.74</v>
      </c>
      <c r="F2" s="1">
        <v>0.46</v>
      </c>
      <c r="G2" t="str">
        <f t="shared" si="0"/>
        <v/>
      </c>
      <c r="I2" t="s">
        <v>10</v>
      </c>
      <c r="J2">
        <v>-2.0641343699999998E-2</v>
      </c>
      <c r="K2">
        <v>0.97957019999999995</v>
      </c>
      <c r="L2" s="1">
        <v>2.53161116E-2</v>
      </c>
      <c r="M2">
        <v>-0.82</v>
      </c>
      <c r="N2" s="1">
        <v>0.41</v>
      </c>
      <c r="O2" t="str">
        <f t="shared" si="1"/>
        <v/>
      </c>
    </row>
    <row r="3" spans="1:15" x14ac:dyDescent="0.25">
      <c r="A3" t="s">
        <v>12</v>
      </c>
      <c r="B3">
        <v>-7.2946637199999997E-2</v>
      </c>
      <c r="C3">
        <v>0.92965039999999999</v>
      </c>
      <c r="D3">
        <v>2.98161178E-2</v>
      </c>
      <c r="E3">
        <v>-2.4500000000000002</v>
      </c>
      <c r="F3" s="1">
        <v>1.4E-2</v>
      </c>
      <c r="G3" t="str">
        <f t="shared" si="0"/>
        <v>*</v>
      </c>
      <c r="I3" t="s">
        <v>12</v>
      </c>
      <c r="J3">
        <v>-7.3842519699999998E-2</v>
      </c>
      <c r="K3">
        <v>0.92881800000000003</v>
      </c>
      <c r="L3" s="1">
        <v>2.9934281900000002E-2</v>
      </c>
      <c r="M3">
        <v>-2.4700000000000002</v>
      </c>
      <c r="N3" s="1">
        <v>1.4E-2</v>
      </c>
      <c r="O3" t="str">
        <f t="shared" si="1"/>
        <v>*</v>
      </c>
    </row>
    <row r="4" spans="1:15" x14ac:dyDescent="0.25">
      <c r="A4" t="s">
        <v>124</v>
      </c>
      <c r="B4">
        <v>8.0902238799999998E-2</v>
      </c>
      <c r="C4">
        <v>1.0842649</v>
      </c>
      <c r="D4">
        <v>2.3935791599999999E-2</v>
      </c>
      <c r="E4">
        <v>3.38</v>
      </c>
      <c r="F4" s="1">
        <v>7.2000000000000005E-4</v>
      </c>
      <c r="G4" t="str">
        <f t="shared" si="0"/>
        <v>***</v>
      </c>
      <c r="I4" t="s">
        <v>124</v>
      </c>
      <c r="J4">
        <v>7.969155E-2</v>
      </c>
      <c r="K4">
        <v>1.0829530000000001</v>
      </c>
      <c r="L4" s="1">
        <v>2.40368561E-2</v>
      </c>
      <c r="M4">
        <v>3.32</v>
      </c>
      <c r="N4" s="1">
        <v>9.2000000000000003E-4</v>
      </c>
      <c r="O4" t="str">
        <f t="shared" si="1"/>
        <v>***</v>
      </c>
    </row>
    <row r="5" spans="1:15" x14ac:dyDescent="0.25">
      <c r="A5" t="s">
        <v>24</v>
      </c>
      <c r="B5">
        <v>-2.50358712E-2</v>
      </c>
      <c r="C5">
        <v>0.97527489999999994</v>
      </c>
      <c r="D5">
        <v>3.1867788199999997E-2</v>
      </c>
      <c r="E5">
        <v>-0.79</v>
      </c>
      <c r="F5" s="1">
        <v>0.43</v>
      </c>
      <c r="G5" t="str">
        <f t="shared" si="0"/>
        <v/>
      </c>
      <c r="I5" t="s">
        <v>24</v>
      </c>
      <c r="J5">
        <v>-2.1954214600000001E-2</v>
      </c>
      <c r="K5">
        <v>0.97828499999999996</v>
      </c>
      <c r="L5" s="1">
        <v>3.1965124300000002E-2</v>
      </c>
      <c r="M5">
        <v>-0.69</v>
      </c>
      <c r="N5" s="1">
        <v>0.49</v>
      </c>
      <c r="O5" t="str">
        <f t="shared" si="1"/>
        <v/>
      </c>
    </row>
    <row r="6" spans="1:15" x14ac:dyDescent="0.25">
      <c r="A6" t="s">
        <v>23</v>
      </c>
      <c r="B6">
        <v>-0.20403662280000001</v>
      </c>
      <c r="C6">
        <v>0.8154325</v>
      </c>
      <c r="D6">
        <v>2.93134543E-2</v>
      </c>
      <c r="E6">
        <v>-6.96</v>
      </c>
      <c r="F6" s="1">
        <v>3.4000000000000001E-12</v>
      </c>
      <c r="G6" t="str">
        <f t="shared" si="0"/>
        <v>***</v>
      </c>
      <c r="I6" t="s">
        <v>23</v>
      </c>
      <c r="J6">
        <v>-0.19689083560000001</v>
      </c>
      <c r="K6">
        <v>0.82128029999999996</v>
      </c>
      <c r="L6" s="1">
        <v>2.94196176E-2</v>
      </c>
      <c r="M6">
        <v>-6.69</v>
      </c>
      <c r="N6" s="1">
        <v>2.2000000000000002E-11</v>
      </c>
      <c r="O6" t="str">
        <f t="shared" si="1"/>
        <v>***</v>
      </c>
    </row>
    <row r="7" spans="1:15" x14ac:dyDescent="0.25">
      <c r="A7" t="s">
        <v>25</v>
      </c>
      <c r="B7">
        <v>2.53985038E-2</v>
      </c>
      <c r="C7">
        <v>1.0257238</v>
      </c>
      <c r="D7">
        <v>3.2082896999999999E-2</v>
      </c>
      <c r="E7" s="1">
        <v>0.79</v>
      </c>
      <c r="F7" s="1">
        <v>0.43</v>
      </c>
      <c r="G7" t="str">
        <f t="shared" si="0"/>
        <v/>
      </c>
      <c r="I7" t="s">
        <v>25</v>
      </c>
      <c r="J7">
        <v>2.74920029E-2</v>
      </c>
      <c r="K7">
        <v>1.0278734</v>
      </c>
      <c r="L7" s="1">
        <v>3.2069143500000001E-2</v>
      </c>
      <c r="M7">
        <v>0.86</v>
      </c>
      <c r="N7" s="1">
        <v>0.39</v>
      </c>
      <c r="O7" t="str">
        <f t="shared" si="1"/>
        <v/>
      </c>
    </row>
    <row r="8" spans="1:15" x14ac:dyDescent="0.25">
      <c r="A8" t="s">
        <v>26</v>
      </c>
      <c r="B8">
        <v>-0.1049419489</v>
      </c>
      <c r="C8">
        <v>0.90037679999999998</v>
      </c>
      <c r="D8">
        <v>5.59170784E-2</v>
      </c>
      <c r="E8">
        <v>-1.88</v>
      </c>
      <c r="F8" s="1">
        <v>6.0999999999999999E-2</v>
      </c>
      <c r="G8" t="str">
        <f t="shared" si="0"/>
        <v>^</v>
      </c>
      <c r="I8" t="s">
        <v>26</v>
      </c>
      <c r="J8">
        <v>-9.9075766300000007E-2</v>
      </c>
      <c r="K8">
        <v>0.90567410000000004</v>
      </c>
      <c r="L8" s="1">
        <v>5.58976521E-2</v>
      </c>
      <c r="M8">
        <v>-1.77</v>
      </c>
      <c r="N8" s="1">
        <v>7.5999999999999998E-2</v>
      </c>
      <c r="O8" t="str">
        <f t="shared" si="1"/>
        <v>^</v>
      </c>
    </row>
    <row r="9" spans="1:15" x14ac:dyDescent="0.25">
      <c r="A9" t="s">
        <v>30</v>
      </c>
      <c r="B9">
        <v>0.1985539962</v>
      </c>
      <c r="C9">
        <v>1.2196378999999999</v>
      </c>
      <c r="D9">
        <v>3.2676455399999998E-2</v>
      </c>
      <c r="E9">
        <v>6.08</v>
      </c>
      <c r="F9" s="1">
        <v>1.2E-9</v>
      </c>
      <c r="G9" t="str">
        <f t="shared" si="0"/>
        <v>***</v>
      </c>
      <c r="I9" t="s">
        <v>30</v>
      </c>
      <c r="J9">
        <v>0.17585520530000001</v>
      </c>
      <c r="K9">
        <v>1.1922653999999999</v>
      </c>
      <c r="L9" s="1">
        <v>3.3491341399999999E-2</v>
      </c>
      <c r="M9">
        <v>5.25</v>
      </c>
      <c r="N9" s="1">
        <v>1.4999999999999999E-7</v>
      </c>
      <c r="O9" t="str">
        <f t="shared" si="1"/>
        <v>***</v>
      </c>
    </row>
    <row r="10" spans="1:15" x14ac:dyDescent="0.25">
      <c r="A10" t="s">
        <v>27</v>
      </c>
      <c r="B10">
        <v>0.14639982100000001</v>
      </c>
      <c r="C10">
        <v>1.157659</v>
      </c>
      <c r="D10">
        <v>4.8831210700000002E-2</v>
      </c>
      <c r="E10" s="1">
        <v>3</v>
      </c>
      <c r="F10" s="1">
        <v>2.7000000000000001E-3</v>
      </c>
      <c r="G10" t="str">
        <f t="shared" si="0"/>
        <v>**</v>
      </c>
      <c r="I10" t="s">
        <v>27</v>
      </c>
      <c r="J10">
        <v>0.128046245</v>
      </c>
      <c r="K10">
        <v>1.1366056</v>
      </c>
      <c r="L10" s="1">
        <v>4.9397224400000002E-2</v>
      </c>
      <c r="M10">
        <v>2.59</v>
      </c>
      <c r="N10" s="1">
        <v>9.4999999999999998E-3</v>
      </c>
      <c r="O10" t="str">
        <f t="shared" si="1"/>
        <v>**</v>
      </c>
    </row>
    <row r="11" spans="1:15" x14ac:dyDescent="0.25">
      <c r="A11" t="s">
        <v>29</v>
      </c>
      <c r="B11">
        <v>0.102366866</v>
      </c>
      <c r="C11">
        <v>1.1077897999999999</v>
      </c>
      <c r="D11">
        <v>2.9654776800000001E-2</v>
      </c>
      <c r="E11">
        <v>3.45</v>
      </c>
      <c r="F11" s="1">
        <v>5.5999999999999995E-4</v>
      </c>
      <c r="G11" t="str">
        <f t="shared" si="0"/>
        <v>***</v>
      </c>
      <c r="I11" t="s">
        <v>29</v>
      </c>
      <c r="J11">
        <v>7.5179441799999996E-2</v>
      </c>
      <c r="K11">
        <v>1.0780776000000001</v>
      </c>
      <c r="L11" s="1">
        <v>3.0350820099999998E-2</v>
      </c>
      <c r="M11">
        <v>2.48</v>
      </c>
      <c r="N11" s="1">
        <v>1.2999999999999999E-2</v>
      </c>
      <c r="O11" t="str">
        <f t="shared" si="1"/>
        <v>*</v>
      </c>
    </row>
    <row r="12" spans="1:15" x14ac:dyDescent="0.25">
      <c r="A12" t="s">
        <v>28</v>
      </c>
      <c r="B12">
        <v>8.6227525599999993E-2</v>
      </c>
      <c r="C12">
        <v>1.0900543</v>
      </c>
      <c r="D12">
        <v>7.4536289699999994E-2</v>
      </c>
      <c r="E12">
        <v>1.1599999999999999</v>
      </c>
      <c r="F12" s="1">
        <v>0.25</v>
      </c>
      <c r="G12" t="str">
        <f t="shared" si="0"/>
        <v/>
      </c>
      <c r="I12" t="s">
        <v>28</v>
      </c>
      <c r="J12">
        <v>7.1382202800000003E-2</v>
      </c>
      <c r="K12">
        <v>1.0739916</v>
      </c>
      <c r="L12" s="1">
        <v>7.4911220400000006E-2</v>
      </c>
      <c r="M12">
        <v>0.95</v>
      </c>
      <c r="N12" s="1">
        <v>0.34</v>
      </c>
      <c r="O12" t="str">
        <f t="shared" si="1"/>
        <v/>
      </c>
    </row>
    <row r="13" spans="1:15" x14ac:dyDescent="0.25">
      <c r="A13" t="s">
        <v>173</v>
      </c>
      <c r="B13">
        <v>-6.1313542200000001E-2</v>
      </c>
      <c r="C13">
        <v>0.94052829999999998</v>
      </c>
      <c r="D13">
        <v>3.3777753000000001E-2</v>
      </c>
      <c r="E13">
        <v>-1.82</v>
      </c>
      <c r="F13" s="1">
        <v>6.9000000000000006E-2</v>
      </c>
      <c r="G13" t="str">
        <f t="shared" si="0"/>
        <v>^</v>
      </c>
      <c r="I13" t="s">
        <v>173</v>
      </c>
      <c r="J13">
        <v>-5.0043540400000003E-2</v>
      </c>
      <c r="K13">
        <v>0.95118800000000003</v>
      </c>
      <c r="L13" s="1">
        <v>3.3844739300000003E-2</v>
      </c>
      <c r="M13">
        <v>-1.48</v>
      </c>
      <c r="N13" s="1">
        <v>0.14000000000000001</v>
      </c>
      <c r="O13" t="str">
        <f t="shared" si="1"/>
        <v/>
      </c>
    </row>
    <row r="14" spans="1:15" x14ac:dyDescent="0.25">
      <c r="A14" t="s">
        <v>31</v>
      </c>
      <c r="B14">
        <v>-4.7993936000000001E-2</v>
      </c>
      <c r="C14">
        <v>0.95313959999999998</v>
      </c>
      <c r="D14">
        <v>7.0176110999999996E-3</v>
      </c>
      <c r="E14">
        <v>-6.84</v>
      </c>
      <c r="F14" s="1">
        <v>7.9999999999999998E-12</v>
      </c>
      <c r="G14" t="str">
        <f t="shared" si="0"/>
        <v>***</v>
      </c>
      <c r="I14" t="s">
        <v>31</v>
      </c>
      <c r="J14">
        <v>-5.3771946600000002E-2</v>
      </c>
      <c r="K14">
        <v>0.94764820000000005</v>
      </c>
      <c r="L14" s="1">
        <v>7.1181448999999997E-3</v>
      </c>
      <c r="M14">
        <v>-7.55</v>
      </c>
      <c r="N14" s="1">
        <v>4.1999999999999998E-14</v>
      </c>
      <c r="O14" t="str">
        <f t="shared" si="1"/>
        <v>***</v>
      </c>
    </row>
    <row r="15" spans="1:15" x14ac:dyDescent="0.25">
      <c r="A15" t="s">
        <v>32</v>
      </c>
      <c r="B15">
        <v>2.2782275800000001E-2</v>
      </c>
      <c r="C15">
        <v>1.0230437999999999</v>
      </c>
      <c r="D15">
        <v>1.51836078E-2</v>
      </c>
      <c r="E15" s="1">
        <v>1.5</v>
      </c>
      <c r="F15" s="1">
        <v>0.13</v>
      </c>
      <c r="G15" t="str">
        <f t="shared" si="0"/>
        <v/>
      </c>
      <c r="I15" t="s">
        <v>32</v>
      </c>
      <c r="J15">
        <v>1.93683004E-2</v>
      </c>
      <c r="K15">
        <v>1.0195571000000001</v>
      </c>
      <c r="L15" s="1">
        <v>1.52514044E-2</v>
      </c>
      <c r="M15">
        <v>1.27</v>
      </c>
      <c r="N15" s="1">
        <v>0.2</v>
      </c>
      <c r="O15" t="str">
        <f t="shared" si="1"/>
        <v/>
      </c>
    </row>
    <row r="16" spans="1:15" x14ac:dyDescent="0.25">
      <c r="A16" t="s">
        <v>33</v>
      </c>
      <c r="B16">
        <v>1.5125379E-2</v>
      </c>
      <c r="C16">
        <v>1.0152403000000001</v>
      </c>
      <c r="D16">
        <v>4.0018123000000001E-3</v>
      </c>
      <c r="E16">
        <v>3.78</v>
      </c>
      <c r="F16" s="1">
        <v>1.6000000000000001E-4</v>
      </c>
      <c r="G16" t="str">
        <f t="shared" si="0"/>
        <v>***</v>
      </c>
      <c r="I16" t="s">
        <v>33</v>
      </c>
      <c r="J16">
        <v>1.59556751E-2</v>
      </c>
      <c r="K16">
        <v>1.0160836</v>
      </c>
      <c r="L16" s="1">
        <v>4.0189229000000002E-3</v>
      </c>
      <c r="M16">
        <v>3.97</v>
      </c>
      <c r="N16" s="1">
        <v>7.2000000000000002E-5</v>
      </c>
      <c r="O16" t="str">
        <f t="shared" si="1"/>
        <v>***</v>
      </c>
    </row>
    <row r="17" spans="1:15" x14ac:dyDescent="0.25">
      <c r="A17" t="s">
        <v>118</v>
      </c>
      <c r="B17">
        <v>-1.0565366499999999E-2</v>
      </c>
      <c r="C17">
        <v>0.98949030000000004</v>
      </c>
      <c r="D17">
        <v>6.4301777999999999E-3</v>
      </c>
      <c r="E17">
        <v>-1.64</v>
      </c>
      <c r="F17" s="1">
        <v>0.1</v>
      </c>
      <c r="G17" t="str">
        <f t="shared" si="0"/>
        <v/>
      </c>
      <c r="I17" t="s">
        <v>118</v>
      </c>
      <c r="J17">
        <v>-9.9278410999999993E-3</v>
      </c>
      <c r="K17">
        <v>0.99012129999999998</v>
      </c>
      <c r="L17" s="1">
        <v>6.4620312000000001E-3</v>
      </c>
      <c r="M17">
        <v>-1.54</v>
      </c>
      <c r="N17" s="1">
        <v>0.12</v>
      </c>
      <c r="O17" t="str">
        <f t="shared" si="1"/>
        <v/>
      </c>
    </row>
    <row r="18" spans="1:15" x14ac:dyDescent="0.25">
      <c r="A18" t="s">
        <v>34</v>
      </c>
      <c r="B18">
        <v>4.1944631999999999E-3</v>
      </c>
      <c r="C18">
        <v>1.0042032999999999</v>
      </c>
      <c r="D18">
        <v>5.0195700000000003E-4</v>
      </c>
      <c r="E18">
        <v>8.36</v>
      </c>
      <c r="F18" s="1">
        <v>1.1E-16</v>
      </c>
      <c r="G18" t="str">
        <f t="shared" si="0"/>
        <v>***</v>
      </c>
      <c r="I18" t="s">
        <v>34</v>
      </c>
      <c r="J18">
        <v>4.1481488000000002E-3</v>
      </c>
      <c r="K18">
        <v>1.0041568000000001</v>
      </c>
      <c r="L18" s="1">
        <v>5.0618470000000004E-4</v>
      </c>
      <c r="M18">
        <v>8.19</v>
      </c>
      <c r="N18" s="1">
        <v>2.2E-16</v>
      </c>
      <c r="O18" t="str">
        <f t="shared" si="1"/>
        <v>***</v>
      </c>
    </row>
    <row r="19" spans="1:15" x14ac:dyDescent="0.25">
      <c r="A19" t="s">
        <v>35</v>
      </c>
      <c r="B19">
        <v>-5.3563820000000002E-4</v>
      </c>
      <c r="C19">
        <v>0.99946449999999998</v>
      </c>
      <c r="D19">
        <v>2.290746E-4</v>
      </c>
      <c r="E19" s="1">
        <v>-2.34</v>
      </c>
      <c r="F19" s="1">
        <v>1.9E-2</v>
      </c>
      <c r="G19" t="str">
        <f t="shared" si="0"/>
        <v>*</v>
      </c>
      <c r="I19" t="s">
        <v>35</v>
      </c>
      <c r="J19">
        <v>-5.246017E-4</v>
      </c>
      <c r="K19">
        <v>0.99947549999999996</v>
      </c>
      <c r="L19" s="1">
        <v>2.2932580000000001E-4</v>
      </c>
      <c r="M19">
        <v>-2.29</v>
      </c>
      <c r="N19" s="1">
        <v>2.1999999999999999E-2</v>
      </c>
      <c r="O19" t="str">
        <f t="shared" si="1"/>
        <v>*</v>
      </c>
    </row>
    <row r="20" spans="1:15" x14ac:dyDescent="0.25">
      <c r="A20" t="s">
        <v>36</v>
      </c>
      <c r="B20">
        <v>2.6454990000000003E-4</v>
      </c>
      <c r="C20">
        <v>1.0002645999999999</v>
      </c>
      <c r="D20">
        <v>1.199967E-4</v>
      </c>
      <c r="E20">
        <v>2.2000000000000002</v>
      </c>
      <c r="F20" s="1">
        <v>2.7E-2</v>
      </c>
      <c r="G20" t="str">
        <f t="shared" si="0"/>
        <v>*</v>
      </c>
      <c r="I20" t="s">
        <v>36</v>
      </c>
      <c r="J20">
        <v>3.0662419999999998E-4</v>
      </c>
      <c r="K20">
        <v>1.0003067000000001</v>
      </c>
      <c r="L20" s="1">
        <v>1.201572E-4</v>
      </c>
      <c r="M20">
        <v>2.5499999999999998</v>
      </c>
      <c r="N20" s="1">
        <v>1.0999999999999999E-2</v>
      </c>
      <c r="O20" t="str">
        <f t="shared" si="1"/>
        <v>*</v>
      </c>
    </row>
    <row r="21" spans="1:15" x14ac:dyDescent="0.25">
      <c r="A21" t="s">
        <v>37</v>
      </c>
      <c r="B21">
        <v>4.0763520000000001E-3</v>
      </c>
      <c r="C21">
        <v>1.0040846999999999</v>
      </c>
      <c r="D21">
        <v>2.16453468E-2</v>
      </c>
      <c r="E21">
        <v>0.19</v>
      </c>
      <c r="F21" s="1">
        <v>0.85</v>
      </c>
      <c r="G21" t="str">
        <f t="shared" si="0"/>
        <v/>
      </c>
      <c r="I21" t="s">
        <v>37</v>
      </c>
      <c r="J21">
        <v>2.3690073999999999E-3</v>
      </c>
      <c r="K21">
        <v>1.0023717999999999</v>
      </c>
      <c r="L21" s="1">
        <v>2.17905914E-2</v>
      </c>
      <c r="M21">
        <v>0.11</v>
      </c>
      <c r="N21" s="1">
        <v>0.91</v>
      </c>
      <c r="O21" t="str">
        <f t="shared" si="1"/>
        <v/>
      </c>
    </row>
    <row r="22" spans="1:15" x14ac:dyDescent="0.25">
      <c r="A22" t="s">
        <v>38</v>
      </c>
      <c r="B22">
        <v>6.0716674999999999E-3</v>
      </c>
      <c r="C22">
        <v>1.0060901</v>
      </c>
      <c r="D22">
        <v>3.24012776E-2</v>
      </c>
      <c r="E22">
        <v>0.19</v>
      </c>
      <c r="F22" s="1">
        <v>0.85</v>
      </c>
      <c r="G22" t="str">
        <f t="shared" si="0"/>
        <v/>
      </c>
      <c r="I22" t="s">
        <v>38</v>
      </c>
      <c r="J22">
        <v>4.1495541999999998E-3</v>
      </c>
      <c r="K22">
        <v>1.0041582</v>
      </c>
      <c r="L22" s="1">
        <v>3.25768564E-2</v>
      </c>
      <c r="M22">
        <v>0.13</v>
      </c>
      <c r="N22" s="1">
        <v>0.9</v>
      </c>
      <c r="O22" t="str">
        <f t="shared" si="1"/>
        <v/>
      </c>
    </row>
    <row r="23" spans="1:15" x14ac:dyDescent="0.25">
      <c r="A23" t="s">
        <v>40</v>
      </c>
      <c r="B23">
        <v>-0.23603458729999999</v>
      </c>
      <c r="C23">
        <v>0.78975340000000005</v>
      </c>
      <c r="D23">
        <v>3.7819055300000001E-2</v>
      </c>
      <c r="E23">
        <v>-6.24</v>
      </c>
      <c r="F23" s="1">
        <v>4.3000000000000001E-10</v>
      </c>
      <c r="G23" t="str">
        <f t="shared" si="0"/>
        <v>***</v>
      </c>
      <c r="I23" t="s">
        <v>40</v>
      </c>
      <c r="J23">
        <v>-0.2334350556</v>
      </c>
      <c r="K23">
        <v>0.79180899999999999</v>
      </c>
      <c r="L23" s="1">
        <v>3.80065375E-2</v>
      </c>
      <c r="M23">
        <v>-6.14</v>
      </c>
      <c r="N23" s="1">
        <v>8.1999999999999996E-10</v>
      </c>
      <c r="O23" t="str">
        <f t="shared" si="1"/>
        <v>***</v>
      </c>
    </row>
    <row r="24" spans="1:15" x14ac:dyDescent="0.25">
      <c r="A24" t="s">
        <v>41</v>
      </c>
      <c r="B24">
        <v>-0.1150762927</v>
      </c>
      <c r="C24">
        <v>0.89129809999999998</v>
      </c>
      <c r="D24">
        <v>3.1110757199999999E-2</v>
      </c>
      <c r="E24" s="1">
        <v>-3.7</v>
      </c>
      <c r="F24" s="1">
        <v>2.2000000000000001E-4</v>
      </c>
      <c r="G24" t="str">
        <f t="shared" si="0"/>
        <v>***</v>
      </c>
      <c r="I24" t="s">
        <v>41</v>
      </c>
      <c r="J24">
        <v>-0.11360470659999999</v>
      </c>
      <c r="K24">
        <v>0.89261069999999998</v>
      </c>
      <c r="L24" s="1">
        <v>3.1200965899999999E-2</v>
      </c>
      <c r="M24">
        <v>-3.64</v>
      </c>
      <c r="N24" s="1">
        <v>2.7E-4</v>
      </c>
      <c r="O24" t="str">
        <f t="shared" si="1"/>
        <v>***</v>
      </c>
    </row>
    <row r="25" spans="1:15" x14ac:dyDescent="0.25">
      <c r="A25" t="s">
        <v>39</v>
      </c>
      <c r="B25">
        <v>-0.12799232099999999</v>
      </c>
      <c r="C25">
        <v>0.87986010000000003</v>
      </c>
      <c r="D25">
        <v>3.4709452799999999E-2</v>
      </c>
      <c r="E25">
        <v>-3.69</v>
      </c>
      <c r="F25" s="1">
        <v>2.3000000000000001E-4</v>
      </c>
      <c r="G25" t="str">
        <f t="shared" si="0"/>
        <v>***</v>
      </c>
      <c r="I25" t="s">
        <v>39</v>
      </c>
      <c r="J25">
        <v>-0.12039619729999999</v>
      </c>
      <c r="K25">
        <v>0.8865691</v>
      </c>
      <c r="L25" s="1">
        <v>3.4817057499999998E-2</v>
      </c>
      <c r="M25">
        <v>-3.46</v>
      </c>
      <c r="N25" s="1">
        <v>5.4000000000000001E-4</v>
      </c>
      <c r="O25" t="str">
        <f t="shared" si="1"/>
        <v>***</v>
      </c>
    </row>
    <row r="26" spans="1:15" x14ac:dyDescent="0.25">
      <c r="A26" t="s">
        <v>503</v>
      </c>
      <c r="B26">
        <v>-5.00513655E-2</v>
      </c>
      <c r="C26">
        <v>0.95118060000000004</v>
      </c>
      <c r="D26">
        <v>2.7471837299999999E-2</v>
      </c>
      <c r="E26">
        <v>-1.82</v>
      </c>
      <c r="F26" s="1">
        <v>6.8000000000000005E-2</v>
      </c>
      <c r="G26" t="str">
        <f t="shared" si="0"/>
        <v>^</v>
      </c>
      <c r="I26" t="s">
        <v>503</v>
      </c>
      <c r="J26">
        <v>-5.4385008800000002E-2</v>
      </c>
      <c r="K26">
        <v>0.9470674</v>
      </c>
      <c r="L26" s="1">
        <v>2.75999382E-2</v>
      </c>
      <c r="M26">
        <v>-1.97</v>
      </c>
      <c r="N26" s="1">
        <v>4.9000000000000002E-2</v>
      </c>
      <c r="O26" t="str">
        <f t="shared" si="1"/>
        <v>*</v>
      </c>
    </row>
    <row r="27" spans="1:15" x14ac:dyDescent="0.25">
      <c r="A27" t="s">
        <v>504</v>
      </c>
      <c r="B27">
        <v>-2.3547867E-2</v>
      </c>
      <c r="C27">
        <v>0.97672720000000002</v>
      </c>
      <c r="D27">
        <v>3.4280184700000001E-2</v>
      </c>
      <c r="E27">
        <v>-0.69</v>
      </c>
      <c r="F27" s="1">
        <v>0.49</v>
      </c>
      <c r="G27" t="str">
        <f t="shared" si="0"/>
        <v/>
      </c>
      <c r="I27" t="s">
        <v>504</v>
      </c>
      <c r="J27">
        <v>-3.7212923100000003E-2</v>
      </c>
      <c r="K27">
        <v>0.96347099999999997</v>
      </c>
      <c r="L27" s="1">
        <v>3.4599795400000001E-2</v>
      </c>
      <c r="M27">
        <v>-1.08</v>
      </c>
      <c r="N27" s="1">
        <v>0.28000000000000003</v>
      </c>
      <c r="O27" t="str">
        <f t="shared" si="1"/>
        <v/>
      </c>
    </row>
    <row r="28" spans="1:15" x14ac:dyDescent="0.25">
      <c r="A28" t="s">
        <v>505</v>
      </c>
      <c r="B28">
        <v>-1.8094966800000001E-2</v>
      </c>
      <c r="C28">
        <v>0.98206780000000005</v>
      </c>
      <c r="D28">
        <v>2.9477139900000001E-2</v>
      </c>
      <c r="E28">
        <v>-0.61</v>
      </c>
      <c r="F28" s="1">
        <v>0.54</v>
      </c>
      <c r="G28" t="str">
        <f t="shared" si="0"/>
        <v/>
      </c>
      <c r="I28" t="s">
        <v>505</v>
      </c>
      <c r="J28">
        <v>-2.5929663799999999E-2</v>
      </c>
      <c r="K28">
        <v>0.97440360000000004</v>
      </c>
      <c r="L28" s="1">
        <v>2.9688631300000001E-2</v>
      </c>
      <c r="M28">
        <v>-0.87</v>
      </c>
      <c r="N28" s="1">
        <v>0.38</v>
      </c>
      <c r="O28" t="str">
        <f t="shared" si="1"/>
        <v/>
      </c>
    </row>
    <row r="29" spans="1:15" x14ac:dyDescent="0.25">
      <c r="A29" t="s">
        <v>43</v>
      </c>
      <c r="B29">
        <v>-8.2216504900000001E-2</v>
      </c>
      <c r="C29">
        <v>0.92107249999999996</v>
      </c>
      <c r="D29">
        <v>7.3189856000000003E-3</v>
      </c>
      <c r="E29" s="1">
        <v>-11.23</v>
      </c>
      <c r="F29" s="1">
        <v>0</v>
      </c>
      <c r="G29" t="str">
        <f t="shared" si="0"/>
        <v>***</v>
      </c>
      <c r="I29" t="s">
        <v>43</v>
      </c>
      <c r="J29">
        <v>-7.89710089E-2</v>
      </c>
      <c r="K29">
        <v>0.92406670000000002</v>
      </c>
      <c r="L29" s="1">
        <v>7.3775621999999999E-3</v>
      </c>
      <c r="M29">
        <v>-10.7</v>
      </c>
      <c r="N29" s="1">
        <v>0</v>
      </c>
      <c r="O29" t="str">
        <f t="shared" si="1"/>
        <v>***</v>
      </c>
    </row>
    <row r="30" spans="1:15" x14ac:dyDescent="0.25">
      <c r="A30" t="s">
        <v>44</v>
      </c>
      <c r="B30">
        <v>2.3676687599999999E-2</v>
      </c>
      <c r="C30">
        <v>1.0239592</v>
      </c>
      <c r="D30">
        <v>1.7756835499999998E-2</v>
      </c>
      <c r="E30" s="1">
        <v>1.33</v>
      </c>
      <c r="F30" s="1">
        <v>0.18</v>
      </c>
      <c r="G30" t="str">
        <f t="shared" si="0"/>
        <v/>
      </c>
      <c r="I30" t="s">
        <v>44</v>
      </c>
      <c r="J30">
        <v>2.2758763599999999E-2</v>
      </c>
      <c r="K30">
        <v>1.0230197000000001</v>
      </c>
      <c r="L30">
        <v>1.77626746E-2</v>
      </c>
      <c r="M30">
        <v>1.28</v>
      </c>
      <c r="N30" s="1">
        <v>0.2</v>
      </c>
      <c r="O30" t="str">
        <f t="shared" si="1"/>
        <v/>
      </c>
    </row>
    <row r="31" spans="1:15" x14ac:dyDescent="0.25">
      <c r="A31" t="s">
        <v>131</v>
      </c>
      <c r="B31">
        <v>-9.6555059499999998E-2</v>
      </c>
      <c r="C31">
        <v>0.90795990000000004</v>
      </c>
      <c r="D31">
        <v>2.4812955300000002E-2</v>
      </c>
      <c r="E31" s="1">
        <v>-3.89</v>
      </c>
      <c r="F31" s="1">
        <v>1E-4</v>
      </c>
      <c r="G31" t="str">
        <f t="shared" si="0"/>
        <v>***</v>
      </c>
      <c r="I31" t="s">
        <v>131</v>
      </c>
      <c r="J31">
        <v>-0.10418836250000001</v>
      </c>
      <c r="K31">
        <v>0.90105559999999996</v>
      </c>
      <c r="L31">
        <v>2.49075541E-2</v>
      </c>
      <c r="M31">
        <v>-4.18</v>
      </c>
      <c r="N31" s="1">
        <v>2.9E-5</v>
      </c>
      <c r="O31" t="str">
        <f t="shared" si="1"/>
        <v>***</v>
      </c>
    </row>
    <row r="32" spans="1:15" x14ac:dyDescent="0.25">
      <c r="A32" t="s">
        <v>145</v>
      </c>
      <c r="B32">
        <v>-0.52072429509999996</v>
      </c>
      <c r="C32">
        <v>0.59409009999999995</v>
      </c>
      <c r="D32">
        <v>0.10623478510000001</v>
      </c>
      <c r="E32" s="1">
        <v>-4.9000000000000004</v>
      </c>
      <c r="F32" s="1">
        <v>9.5000000000000001E-7</v>
      </c>
      <c r="G32" t="str">
        <f t="shared" si="0"/>
        <v>***</v>
      </c>
      <c r="I32" t="s">
        <v>145</v>
      </c>
      <c r="J32">
        <v>-0.52567813370000005</v>
      </c>
      <c r="K32">
        <v>0.59115430000000002</v>
      </c>
      <c r="L32">
        <v>0.1061794846</v>
      </c>
      <c r="M32">
        <v>-4.95</v>
      </c>
      <c r="N32" s="1">
        <v>7.4000000000000001E-7</v>
      </c>
      <c r="O32" t="str">
        <f t="shared" si="1"/>
        <v>***</v>
      </c>
    </row>
    <row r="33" spans="1:15" x14ac:dyDescent="0.25">
      <c r="A33" t="s">
        <v>46</v>
      </c>
      <c r="B33">
        <v>-0.32778700379999998</v>
      </c>
      <c r="C33">
        <v>0.7205165</v>
      </c>
      <c r="D33">
        <v>6.7744511699999996E-2</v>
      </c>
      <c r="E33" s="1">
        <v>-4.84</v>
      </c>
      <c r="F33" s="1">
        <v>1.3E-6</v>
      </c>
      <c r="G33" t="str">
        <f t="shared" si="0"/>
        <v>***</v>
      </c>
      <c r="I33" t="s">
        <v>46</v>
      </c>
      <c r="J33">
        <v>-0.32419802120000002</v>
      </c>
      <c r="K33">
        <v>0.72310700000000006</v>
      </c>
      <c r="L33">
        <v>6.7910891400000006E-2</v>
      </c>
      <c r="M33">
        <v>-4.7699999999999996</v>
      </c>
      <c r="N33" s="1">
        <v>1.7999999999999999E-6</v>
      </c>
      <c r="O33" t="str">
        <f t="shared" si="1"/>
        <v>***</v>
      </c>
    </row>
    <row r="34" spans="1:15" x14ac:dyDescent="0.25">
      <c r="A34" t="s">
        <v>129</v>
      </c>
      <c r="B34">
        <v>-0.5040328463</v>
      </c>
      <c r="C34">
        <v>0.60408949999999995</v>
      </c>
      <c r="D34">
        <v>8.5653050300000005E-2</v>
      </c>
      <c r="E34">
        <v>-5.88</v>
      </c>
      <c r="F34" s="1">
        <v>4.0000000000000002E-9</v>
      </c>
      <c r="G34" t="str">
        <f t="shared" si="0"/>
        <v>***</v>
      </c>
      <c r="I34" t="s">
        <v>129</v>
      </c>
      <c r="J34">
        <v>-0.51048162919999995</v>
      </c>
      <c r="K34">
        <v>0.60020640000000003</v>
      </c>
      <c r="L34">
        <v>8.5615296600000002E-2</v>
      </c>
      <c r="M34">
        <v>-5.96</v>
      </c>
      <c r="N34" s="1">
        <v>2.5000000000000001E-9</v>
      </c>
      <c r="O34" t="str">
        <f t="shared" si="1"/>
        <v>***</v>
      </c>
    </row>
    <row r="35" spans="1:15" x14ac:dyDescent="0.25">
      <c r="A35" t="s">
        <v>130</v>
      </c>
      <c r="B35">
        <v>-0.35363136620000002</v>
      </c>
      <c r="C35">
        <v>0.70213369999999997</v>
      </c>
      <c r="D35">
        <v>7.6579388400000004E-2</v>
      </c>
      <c r="E35">
        <v>-4.62</v>
      </c>
      <c r="F35" s="1">
        <v>3.8999999999999999E-6</v>
      </c>
      <c r="G35" t="str">
        <f t="shared" si="0"/>
        <v>***</v>
      </c>
      <c r="I35" t="s">
        <v>130</v>
      </c>
      <c r="J35">
        <v>-0.35930137379999999</v>
      </c>
      <c r="K35">
        <v>0.69816389999999995</v>
      </c>
      <c r="L35">
        <v>7.6777838200000004E-2</v>
      </c>
      <c r="M35">
        <v>-4.68</v>
      </c>
      <c r="N35" s="1">
        <v>2.9000000000000002E-6</v>
      </c>
      <c r="O35" t="str">
        <f t="shared" si="1"/>
        <v>***</v>
      </c>
    </row>
    <row r="36" spans="1:15" x14ac:dyDescent="0.25">
      <c r="A36" t="s">
        <v>45</v>
      </c>
      <c r="B36">
        <v>-0.21654618589999999</v>
      </c>
      <c r="C36">
        <v>0.80529530000000005</v>
      </c>
      <c r="D36">
        <v>0.1943661535</v>
      </c>
      <c r="E36">
        <v>-1.1100000000000001</v>
      </c>
      <c r="F36" s="1">
        <v>0.27</v>
      </c>
      <c r="G36" t="str">
        <f t="shared" si="0"/>
        <v/>
      </c>
      <c r="I36" t="s">
        <v>45</v>
      </c>
      <c r="J36">
        <v>-0.21435218540000001</v>
      </c>
      <c r="K36">
        <v>0.80706409999999995</v>
      </c>
      <c r="L36">
        <v>0.1944938765</v>
      </c>
      <c r="M36">
        <v>-1.1000000000000001</v>
      </c>
      <c r="N36" s="1">
        <v>0.27</v>
      </c>
      <c r="O36" t="str">
        <f t="shared" si="1"/>
        <v/>
      </c>
    </row>
    <row r="38" spans="1:15" x14ac:dyDescent="0.25">
      <c r="A38" t="s">
        <v>16</v>
      </c>
      <c r="B38" t="s">
        <v>17</v>
      </c>
      <c r="C38" t="s">
        <v>122</v>
      </c>
      <c r="D38" t="s">
        <v>18</v>
      </c>
    </row>
    <row r="39" spans="1:15" x14ac:dyDescent="0.25">
      <c r="A39" t="s">
        <v>19</v>
      </c>
      <c r="B39" t="s">
        <v>20</v>
      </c>
      <c r="C39">
        <v>0.41086420000000001</v>
      </c>
      <c r="D39">
        <v>0.1688094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D928-7B16-48E5-9106-CF382A052326}">
  <dimension ref="A1:G75"/>
  <sheetViews>
    <sheetView workbookViewId="0">
      <selection activeCell="D15" sqref="D15"/>
    </sheetView>
  </sheetViews>
  <sheetFormatPr defaultRowHeight="15" x14ac:dyDescent="0.25"/>
  <cols>
    <col min="1" max="1" width="20.85546875" bestFit="1" customWidth="1"/>
  </cols>
  <sheetData>
    <row r="1" spans="1:7" x14ac:dyDescent="0.25">
      <c r="A1" t="s">
        <v>120</v>
      </c>
      <c r="B1" s="1">
        <v>-5.2109999999999997E-2</v>
      </c>
      <c r="C1" s="1">
        <v>0.94920000000000004</v>
      </c>
      <c r="D1" s="1">
        <v>5.2609999999999997E-2</v>
      </c>
      <c r="E1">
        <v>-0.99099999999999999</v>
      </c>
      <c r="F1">
        <v>0.32189600000000002</v>
      </c>
    </row>
    <row r="2" spans="1:7" x14ac:dyDescent="0.25">
      <c r="A2" t="s">
        <v>10</v>
      </c>
      <c r="B2" s="1">
        <v>-2.5999999999999999E-2</v>
      </c>
      <c r="C2" s="1">
        <v>0.97430000000000005</v>
      </c>
      <c r="D2" s="1">
        <v>2.1319999999999999E-2</v>
      </c>
      <c r="E2">
        <v>-1.22</v>
      </c>
      <c r="F2">
        <v>0.22261</v>
      </c>
    </row>
    <row r="3" spans="1:7" x14ac:dyDescent="0.25">
      <c r="A3" t="s">
        <v>12</v>
      </c>
      <c r="B3" s="1">
        <v>-6.8820000000000006E-2</v>
      </c>
      <c r="C3" s="1">
        <v>0.9335</v>
      </c>
      <c r="D3" s="1">
        <v>2.4369999999999999E-2</v>
      </c>
      <c r="E3">
        <v>-2.8239999999999998</v>
      </c>
      <c r="F3" s="1">
        <v>4.7470000000000004E-3</v>
      </c>
      <c r="G3" t="s">
        <v>22</v>
      </c>
    </row>
    <row r="4" spans="1:7" x14ac:dyDescent="0.25">
      <c r="A4" t="s">
        <v>124</v>
      </c>
      <c r="B4" s="1">
        <v>5.527E-2</v>
      </c>
      <c r="C4" s="1">
        <v>1.0569999999999999</v>
      </c>
      <c r="D4" s="1">
        <v>1.8950000000000002E-2</v>
      </c>
      <c r="E4">
        <v>2.9169999999999998</v>
      </c>
      <c r="F4">
        <v>3.539E-3</v>
      </c>
      <c r="G4" t="s">
        <v>22</v>
      </c>
    </row>
    <row r="5" spans="1:7" x14ac:dyDescent="0.25">
      <c r="A5" t="s">
        <v>24</v>
      </c>
      <c r="B5" s="1">
        <v>-1.7440000000000001E-2</v>
      </c>
      <c r="C5" s="1">
        <v>0.98270000000000002</v>
      </c>
      <c r="D5" s="1">
        <v>2.419E-2</v>
      </c>
      <c r="E5">
        <v>-0.72099999999999997</v>
      </c>
      <c r="F5" s="1">
        <v>0.47098099999999998</v>
      </c>
    </row>
    <row r="6" spans="1:7" x14ac:dyDescent="0.25">
      <c r="A6" t="s">
        <v>23</v>
      </c>
      <c r="B6" s="1">
        <v>-0.1487</v>
      </c>
      <c r="C6" s="1">
        <v>0.86180000000000001</v>
      </c>
      <c r="D6" s="1">
        <v>2.198E-2</v>
      </c>
      <c r="E6">
        <v>-6.7670000000000003</v>
      </c>
      <c r="F6" s="1">
        <v>1.31E-11</v>
      </c>
      <c r="G6" t="s">
        <v>11</v>
      </c>
    </row>
    <row r="7" spans="1:7" x14ac:dyDescent="0.25">
      <c r="A7" t="s">
        <v>25</v>
      </c>
      <c r="B7" s="1">
        <v>2.8649999999999998E-2</v>
      </c>
      <c r="C7" s="1">
        <v>1.0289999999999999</v>
      </c>
      <c r="D7" s="1">
        <v>2.69E-2</v>
      </c>
      <c r="E7">
        <v>1.0649999999999999</v>
      </c>
      <c r="F7" s="1">
        <v>0.28701199999999999</v>
      </c>
    </row>
    <row r="8" spans="1:7" x14ac:dyDescent="0.25">
      <c r="A8" t="s">
        <v>26</v>
      </c>
      <c r="B8" s="1">
        <v>-6.3789999999999999E-2</v>
      </c>
      <c r="C8" s="1">
        <v>0.93820000000000003</v>
      </c>
      <c r="D8" s="1">
        <v>4.648E-2</v>
      </c>
      <c r="E8">
        <v>-1.3720000000000001</v>
      </c>
      <c r="F8">
        <v>0.16994799999999999</v>
      </c>
    </row>
    <row r="9" spans="1:7" x14ac:dyDescent="0.25">
      <c r="A9" t="s">
        <v>30</v>
      </c>
      <c r="B9" s="1">
        <v>0.17499999999999999</v>
      </c>
      <c r="C9" s="1">
        <v>1.1910000000000001</v>
      </c>
      <c r="D9" s="1">
        <v>2.581E-2</v>
      </c>
      <c r="E9">
        <v>6.782</v>
      </c>
      <c r="F9" s="1">
        <v>1.1900000000000001E-11</v>
      </c>
      <c r="G9" t="s">
        <v>11</v>
      </c>
    </row>
    <row r="10" spans="1:7" x14ac:dyDescent="0.25">
      <c r="A10" t="s">
        <v>27</v>
      </c>
      <c r="B10" s="1">
        <v>0.16439999999999999</v>
      </c>
      <c r="C10" s="1">
        <v>1.179</v>
      </c>
      <c r="D10" s="1">
        <v>4.1059999999999999E-2</v>
      </c>
      <c r="E10">
        <v>4.0049999999999999</v>
      </c>
      <c r="F10" s="1">
        <v>6.2100000000000005E-5</v>
      </c>
      <c r="G10" t="s">
        <v>11</v>
      </c>
    </row>
    <row r="11" spans="1:7" x14ac:dyDescent="0.25">
      <c r="A11" t="s">
        <v>29</v>
      </c>
      <c r="B11" s="1">
        <v>8.6639999999999995E-2</v>
      </c>
      <c r="C11" s="1">
        <v>1.091</v>
      </c>
      <c r="D11" s="1">
        <v>2.3650000000000001E-2</v>
      </c>
      <c r="E11">
        <v>3.6629999999999998</v>
      </c>
      <c r="F11" s="1">
        <v>2.4899999999999998E-4</v>
      </c>
      <c r="G11" t="s">
        <v>11</v>
      </c>
    </row>
    <row r="12" spans="1:7" x14ac:dyDescent="0.25">
      <c r="A12" t="s">
        <v>28</v>
      </c>
      <c r="B12" s="1">
        <v>0.1166</v>
      </c>
      <c r="C12" s="1">
        <v>1.1240000000000001</v>
      </c>
      <c r="D12" s="1">
        <v>6.3530000000000003E-2</v>
      </c>
      <c r="E12">
        <v>1.8360000000000001</v>
      </c>
      <c r="F12">
        <v>6.6392000000000007E-2</v>
      </c>
      <c r="G12" t="s">
        <v>42</v>
      </c>
    </row>
    <row r="13" spans="1:7" x14ac:dyDescent="0.25">
      <c r="A13" t="s">
        <v>173</v>
      </c>
      <c r="B13" s="1">
        <v>-4.5839999999999999E-2</v>
      </c>
      <c r="C13" s="1">
        <v>0.95520000000000005</v>
      </c>
      <c r="D13" s="1">
        <v>3.075E-2</v>
      </c>
      <c r="E13">
        <v>-1.4910000000000001</v>
      </c>
      <c r="F13">
        <v>0.13608600000000001</v>
      </c>
    </row>
    <row r="14" spans="1:7" x14ac:dyDescent="0.25">
      <c r="A14" t="s">
        <v>31</v>
      </c>
      <c r="B14" s="1">
        <v>-5.4339999999999999E-2</v>
      </c>
      <c r="C14" s="1">
        <v>0.94710000000000005</v>
      </c>
      <c r="D14" s="1">
        <v>6.097E-3</v>
      </c>
      <c r="E14">
        <v>-8.9139999999999997</v>
      </c>
      <c r="F14" s="1" t="s">
        <v>119</v>
      </c>
      <c r="G14" t="s">
        <v>11</v>
      </c>
    </row>
    <row r="15" spans="1:7" x14ac:dyDescent="0.25">
      <c r="A15" t="s">
        <v>32</v>
      </c>
      <c r="B15" s="1">
        <v>1.1979999999999999E-2</v>
      </c>
      <c r="C15" s="1">
        <v>1.012</v>
      </c>
      <c r="D15" s="1">
        <v>1.2999999999999999E-2</v>
      </c>
      <c r="E15">
        <v>0.92200000000000004</v>
      </c>
      <c r="F15">
        <v>0.35655900000000001</v>
      </c>
    </row>
    <row r="16" spans="1:7" x14ac:dyDescent="0.25">
      <c r="A16" t="s">
        <v>33</v>
      </c>
      <c r="B16" s="1">
        <v>1.315E-2</v>
      </c>
      <c r="C16" s="1">
        <v>1.0129999999999999</v>
      </c>
      <c r="D16" s="1">
        <v>3.5079999999999998E-3</v>
      </c>
      <c r="E16">
        <v>3.7480000000000002</v>
      </c>
      <c r="F16">
        <v>1.7899999999999999E-4</v>
      </c>
      <c r="G16" t="s">
        <v>11</v>
      </c>
    </row>
    <row r="17" spans="1:7" x14ac:dyDescent="0.25">
      <c r="A17" t="s">
        <v>118</v>
      </c>
      <c r="B17" s="1">
        <v>-7.1830000000000001E-3</v>
      </c>
      <c r="C17" s="1">
        <v>0.99280000000000002</v>
      </c>
      <c r="D17" s="1">
        <v>5.4929999999999996E-3</v>
      </c>
      <c r="E17">
        <v>-1.3080000000000001</v>
      </c>
      <c r="F17" s="1">
        <v>0.190969</v>
      </c>
    </row>
    <row r="18" spans="1:7" x14ac:dyDescent="0.25">
      <c r="A18" t="s">
        <v>34</v>
      </c>
      <c r="B18" s="1">
        <v>3.5729999999999998E-3</v>
      </c>
      <c r="C18" s="1">
        <v>1.004</v>
      </c>
      <c r="D18" s="1">
        <v>3.859E-4</v>
      </c>
      <c r="E18">
        <v>9.26</v>
      </c>
      <c r="F18" t="s">
        <v>119</v>
      </c>
      <c r="G18" t="s">
        <v>11</v>
      </c>
    </row>
    <row r="19" spans="1:7" x14ac:dyDescent="0.25">
      <c r="A19" t="s">
        <v>35</v>
      </c>
      <c r="B19" s="1">
        <v>-4.5110000000000001E-4</v>
      </c>
      <c r="C19" s="1">
        <v>0.99950000000000006</v>
      </c>
      <c r="D19" s="1">
        <v>2.0990000000000001E-4</v>
      </c>
      <c r="E19">
        <v>-2.149</v>
      </c>
      <c r="F19" s="1">
        <v>3.1609999999999999E-2</v>
      </c>
      <c r="G19" t="s">
        <v>128</v>
      </c>
    </row>
    <row r="20" spans="1:7" x14ac:dyDescent="0.25">
      <c r="A20" t="s">
        <v>36</v>
      </c>
      <c r="B20" s="1">
        <v>5.7819999999999996E-4</v>
      </c>
      <c r="C20" s="1">
        <v>1.0009999999999999</v>
      </c>
      <c r="D20" s="1">
        <v>9.7769999999999994E-5</v>
      </c>
      <c r="E20">
        <v>5.9139999999999997</v>
      </c>
      <c r="F20" s="1">
        <v>3.34E-9</v>
      </c>
      <c r="G20" t="s">
        <v>11</v>
      </c>
    </row>
    <row r="21" spans="1:7" x14ac:dyDescent="0.25">
      <c r="A21" t="s">
        <v>37</v>
      </c>
      <c r="B21" s="1">
        <v>-9.8099999999999993E-3</v>
      </c>
      <c r="C21" s="1">
        <v>0.99019999999999997</v>
      </c>
      <c r="D21" s="1">
        <v>1.873E-2</v>
      </c>
      <c r="E21">
        <v>-0.52400000000000002</v>
      </c>
      <c r="F21">
        <v>0.60052700000000003</v>
      </c>
    </row>
    <row r="22" spans="1:7" x14ac:dyDescent="0.25">
      <c r="A22" t="s">
        <v>38</v>
      </c>
      <c r="B22" s="1">
        <v>-3.5580000000000001E-2</v>
      </c>
      <c r="C22" s="1">
        <v>0.96499999999999997</v>
      </c>
      <c r="D22" s="1">
        <v>2.7480000000000001E-2</v>
      </c>
      <c r="E22">
        <v>-1.2949999999999999</v>
      </c>
      <c r="F22">
        <v>0.195301</v>
      </c>
    </row>
    <row r="23" spans="1:7" x14ac:dyDescent="0.25">
      <c r="A23" t="s">
        <v>40</v>
      </c>
      <c r="B23" s="1">
        <v>-0.2069</v>
      </c>
      <c r="C23" s="1">
        <v>0.81310000000000004</v>
      </c>
      <c r="D23" s="1">
        <v>2.912E-2</v>
      </c>
      <c r="E23">
        <v>-7.1059999999999999</v>
      </c>
      <c r="F23" s="1">
        <v>1.1999999999999999E-12</v>
      </c>
      <c r="G23" t="s">
        <v>11</v>
      </c>
    </row>
    <row r="24" spans="1:7" x14ac:dyDescent="0.25">
      <c r="A24" t="s">
        <v>41</v>
      </c>
      <c r="B24" s="1">
        <v>-0.1011</v>
      </c>
      <c r="C24" s="1">
        <v>0.90380000000000005</v>
      </c>
      <c r="D24" s="1">
        <v>2.402E-2</v>
      </c>
      <c r="E24">
        <v>-4.21</v>
      </c>
      <c r="F24" s="1">
        <v>2.55E-5</v>
      </c>
      <c r="G24" t="s">
        <v>11</v>
      </c>
    </row>
    <row r="25" spans="1:7" x14ac:dyDescent="0.25">
      <c r="A25" t="s">
        <v>39</v>
      </c>
      <c r="B25" s="1">
        <v>-0.12759999999999999</v>
      </c>
      <c r="C25" s="1">
        <v>0.88019999999999998</v>
      </c>
      <c r="D25" s="1">
        <v>2.6610000000000002E-2</v>
      </c>
      <c r="E25">
        <v>-4.7939999999999996</v>
      </c>
      <c r="F25" s="1">
        <v>1.6300000000000001E-6</v>
      </c>
      <c r="G25" t="s">
        <v>11</v>
      </c>
    </row>
    <row r="26" spans="1:7" x14ac:dyDescent="0.25">
      <c r="A26" t="s">
        <v>503</v>
      </c>
      <c r="B26" s="1">
        <v>-3.2870000000000003E-2</v>
      </c>
      <c r="C26" s="1">
        <v>0.9677</v>
      </c>
      <c r="D26" s="1">
        <v>2.3959999999999999E-2</v>
      </c>
      <c r="E26">
        <v>-1.3720000000000001</v>
      </c>
      <c r="F26" s="1">
        <v>0.170102</v>
      </c>
    </row>
    <row r="27" spans="1:7" x14ac:dyDescent="0.25">
      <c r="A27" t="s">
        <v>504</v>
      </c>
      <c r="B27" s="1">
        <v>-2.8799999999999999E-2</v>
      </c>
      <c r="C27" s="1">
        <v>0.97160000000000002</v>
      </c>
      <c r="D27" s="1">
        <v>2.9080000000000002E-2</v>
      </c>
      <c r="E27">
        <v>-0.99</v>
      </c>
      <c r="F27">
        <v>0.32207999999999998</v>
      </c>
    </row>
    <row r="28" spans="1:7" x14ac:dyDescent="0.25">
      <c r="A28" t="s">
        <v>505</v>
      </c>
      <c r="B28" s="1">
        <v>-1.9460000000000002E-2</v>
      </c>
      <c r="C28" s="1">
        <v>0.98070000000000002</v>
      </c>
      <c r="D28" s="1">
        <v>2.5950000000000001E-2</v>
      </c>
      <c r="E28">
        <v>-0.75</v>
      </c>
      <c r="F28" s="1">
        <v>0.45325799999999999</v>
      </c>
    </row>
    <row r="29" spans="1:7" x14ac:dyDescent="0.25">
      <c r="A29" t="s">
        <v>43</v>
      </c>
      <c r="B29" s="1">
        <v>-7.4410000000000004E-2</v>
      </c>
      <c r="C29" s="1">
        <v>0.92830000000000001</v>
      </c>
      <c r="D29" s="1">
        <v>6.5490000000000001E-3</v>
      </c>
      <c r="E29">
        <v>-11.362</v>
      </c>
      <c r="F29" t="s">
        <v>119</v>
      </c>
      <c r="G29" t="s">
        <v>11</v>
      </c>
    </row>
    <row r="30" spans="1:7" x14ac:dyDescent="0.25">
      <c r="A30" t="s">
        <v>44</v>
      </c>
      <c r="B30" s="1">
        <v>2.691E-2</v>
      </c>
      <c r="C30" s="1">
        <v>1.0269999999999999</v>
      </c>
      <c r="D30" s="1">
        <v>1.6070000000000001E-2</v>
      </c>
      <c r="E30">
        <v>1.675</v>
      </c>
      <c r="F30">
        <v>9.3974000000000002E-2</v>
      </c>
      <c r="G30" t="s">
        <v>42</v>
      </c>
    </row>
    <row r="31" spans="1:7" x14ac:dyDescent="0.25">
      <c r="A31" t="s">
        <v>131</v>
      </c>
      <c r="B31" s="1">
        <v>0.4728</v>
      </c>
      <c r="C31" s="1">
        <v>1.6040000000000001</v>
      </c>
      <c r="D31" s="1">
        <v>0.18740000000000001</v>
      </c>
      <c r="E31">
        <v>2.5219999999999998</v>
      </c>
      <c r="F31" s="1">
        <v>1.1656E-2</v>
      </c>
      <c r="G31" t="s">
        <v>128</v>
      </c>
    </row>
    <row r="32" spans="1:7" x14ac:dyDescent="0.25">
      <c r="A32" t="s">
        <v>145</v>
      </c>
      <c r="B32" s="1">
        <v>8.0530000000000004E-2</v>
      </c>
      <c r="C32" s="1">
        <v>1.0840000000000001</v>
      </c>
      <c r="D32" s="1">
        <v>0.21179999999999999</v>
      </c>
      <c r="E32">
        <v>0.38</v>
      </c>
      <c r="F32">
        <v>0.70376000000000005</v>
      </c>
    </row>
    <row r="33" spans="1:6" x14ac:dyDescent="0.25">
      <c r="A33" t="s">
        <v>46</v>
      </c>
      <c r="B33" s="1">
        <v>0.24890000000000001</v>
      </c>
      <c r="C33" s="1">
        <v>1.2829999999999999</v>
      </c>
      <c r="D33" s="1">
        <v>0.1971</v>
      </c>
      <c r="E33">
        <v>1.2629999999999999</v>
      </c>
      <c r="F33">
        <v>0.20661299999999999</v>
      </c>
    </row>
    <row r="34" spans="1:6" x14ac:dyDescent="0.25">
      <c r="A34" t="s">
        <v>129</v>
      </c>
      <c r="B34" s="1">
        <v>8.6959999999999996E-2</v>
      </c>
      <c r="C34" s="1">
        <v>1.091</v>
      </c>
      <c r="D34" s="1">
        <v>0.2021</v>
      </c>
      <c r="E34">
        <v>0.43</v>
      </c>
      <c r="F34">
        <v>0.666991</v>
      </c>
    </row>
    <row r="35" spans="1:6" x14ac:dyDescent="0.25">
      <c r="A35" t="s">
        <v>130</v>
      </c>
      <c r="B35" s="1">
        <v>0.25309999999999999</v>
      </c>
      <c r="C35" s="1">
        <v>1.288</v>
      </c>
      <c r="D35" s="1">
        <v>0.1981</v>
      </c>
      <c r="E35">
        <v>1.278</v>
      </c>
      <c r="F35">
        <v>0.20131099999999999</v>
      </c>
    </row>
    <row r="36" spans="1:6" x14ac:dyDescent="0.25">
      <c r="A36" t="s">
        <v>45</v>
      </c>
      <c r="B36" s="1">
        <v>0.36059999999999998</v>
      </c>
      <c r="C36" s="1">
        <v>1.4339999999999999</v>
      </c>
      <c r="D36" s="1">
        <v>0.26069999999999999</v>
      </c>
      <c r="E36">
        <v>1.383</v>
      </c>
      <c r="F36">
        <v>0.16664799999999999</v>
      </c>
    </row>
    <row r="37" spans="1:6" x14ac:dyDescent="0.25">
      <c r="A37" t="s">
        <v>106</v>
      </c>
      <c r="B37" s="1">
        <v>3.058E-2</v>
      </c>
      <c r="C37" s="1">
        <v>1.0309999999999999</v>
      </c>
      <c r="D37" s="1">
        <v>6.1859999999999998E-2</v>
      </c>
      <c r="E37">
        <v>0.49399999999999999</v>
      </c>
      <c r="F37">
        <v>0.621058</v>
      </c>
    </row>
    <row r="38" spans="1:6" x14ac:dyDescent="0.25">
      <c r="A38" t="s">
        <v>62</v>
      </c>
      <c r="B38" s="1">
        <v>5.5410000000000001E-2</v>
      </c>
      <c r="C38" s="1">
        <v>1.0569999999999999</v>
      </c>
      <c r="D38" s="1">
        <v>0.15809999999999999</v>
      </c>
      <c r="E38">
        <v>0.35099999999999998</v>
      </c>
      <c r="F38">
        <v>0.72595200000000004</v>
      </c>
    </row>
    <row r="39" spans="1:6" x14ac:dyDescent="0.25">
      <c r="A39" t="s">
        <v>65</v>
      </c>
      <c r="B39" s="1">
        <v>0.1489</v>
      </c>
      <c r="C39" s="1">
        <v>1.161</v>
      </c>
      <c r="D39" s="1">
        <v>0.18090000000000001</v>
      </c>
      <c r="E39">
        <v>0.82299999999999995</v>
      </c>
      <c r="F39">
        <v>0.410271</v>
      </c>
    </row>
    <row r="40" spans="1:6" x14ac:dyDescent="0.25">
      <c r="A40" t="s">
        <v>47</v>
      </c>
      <c r="B40" s="1">
        <v>0.1653</v>
      </c>
      <c r="C40" s="1">
        <v>1.18</v>
      </c>
      <c r="D40" s="1">
        <v>0.1908</v>
      </c>
      <c r="E40">
        <v>0.86599999999999999</v>
      </c>
      <c r="F40">
        <v>0.38627</v>
      </c>
    </row>
    <row r="41" spans="1:6" x14ac:dyDescent="0.25">
      <c r="A41" t="s">
        <v>61</v>
      </c>
      <c r="B41" s="1">
        <v>0.1416</v>
      </c>
      <c r="C41" s="1">
        <v>1.1519999999999999</v>
      </c>
      <c r="D41" s="1">
        <v>0.16070000000000001</v>
      </c>
      <c r="E41">
        <v>0.88100000000000001</v>
      </c>
      <c r="F41">
        <v>0.37817899999999999</v>
      </c>
    </row>
    <row r="42" spans="1:6" x14ac:dyDescent="0.25">
      <c r="A42" t="s">
        <v>67</v>
      </c>
      <c r="B42" s="1">
        <v>0.16569999999999999</v>
      </c>
      <c r="C42" s="1">
        <v>1.18</v>
      </c>
      <c r="D42" s="1">
        <v>0.16289999999999999</v>
      </c>
      <c r="E42">
        <v>1.018</v>
      </c>
      <c r="F42">
        <v>0.30890000000000001</v>
      </c>
    </row>
    <row r="43" spans="1:6" x14ac:dyDescent="0.25">
      <c r="A43" t="s">
        <v>53</v>
      </c>
      <c r="B43" s="1">
        <v>-0.1515</v>
      </c>
      <c r="C43" s="1">
        <v>0.85940000000000005</v>
      </c>
      <c r="D43" s="1">
        <v>0.28860000000000002</v>
      </c>
      <c r="E43">
        <v>-0.52500000000000002</v>
      </c>
      <c r="F43">
        <v>0.59945999999999999</v>
      </c>
    </row>
    <row r="44" spans="1:6" x14ac:dyDescent="0.25">
      <c r="A44" t="s">
        <v>57</v>
      </c>
      <c r="B44" s="1">
        <v>1.5049999999999999E-2</v>
      </c>
      <c r="C44" s="1">
        <v>1.0149999999999999</v>
      </c>
      <c r="D44" s="1">
        <v>0.18759999999999999</v>
      </c>
      <c r="E44">
        <v>0.08</v>
      </c>
      <c r="F44">
        <v>0.93608100000000005</v>
      </c>
    </row>
    <row r="45" spans="1:6" x14ac:dyDescent="0.25">
      <c r="A45" t="s">
        <v>64</v>
      </c>
      <c r="B45" s="1">
        <v>0.16370000000000001</v>
      </c>
      <c r="C45" s="1">
        <v>1.1779999999999999</v>
      </c>
      <c r="D45" s="1">
        <v>0.183</v>
      </c>
      <c r="E45">
        <v>0.89500000000000002</v>
      </c>
      <c r="F45">
        <v>0.37098999999999999</v>
      </c>
    </row>
    <row r="46" spans="1:6" x14ac:dyDescent="0.25">
      <c r="A46" t="s">
        <v>58</v>
      </c>
      <c r="B46" s="1">
        <v>0.16159999999999999</v>
      </c>
      <c r="C46" s="1">
        <v>1.175</v>
      </c>
      <c r="D46" s="1">
        <v>0.16450000000000001</v>
      </c>
      <c r="E46">
        <v>0.98199999999999998</v>
      </c>
      <c r="F46">
        <v>0.326013</v>
      </c>
    </row>
    <row r="47" spans="1:6" x14ac:dyDescent="0.25">
      <c r="A47" t="s">
        <v>52</v>
      </c>
      <c r="B47" s="1">
        <v>5.9150000000000001E-3</v>
      </c>
      <c r="C47" s="1">
        <v>1.006</v>
      </c>
      <c r="D47" s="1">
        <v>0.21859999999999999</v>
      </c>
      <c r="E47">
        <v>2.7E-2</v>
      </c>
      <c r="F47">
        <v>0.97841100000000003</v>
      </c>
    </row>
    <row r="48" spans="1:6" x14ac:dyDescent="0.25">
      <c r="A48" t="s">
        <v>60</v>
      </c>
      <c r="B48" s="1">
        <v>0.1326</v>
      </c>
      <c r="C48" s="1">
        <v>1.1419999999999999</v>
      </c>
      <c r="D48" s="1">
        <v>0.17180000000000001</v>
      </c>
      <c r="E48">
        <v>0.77200000000000002</v>
      </c>
      <c r="F48">
        <v>0.44038100000000002</v>
      </c>
    </row>
    <row r="49" spans="1:7" x14ac:dyDescent="0.25">
      <c r="A49" t="s">
        <v>54</v>
      </c>
      <c r="B49" s="1">
        <v>0.13739999999999999</v>
      </c>
      <c r="C49" s="1">
        <v>1.147</v>
      </c>
      <c r="D49" s="1">
        <v>0.18290000000000001</v>
      </c>
      <c r="E49">
        <v>0.751</v>
      </c>
      <c r="F49">
        <v>0.45253599999999999</v>
      </c>
    </row>
    <row r="50" spans="1:7" x14ac:dyDescent="0.25">
      <c r="A50" t="s">
        <v>56</v>
      </c>
      <c r="B50" s="1">
        <v>0.1575</v>
      </c>
      <c r="C50" s="1">
        <v>1.171</v>
      </c>
      <c r="D50" s="1">
        <v>0.18440000000000001</v>
      </c>
      <c r="E50">
        <v>0.85399999999999998</v>
      </c>
      <c r="F50">
        <v>0.393202</v>
      </c>
    </row>
    <row r="51" spans="1:7" x14ac:dyDescent="0.25">
      <c r="A51" t="s">
        <v>48</v>
      </c>
      <c r="B51" s="1">
        <v>0.13669999999999999</v>
      </c>
      <c r="C51" s="1">
        <v>1.1459999999999999</v>
      </c>
      <c r="D51" s="1">
        <v>0.2092</v>
      </c>
      <c r="E51">
        <v>0.65400000000000003</v>
      </c>
      <c r="F51">
        <v>0.51335699999999995</v>
      </c>
    </row>
    <row r="52" spans="1:7" x14ac:dyDescent="0.25">
      <c r="A52" t="s">
        <v>55</v>
      </c>
      <c r="B52" s="1">
        <v>-4.5539999999999999E-3</v>
      </c>
      <c r="C52" s="1">
        <v>0.99550000000000005</v>
      </c>
      <c r="D52" s="1">
        <v>0.1923</v>
      </c>
      <c r="E52">
        <v>-2.4E-2</v>
      </c>
      <c r="F52">
        <v>0.981105</v>
      </c>
    </row>
    <row r="53" spans="1:7" x14ac:dyDescent="0.25">
      <c r="A53" t="s">
        <v>51</v>
      </c>
      <c r="B53" s="1">
        <v>-0.307</v>
      </c>
      <c r="C53" s="1">
        <v>0.73570000000000002</v>
      </c>
      <c r="D53" s="1">
        <v>0.31059999999999999</v>
      </c>
      <c r="E53">
        <v>-0.98799999999999999</v>
      </c>
      <c r="F53">
        <v>0.32301999999999997</v>
      </c>
    </row>
    <row r="54" spans="1:7" x14ac:dyDescent="0.25">
      <c r="A54" t="s">
        <v>66</v>
      </c>
      <c r="B54" s="1">
        <v>0.17019999999999999</v>
      </c>
      <c r="C54" s="1">
        <v>1.1859999999999999</v>
      </c>
      <c r="D54" s="1">
        <v>0.16769999999999999</v>
      </c>
      <c r="E54">
        <v>1.0149999999999999</v>
      </c>
      <c r="F54">
        <v>0.30998500000000001</v>
      </c>
    </row>
    <row r="55" spans="1:7" x14ac:dyDescent="0.25">
      <c r="A55" t="s">
        <v>59</v>
      </c>
      <c r="B55" s="1">
        <v>0.15679999999999999</v>
      </c>
      <c r="C55" s="1">
        <v>1.17</v>
      </c>
      <c r="D55" s="1">
        <v>0.16619999999999999</v>
      </c>
      <c r="E55">
        <v>0.94299999999999995</v>
      </c>
      <c r="F55">
        <v>0.34545500000000001</v>
      </c>
    </row>
    <row r="56" spans="1:7" x14ac:dyDescent="0.25">
      <c r="A56" t="s">
        <v>49</v>
      </c>
      <c r="B56" s="1">
        <v>-4.3380000000000002E-2</v>
      </c>
      <c r="C56" s="1">
        <v>0.95750000000000002</v>
      </c>
      <c r="D56" s="1">
        <v>0.23430000000000001</v>
      </c>
      <c r="E56">
        <v>-0.185</v>
      </c>
      <c r="F56">
        <v>0.85309100000000004</v>
      </c>
    </row>
    <row r="57" spans="1:7" x14ac:dyDescent="0.25">
      <c r="A57" t="s">
        <v>63</v>
      </c>
      <c r="B57" s="1">
        <v>0.27210000000000001</v>
      </c>
      <c r="C57" s="1">
        <v>1.3129999999999999</v>
      </c>
      <c r="D57" s="1">
        <v>0.26600000000000001</v>
      </c>
      <c r="E57">
        <v>1.0229999999999999</v>
      </c>
      <c r="F57">
        <v>0.30636999999999998</v>
      </c>
    </row>
    <row r="58" spans="1:7" x14ac:dyDescent="0.25">
      <c r="A58" t="s">
        <v>50</v>
      </c>
      <c r="B58" s="1">
        <v>-0.15340000000000001</v>
      </c>
      <c r="C58" s="1">
        <v>0.85780000000000001</v>
      </c>
      <c r="D58" s="1">
        <v>0.2324</v>
      </c>
      <c r="E58">
        <v>-0.66</v>
      </c>
      <c r="F58">
        <v>0.50921400000000006</v>
      </c>
    </row>
    <row r="59" spans="1:7" x14ac:dyDescent="0.25">
      <c r="A59" t="s">
        <v>75</v>
      </c>
      <c r="B59" s="1">
        <v>-0.80189999999999995</v>
      </c>
      <c r="C59" s="1">
        <v>0.44850000000000001</v>
      </c>
      <c r="D59" s="1">
        <v>0.25119999999999998</v>
      </c>
      <c r="E59">
        <v>-3.1920000000000002</v>
      </c>
      <c r="F59">
        <v>1.415E-3</v>
      </c>
      <c r="G59" t="s">
        <v>22</v>
      </c>
    </row>
    <row r="60" spans="1:7" x14ac:dyDescent="0.25">
      <c r="A60" t="s">
        <v>77</v>
      </c>
      <c r="B60" s="1">
        <v>-0.72519999999999996</v>
      </c>
      <c r="C60" s="1">
        <v>0.48420000000000002</v>
      </c>
      <c r="D60" s="1">
        <v>0.24060000000000001</v>
      </c>
      <c r="E60">
        <v>-3.0139999999999998</v>
      </c>
      <c r="F60">
        <v>2.5790000000000001E-3</v>
      </c>
      <c r="G60" t="s">
        <v>22</v>
      </c>
    </row>
    <row r="61" spans="1:7" x14ac:dyDescent="0.25">
      <c r="A61" t="s">
        <v>74</v>
      </c>
      <c r="B61" s="1">
        <v>-0.78129999999999999</v>
      </c>
      <c r="C61" s="1">
        <v>0.45779999999999998</v>
      </c>
      <c r="D61" s="1">
        <v>0.2387</v>
      </c>
      <c r="E61">
        <v>-3.2730000000000001</v>
      </c>
      <c r="F61">
        <v>1.0640000000000001E-3</v>
      </c>
      <c r="G61" t="s">
        <v>22</v>
      </c>
    </row>
    <row r="62" spans="1:7" x14ac:dyDescent="0.25">
      <c r="A62" t="s">
        <v>79</v>
      </c>
      <c r="B62" s="1">
        <v>-0.75190000000000001</v>
      </c>
      <c r="C62" s="1">
        <v>0.47149999999999997</v>
      </c>
      <c r="D62" s="1">
        <v>0.2361</v>
      </c>
      <c r="E62">
        <v>-3.1840000000000002</v>
      </c>
      <c r="F62">
        <v>1.4530000000000001E-3</v>
      </c>
      <c r="G62" t="s">
        <v>22</v>
      </c>
    </row>
    <row r="63" spans="1:7" x14ac:dyDescent="0.25">
      <c r="A63" t="s">
        <v>78</v>
      </c>
      <c r="B63" s="1">
        <v>-0.69769999999999999</v>
      </c>
      <c r="C63" s="1">
        <v>0.49769999999999998</v>
      </c>
      <c r="D63" s="1">
        <v>0.23430000000000001</v>
      </c>
      <c r="E63">
        <v>-2.9780000000000002</v>
      </c>
      <c r="F63">
        <v>2.8990000000000001E-3</v>
      </c>
      <c r="G63" t="s">
        <v>22</v>
      </c>
    </row>
    <row r="64" spans="1:7" x14ac:dyDescent="0.25">
      <c r="A64" t="s">
        <v>76</v>
      </c>
      <c r="B64" s="1">
        <v>-0.71060000000000001</v>
      </c>
      <c r="C64" s="1">
        <v>0.4914</v>
      </c>
      <c r="D64" s="1">
        <v>0.2457</v>
      </c>
      <c r="E64">
        <v>-2.8919999999999999</v>
      </c>
      <c r="F64">
        <v>3.8270000000000001E-3</v>
      </c>
      <c r="G64" t="s">
        <v>22</v>
      </c>
    </row>
    <row r="65" spans="1:7" x14ac:dyDescent="0.25">
      <c r="A65" t="s">
        <v>70</v>
      </c>
      <c r="B65" s="1">
        <v>-0.66549999999999998</v>
      </c>
      <c r="C65" s="1">
        <v>0.51400000000000001</v>
      </c>
      <c r="D65" s="1">
        <v>0.25069999999999998</v>
      </c>
      <c r="E65">
        <v>-2.6539999999999999</v>
      </c>
      <c r="F65">
        <v>7.9450000000000007E-3</v>
      </c>
      <c r="G65" t="s">
        <v>22</v>
      </c>
    </row>
    <row r="66" spans="1:7" x14ac:dyDescent="0.25">
      <c r="A66" t="s">
        <v>84</v>
      </c>
      <c r="B66" s="1">
        <v>-0.79830000000000001</v>
      </c>
      <c r="C66" s="1">
        <v>0.4501</v>
      </c>
      <c r="D66" s="1">
        <v>0.25309999999999999</v>
      </c>
      <c r="E66">
        <v>-3.1539999999999999</v>
      </c>
      <c r="F66">
        <v>1.609E-3</v>
      </c>
      <c r="G66" t="s">
        <v>22</v>
      </c>
    </row>
    <row r="67" spans="1:7" x14ac:dyDescent="0.25">
      <c r="A67" t="s">
        <v>72</v>
      </c>
      <c r="B67" s="1">
        <v>-0.65859999999999996</v>
      </c>
      <c r="C67" s="1">
        <v>0.51759999999999995</v>
      </c>
      <c r="D67" s="1">
        <v>0.23710000000000001</v>
      </c>
      <c r="E67">
        <v>-2.778</v>
      </c>
      <c r="F67">
        <v>5.4710000000000002E-3</v>
      </c>
      <c r="G67" t="s">
        <v>22</v>
      </c>
    </row>
    <row r="68" spans="1:7" x14ac:dyDescent="0.25">
      <c r="A68" t="s">
        <v>71</v>
      </c>
      <c r="B68" s="1">
        <v>-0.64759999999999995</v>
      </c>
      <c r="C68" s="1">
        <v>0.52329999999999999</v>
      </c>
      <c r="D68" s="1">
        <v>0.24709999999999999</v>
      </c>
      <c r="E68">
        <v>-2.621</v>
      </c>
      <c r="F68">
        <v>8.7799999999999996E-3</v>
      </c>
      <c r="G68" t="s">
        <v>22</v>
      </c>
    </row>
    <row r="69" spans="1:7" x14ac:dyDescent="0.25">
      <c r="A69" t="s">
        <v>68</v>
      </c>
      <c r="B69" s="1">
        <v>-0.43319999999999997</v>
      </c>
      <c r="C69" s="1">
        <v>0.64839999999999998</v>
      </c>
      <c r="D69" s="1">
        <v>0.27579999999999999</v>
      </c>
      <c r="E69">
        <v>-1.571</v>
      </c>
      <c r="F69">
        <v>0.11619</v>
      </c>
    </row>
    <row r="70" spans="1:7" x14ac:dyDescent="0.25">
      <c r="A70" t="s">
        <v>81</v>
      </c>
      <c r="B70" s="1">
        <v>-0.77739999999999998</v>
      </c>
      <c r="C70" s="1">
        <v>0.45960000000000001</v>
      </c>
      <c r="D70" s="1">
        <v>0.24410000000000001</v>
      </c>
      <c r="E70">
        <v>-3.1850000000000001</v>
      </c>
      <c r="F70">
        <v>1.449E-3</v>
      </c>
      <c r="G70" t="s">
        <v>22</v>
      </c>
    </row>
    <row r="71" spans="1:7" x14ac:dyDescent="0.25">
      <c r="A71" t="s">
        <v>80</v>
      </c>
      <c r="B71" s="1">
        <v>-0.5827</v>
      </c>
      <c r="C71" s="1">
        <v>0.55840000000000001</v>
      </c>
      <c r="D71" s="1">
        <v>0.25119999999999998</v>
      </c>
      <c r="E71">
        <v>-2.319</v>
      </c>
      <c r="F71">
        <v>2.0379000000000001E-2</v>
      </c>
      <c r="G71" t="s">
        <v>128</v>
      </c>
    </row>
    <row r="72" spans="1:7" x14ac:dyDescent="0.25">
      <c r="A72" t="s">
        <v>82</v>
      </c>
      <c r="B72" s="1">
        <v>-0.84130000000000005</v>
      </c>
      <c r="C72" s="1">
        <v>0.43109999999999998</v>
      </c>
      <c r="D72" s="1">
        <v>0.24809999999999999</v>
      </c>
      <c r="E72">
        <v>-3.391</v>
      </c>
      <c r="F72">
        <v>6.9800000000000005E-4</v>
      </c>
      <c r="G72" t="s">
        <v>11</v>
      </c>
    </row>
    <row r="73" spans="1:7" x14ac:dyDescent="0.25">
      <c r="A73" t="s">
        <v>83</v>
      </c>
      <c r="B73" s="1">
        <v>-0.53810000000000002</v>
      </c>
      <c r="C73" s="1">
        <v>0.58389999999999997</v>
      </c>
      <c r="D73" s="1">
        <v>0.44600000000000001</v>
      </c>
      <c r="E73">
        <v>-1.2070000000000001</v>
      </c>
      <c r="F73">
        <v>0.2276</v>
      </c>
    </row>
    <row r="74" spans="1:7" x14ac:dyDescent="0.25">
      <c r="A74" t="s">
        <v>69</v>
      </c>
      <c r="B74" s="1">
        <v>-1.071</v>
      </c>
      <c r="C74" s="1">
        <v>0.34260000000000002</v>
      </c>
      <c r="D74" s="1">
        <v>0.31</v>
      </c>
      <c r="E74">
        <v>-3.456</v>
      </c>
      <c r="F74">
        <v>5.4900000000000001E-4</v>
      </c>
      <c r="G74" t="s">
        <v>11</v>
      </c>
    </row>
    <row r="75" spans="1:7" x14ac:dyDescent="0.25">
      <c r="A75" t="s">
        <v>73</v>
      </c>
      <c r="B75" s="1">
        <v>-0.70189999999999997</v>
      </c>
      <c r="C75" s="1">
        <v>0.49559999999999998</v>
      </c>
      <c r="D75" s="1">
        <v>0.36630000000000001</v>
      </c>
      <c r="E75">
        <v>-1.9159999999999999</v>
      </c>
      <c r="F75">
        <v>5.5319E-2</v>
      </c>
      <c r="G75" t="s">
        <v>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P78"/>
  <sheetViews>
    <sheetView workbookViewId="0">
      <selection activeCell="S7" sqref="S7"/>
    </sheetView>
  </sheetViews>
  <sheetFormatPr defaultRowHeight="15" x14ac:dyDescent="0.25"/>
  <cols>
    <col min="6" max="6" width="8.28515625" bestFit="1" customWidth="1"/>
    <col min="7" max="7" width="4" bestFit="1" customWidth="1"/>
  </cols>
  <sheetData>
    <row r="1" spans="1:16" x14ac:dyDescent="0.25">
      <c r="A1" t="s">
        <v>120</v>
      </c>
      <c r="B1">
        <v>-6.6013312217214001E-2</v>
      </c>
      <c r="C1">
        <v>4.8333949111128302E-2</v>
      </c>
      <c r="D1">
        <v>0.17200951188939201</v>
      </c>
      <c r="E1">
        <v>-0.83</v>
      </c>
      <c r="F1" s="1">
        <v>0.41</v>
      </c>
      <c r="G1" t="str">
        <f t="shared" ref="G1:G64" si="0">IF(F1&lt;0.001,"***",IF(F1&lt;0.01,"**",IF(F1&lt;0.05,"*",IF(F1&lt;0.1,"^",""))))</f>
        <v/>
      </c>
      <c r="J1" t="s">
        <v>120</v>
      </c>
      <c r="K1" s="1">
        <v>-4.071263E-2</v>
      </c>
      <c r="L1">
        <v>0.96010499999999999</v>
      </c>
      <c r="M1">
        <v>6.3925143200000006E-2</v>
      </c>
      <c r="N1">
        <v>-0.64</v>
      </c>
      <c r="O1" s="1">
        <v>0.52</v>
      </c>
      <c r="P1" t="str">
        <f t="shared" ref="P1:P64" si="1">IF(O1&lt;0.001,"***",IF(O1&lt;0.01,"**",IF(O1&lt;0.05,"*",IF(O1&lt;0.1,"^",""))))</f>
        <v/>
      </c>
    </row>
    <row r="2" spans="1:16" x14ac:dyDescent="0.25">
      <c r="A2" t="s">
        <v>10</v>
      </c>
      <c r="B2">
        <v>-1.80552251076961E-2</v>
      </c>
      <c r="C2">
        <v>1.9284382803221398E-2</v>
      </c>
      <c r="D2">
        <v>0.34913856714665797</v>
      </c>
      <c r="E2">
        <v>-0.75</v>
      </c>
      <c r="F2" s="1">
        <v>0.45</v>
      </c>
      <c r="G2" t="str">
        <f t="shared" si="0"/>
        <v/>
      </c>
      <c r="J2" t="s">
        <v>10</v>
      </c>
      <c r="K2" s="1">
        <v>-2.1087180000000001E-2</v>
      </c>
      <c r="L2" s="1">
        <v>0.97913360000000005</v>
      </c>
      <c r="M2">
        <v>2.5334025E-2</v>
      </c>
      <c r="N2">
        <v>-0.83</v>
      </c>
      <c r="O2" s="1">
        <v>0.41</v>
      </c>
      <c r="P2" t="str">
        <f t="shared" si="1"/>
        <v/>
      </c>
    </row>
    <row r="3" spans="1:16" x14ac:dyDescent="0.25">
      <c r="A3" t="s">
        <v>12</v>
      </c>
      <c r="B3">
        <v>-3.7995219505308903E-2</v>
      </c>
      <c r="C3">
        <v>2.3167524579291499E-2</v>
      </c>
      <c r="D3">
        <v>0.10100086637478101</v>
      </c>
      <c r="E3">
        <v>-2.48</v>
      </c>
      <c r="F3" s="1">
        <v>1.2999999999999999E-2</v>
      </c>
      <c r="G3" t="str">
        <f t="shared" si="0"/>
        <v>*</v>
      </c>
      <c r="J3" t="s">
        <v>12</v>
      </c>
      <c r="K3" s="1">
        <v>-7.491399E-2</v>
      </c>
      <c r="L3" s="1">
        <v>0.92782330000000002</v>
      </c>
      <c r="M3">
        <v>2.99528435E-2</v>
      </c>
      <c r="N3">
        <v>-2.5</v>
      </c>
      <c r="O3" s="1">
        <v>1.2E-2</v>
      </c>
      <c r="P3" t="str">
        <f t="shared" si="1"/>
        <v>*</v>
      </c>
    </row>
    <row r="4" spans="1:16" x14ac:dyDescent="0.25">
      <c r="A4" t="s">
        <v>124</v>
      </c>
      <c r="B4">
        <v>9.3837548137961704E-2</v>
      </c>
      <c r="C4">
        <v>1.9521241876386701E-2</v>
      </c>
      <c r="D4">
        <v>1.5325365463336699E-6</v>
      </c>
      <c r="E4">
        <v>3.52</v>
      </c>
      <c r="F4" s="1">
        <v>4.2000000000000002E-4</v>
      </c>
      <c r="G4" t="str">
        <f t="shared" si="0"/>
        <v>***</v>
      </c>
      <c r="J4" t="s">
        <v>124</v>
      </c>
      <c r="K4" s="1">
        <v>8.4331169999999997E-2</v>
      </c>
      <c r="L4" s="1">
        <v>1.0879890999999999</v>
      </c>
      <c r="M4">
        <v>2.4641315099999998E-2</v>
      </c>
      <c r="N4">
        <v>3.42</v>
      </c>
      <c r="O4" s="1">
        <v>6.2E-4</v>
      </c>
      <c r="P4" t="str">
        <f t="shared" si="1"/>
        <v>***</v>
      </c>
    </row>
    <row r="5" spans="1:16" x14ac:dyDescent="0.25">
      <c r="A5" t="s">
        <v>24</v>
      </c>
      <c r="B5">
        <v>1.7818176490296399E-3</v>
      </c>
      <c r="C5">
        <v>2.5679031879377801E-2</v>
      </c>
      <c r="D5">
        <v>0.94468074997877005</v>
      </c>
      <c r="E5">
        <v>-0.66</v>
      </c>
      <c r="F5" s="1">
        <v>0.51</v>
      </c>
      <c r="G5" t="str">
        <f t="shared" si="0"/>
        <v/>
      </c>
      <c r="J5" t="s">
        <v>24</v>
      </c>
      <c r="K5" s="1">
        <v>-1.8316490000000001E-2</v>
      </c>
      <c r="L5" s="1">
        <v>0.98185020000000001</v>
      </c>
      <c r="M5">
        <v>3.19834331E-2</v>
      </c>
      <c r="N5">
        <v>-0.56999999999999995</v>
      </c>
      <c r="O5" s="1">
        <v>0.56999999999999995</v>
      </c>
      <c r="P5" t="str">
        <f t="shared" si="1"/>
        <v/>
      </c>
    </row>
    <row r="6" spans="1:16" x14ac:dyDescent="0.25">
      <c r="A6" t="s">
        <v>23</v>
      </c>
      <c r="B6">
        <v>-0.17653733870907701</v>
      </c>
      <c r="C6">
        <v>2.35701890390544E-2</v>
      </c>
      <c r="D6">
        <v>6.8944849829222196E-14</v>
      </c>
      <c r="E6">
        <v>-6.68</v>
      </c>
      <c r="F6" s="1">
        <v>2.5000000000000001E-11</v>
      </c>
      <c r="G6" t="str">
        <f t="shared" si="0"/>
        <v>***</v>
      </c>
      <c r="J6" t="s">
        <v>23</v>
      </c>
      <c r="K6" s="1">
        <v>-0.18959290000000001</v>
      </c>
      <c r="L6" s="1">
        <v>0.82729580000000003</v>
      </c>
      <c r="M6">
        <v>2.94983012E-2</v>
      </c>
      <c r="N6">
        <v>-6.43</v>
      </c>
      <c r="O6" s="1">
        <v>1.2999999999999999E-10</v>
      </c>
      <c r="P6" t="str">
        <f t="shared" si="1"/>
        <v>***</v>
      </c>
    </row>
    <row r="7" spans="1:16" x14ac:dyDescent="0.25">
      <c r="A7" t="s">
        <v>25</v>
      </c>
      <c r="B7">
        <v>2.5939252066369101E-2</v>
      </c>
      <c r="C7">
        <v>2.4343247498740499E-2</v>
      </c>
      <c r="D7">
        <v>0.286621451045596</v>
      </c>
      <c r="E7" s="1">
        <v>0.76</v>
      </c>
      <c r="F7" s="1">
        <v>0.45</v>
      </c>
      <c r="G7" t="str">
        <f t="shared" si="0"/>
        <v/>
      </c>
      <c r="J7" t="s">
        <v>25</v>
      </c>
      <c r="K7" s="1">
        <v>2.6681E-2</v>
      </c>
      <c r="L7" s="1">
        <v>1.0270401</v>
      </c>
      <c r="M7">
        <v>3.2154112200000001E-2</v>
      </c>
      <c r="N7">
        <v>0.83</v>
      </c>
      <c r="O7" s="1">
        <v>0.41</v>
      </c>
      <c r="P7" t="str">
        <f t="shared" si="1"/>
        <v/>
      </c>
    </row>
    <row r="8" spans="1:16" x14ac:dyDescent="0.25">
      <c r="A8" t="s">
        <v>26</v>
      </c>
      <c r="B8">
        <v>-3.8985590509850503E-2</v>
      </c>
      <c r="C8">
        <v>3.7370377142610003E-2</v>
      </c>
      <c r="D8">
        <v>0.29684559897732998</v>
      </c>
      <c r="E8">
        <v>-1.8</v>
      </c>
      <c r="F8" s="1">
        <v>7.1999999999999995E-2</v>
      </c>
      <c r="G8" t="str">
        <f t="shared" si="0"/>
        <v>^</v>
      </c>
      <c r="J8" t="s">
        <v>26</v>
      </c>
      <c r="K8" s="1">
        <v>-9.4853069999999998E-2</v>
      </c>
      <c r="L8" s="1">
        <v>0.90950660000000005</v>
      </c>
      <c r="M8">
        <v>5.6024476699999999E-2</v>
      </c>
      <c r="N8">
        <v>-1.69</v>
      </c>
      <c r="O8" s="1">
        <v>0.09</v>
      </c>
      <c r="P8" t="str">
        <f t="shared" si="1"/>
        <v>^</v>
      </c>
    </row>
    <row r="9" spans="1:16" x14ac:dyDescent="0.25">
      <c r="A9" t="s">
        <v>30</v>
      </c>
      <c r="B9">
        <v>0.15163826061439001</v>
      </c>
      <c r="C9">
        <v>2.3923416502173001E-2</v>
      </c>
      <c r="D9">
        <v>2.3203261534376899E-10</v>
      </c>
      <c r="E9">
        <v>6.22</v>
      </c>
      <c r="F9" s="1">
        <v>5.1E-10</v>
      </c>
      <c r="G9" t="str">
        <f t="shared" si="0"/>
        <v>***</v>
      </c>
      <c r="J9" t="s">
        <v>30</v>
      </c>
      <c r="K9" s="1">
        <v>0.18056839999999999</v>
      </c>
      <c r="L9" s="1">
        <v>1.1978981</v>
      </c>
      <c r="M9">
        <v>3.3569097899999997E-2</v>
      </c>
      <c r="N9">
        <v>5.38</v>
      </c>
      <c r="O9" s="1">
        <v>7.4999999999999997E-8</v>
      </c>
      <c r="P9" t="str">
        <f t="shared" si="1"/>
        <v>***</v>
      </c>
    </row>
    <row r="10" spans="1:16" x14ac:dyDescent="0.25">
      <c r="A10" t="s">
        <v>27</v>
      </c>
      <c r="B10">
        <v>0.141361682071239</v>
      </c>
      <c r="C10">
        <v>3.6566970934850201E-2</v>
      </c>
      <c r="D10">
        <v>1.1071217682046E-4</v>
      </c>
      <c r="E10" s="1">
        <v>3.34</v>
      </c>
      <c r="F10" s="1">
        <v>8.1999999999999998E-4</v>
      </c>
      <c r="G10" t="str">
        <f t="shared" si="0"/>
        <v>***</v>
      </c>
      <c r="J10" t="s">
        <v>27</v>
      </c>
      <c r="K10" s="1">
        <v>0.14668</v>
      </c>
      <c r="L10" s="1">
        <v>1.1579834</v>
      </c>
      <c r="M10">
        <v>5.0146468700000002E-2</v>
      </c>
      <c r="N10">
        <v>2.93</v>
      </c>
      <c r="O10" s="1">
        <v>3.3999999999999998E-3</v>
      </c>
      <c r="P10" t="str">
        <f t="shared" si="1"/>
        <v>**</v>
      </c>
    </row>
    <row r="11" spans="1:16" x14ac:dyDescent="0.25">
      <c r="A11" t="s">
        <v>29</v>
      </c>
      <c r="B11">
        <v>4.6805539925751899E-2</v>
      </c>
      <c r="C11">
        <v>2.2106287248298499E-2</v>
      </c>
      <c r="D11">
        <v>3.4234786507662103E-2</v>
      </c>
      <c r="E11">
        <v>3.5</v>
      </c>
      <c r="F11" s="1">
        <v>4.6999999999999999E-4</v>
      </c>
      <c r="G11" t="str">
        <f t="shared" si="0"/>
        <v>***</v>
      </c>
      <c r="J11" t="s">
        <v>29</v>
      </c>
      <c r="K11" s="1">
        <v>7.6918520000000004E-2</v>
      </c>
      <c r="L11" s="1">
        <v>1.0799540999999999</v>
      </c>
      <c r="M11">
        <v>3.0396666400000001E-2</v>
      </c>
      <c r="N11">
        <v>2.5299999999999998</v>
      </c>
      <c r="O11" s="1">
        <v>1.0999999999999999E-2</v>
      </c>
      <c r="P11" t="str">
        <f t="shared" si="1"/>
        <v>*</v>
      </c>
    </row>
    <row r="12" spans="1:16" x14ac:dyDescent="0.25">
      <c r="A12" t="s">
        <v>28</v>
      </c>
      <c r="B12">
        <v>9.0059908753420001E-2</v>
      </c>
      <c r="C12">
        <v>5.5486290518752798E-2</v>
      </c>
      <c r="D12">
        <v>0.104567603546922</v>
      </c>
      <c r="E12">
        <v>1.3</v>
      </c>
      <c r="F12" s="1">
        <v>0.19</v>
      </c>
      <c r="G12" t="str">
        <f t="shared" si="0"/>
        <v/>
      </c>
      <c r="J12" t="s">
        <v>28</v>
      </c>
      <c r="K12" s="1">
        <v>8.1717239999999997E-2</v>
      </c>
      <c r="L12" s="1">
        <v>1.0851489000000001</v>
      </c>
      <c r="M12">
        <v>7.5809003400000005E-2</v>
      </c>
      <c r="N12">
        <v>1.08</v>
      </c>
      <c r="O12" s="1">
        <v>0.28000000000000003</v>
      </c>
      <c r="P12" t="str">
        <f t="shared" si="1"/>
        <v/>
      </c>
    </row>
    <row r="13" spans="1:16" x14ac:dyDescent="0.25">
      <c r="A13" t="s">
        <v>173</v>
      </c>
      <c r="B13">
        <v>-6.0286672651810001E-2</v>
      </c>
      <c r="C13">
        <v>2.29866321257302E-2</v>
      </c>
      <c r="D13">
        <v>8.7240142009405997E-3</v>
      </c>
      <c r="E13">
        <v>-1.87</v>
      </c>
      <c r="F13" s="1">
        <v>6.2E-2</v>
      </c>
      <c r="G13" t="str">
        <f t="shared" si="0"/>
        <v>^</v>
      </c>
      <c r="J13" t="s">
        <v>173</v>
      </c>
      <c r="K13" s="1">
        <v>-5.1751539999999999E-2</v>
      </c>
      <c r="L13" s="1">
        <v>0.94956479999999999</v>
      </c>
      <c r="M13">
        <v>3.3881543399999998E-2</v>
      </c>
      <c r="N13">
        <v>-1.53</v>
      </c>
      <c r="O13" s="1">
        <v>0.13</v>
      </c>
      <c r="P13" t="str">
        <f t="shared" si="1"/>
        <v/>
      </c>
    </row>
    <row r="14" spans="1:16" x14ac:dyDescent="0.25">
      <c r="A14" t="s">
        <v>31</v>
      </c>
      <c r="B14">
        <v>-5.32476568623758E-2</v>
      </c>
      <c r="C14">
        <v>3.2514722346500902E-3</v>
      </c>
      <c r="D14">
        <v>0</v>
      </c>
      <c r="E14">
        <v>-6.84</v>
      </c>
      <c r="F14" s="1">
        <v>7.6999999999999999E-12</v>
      </c>
      <c r="G14" t="str">
        <f t="shared" si="0"/>
        <v>***</v>
      </c>
      <c r="J14" t="s">
        <v>31</v>
      </c>
      <c r="K14" s="1">
        <v>-5.3770600000000002E-2</v>
      </c>
      <c r="L14" s="1">
        <v>0.94764950000000003</v>
      </c>
      <c r="M14">
        <v>7.1223715000000003E-3</v>
      </c>
      <c r="N14">
        <v>-7.55</v>
      </c>
      <c r="O14" s="1">
        <v>4.4000000000000002E-14</v>
      </c>
      <c r="P14" t="str">
        <f t="shared" si="1"/>
        <v>***</v>
      </c>
    </row>
    <row r="15" spans="1:16" x14ac:dyDescent="0.25">
      <c r="A15" t="s">
        <v>32</v>
      </c>
      <c r="B15">
        <v>2.2350930177874699E-2</v>
      </c>
      <c r="C15">
        <v>1.1600037359115601E-2</v>
      </c>
      <c r="D15">
        <v>5.4004793852176797E-2</v>
      </c>
      <c r="E15" s="1">
        <v>1.31</v>
      </c>
      <c r="F15" s="1">
        <v>0.19</v>
      </c>
      <c r="G15" t="str">
        <f t="shared" si="0"/>
        <v/>
      </c>
      <c r="J15" t="s">
        <v>32</v>
      </c>
      <c r="K15" s="1">
        <v>1.6701000000000001E-2</v>
      </c>
      <c r="L15" s="1">
        <v>1.0168412</v>
      </c>
      <c r="M15">
        <v>1.52776354E-2</v>
      </c>
      <c r="N15">
        <v>1.0900000000000001</v>
      </c>
      <c r="O15" s="1">
        <v>0.27</v>
      </c>
      <c r="P15" t="str">
        <f t="shared" si="1"/>
        <v/>
      </c>
    </row>
    <row r="16" spans="1:16" x14ac:dyDescent="0.25">
      <c r="A16" t="s">
        <v>33</v>
      </c>
      <c r="B16">
        <v>1.90211412644927E-2</v>
      </c>
      <c r="C16">
        <v>2.9490150868941101E-3</v>
      </c>
      <c r="D16">
        <v>1.1185163906191099E-10</v>
      </c>
      <c r="E16">
        <v>3.85</v>
      </c>
      <c r="F16" s="1">
        <v>1.2E-4</v>
      </c>
      <c r="G16" t="str">
        <f t="shared" si="0"/>
        <v>***</v>
      </c>
      <c r="J16" t="s">
        <v>33</v>
      </c>
      <c r="K16" s="1">
        <v>1.6278839999999999E-2</v>
      </c>
      <c r="L16" s="1">
        <v>1.0164120999999999</v>
      </c>
      <c r="M16">
        <v>4.0237270000000004E-3</v>
      </c>
      <c r="N16">
        <v>4.05</v>
      </c>
      <c r="O16" s="1">
        <v>5.1999999999999997E-5</v>
      </c>
      <c r="P16" t="str">
        <f t="shared" si="1"/>
        <v>***</v>
      </c>
    </row>
    <row r="17" spans="1:16" x14ac:dyDescent="0.25">
      <c r="A17" t="s">
        <v>118</v>
      </c>
      <c r="B17">
        <v>-7.5770400947098504E-3</v>
      </c>
      <c r="C17">
        <v>4.9052399591555801E-3</v>
      </c>
      <c r="D17">
        <v>0.122422992451792</v>
      </c>
      <c r="E17">
        <v>-1.61</v>
      </c>
      <c r="F17" s="1">
        <v>0.11</v>
      </c>
      <c r="G17" t="str">
        <f t="shared" si="0"/>
        <v/>
      </c>
      <c r="J17" t="s">
        <v>118</v>
      </c>
      <c r="K17" s="1">
        <v>-9.7549660000000003E-3</v>
      </c>
      <c r="L17" s="1">
        <v>0.99029250000000002</v>
      </c>
      <c r="M17">
        <v>6.4682476000000001E-3</v>
      </c>
      <c r="N17">
        <v>-1.51</v>
      </c>
      <c r="O17" s="1">
        <v>0.13</v>
      </c>
      <c r="P17" t="str">
        <f t="shared" si="1"/>
        <v/>
      </c>
    </row>
    <row r="18" spans="1:16" x14ac:dyDescent="0.25">
      <c r="A18" t="s">
        <v>34</v>
      </c>
      <c r="B18">
        <v>4.3295581036955104E-3</v>
      </c>
      <c r="C18">
        <v>3.9765172913684102E-4</v>
      </c>
      <c r="D18">
        <v>0</v>
      </c>
      <c r="E18">
        <v>8.4700000000000006</v>
      </c>
      <c r="F18" s="1">
        <v>0</v>
      </c>
      <c r="G18" t="str">
        <f t="shared" si="0"/>
        <v>***</v>
      </c>
      <c r="J18" t="s">
        <v>34</v>
      </c>
      <c r="K18" s="1">
        <v>4.2100369999999998E-3</v>
      </c>
      <c r="L18" s="1">
        <v>1.0042188999999999</v>
      </c>
      <c r="M18">
        <v>5.0673280000000003E-4</v>
      </c>
      <c r="N18">
        <v>8.31</v>
      </c>
      <c r="O18" s="1">
        <v>1.1E-16</v>
      </c>
      <c r="P18" t="str">
        <f t="shared" si="1"/>
        <v>***</v>
      </c>
    </row>
    <row r="19" spans="1:16" x14ac:dyDescent="0.25">
      <c r="A19" t="s">
        <v>35</v>
      </c>
      <c r="B19">
        <v>-6.01818661165102E-4</v>
      </c>
      <c r="C19">
        <v>1.3651394242923E-4</v>
      </c>
      <c r="D19">
        <v>1.04099770984467E-5</v>
      </c>
      <c r="E19">
        <v>-2.23</v>
      </c>
      <c r="F19" s="1">
        <v>2.5999999999999999E-2</v>
      </c>
      <c r="G19" t="str">
        <f t="shared" si="0"/>
        <v>*</v>
      </c>
      <c r="J19" t="s">
        <v>35</v>
      </c>
      <c r="K19" s="1">
        <v>-5.0824659999999995E-4</v>
      </c>
      <c r="L19" s="1">
        <v>0.99949189999999999</v>
      </c>
      <c r="M19">
        <v>2.3171039999999999E-4</v>
      </c>
      <c r="N19">
        <v>-2.19</v>
      </c>
      <c r="O19" s="1">
        <v>2.8000000000000001E-2</v>
      </c>
      <c r="P19" t="str">
        <f t="shared" si="1"/>
        <v>*</v>
      </c>
    </row>
    <row r="20" spans="1:16" x14ac:dyDescent="0.25">
      <c r="A20" t="s">
        <v>36</v>
      </c>
      <c r="B20">
        <v>3.7576913781645099E-4</v>
      </c>
      <c r="C20">
        <v>7.4843692398256705E-5</v>
      </c>
      <c r="D20">
        <v>5.1478459506260098E-7</v>
      </c>
      <c r="E20">
        <v>2.42</v>
      </c>
      <c r="F20" s="1">
        <v>1.6E-2</v>
      </c>
      <c r="G20" t="str">
        <f t="shared" si="0"/>
        <v>*</v>
      </c>
      <c r="J20" t="s">
        <v>36</v>
      </c>
      <c r="K20" s="1">
        <v>3.3206030000000001E-4</v>
      </c>
      <c r="L20" s="1">
        <v>1.0003321000000001</v>
      </c>
      <c r="M20">
        <v>1.204833E-4</v>
      </c>
      <c r="N20">
        <v>2.76</v>
      </c>
      <c r="O20" s="1">
        <v>5.8999999999999999E-3</v>
      </c>
      <c r="P20" t="str">
        <f t="shared" si="1"/>
        <v>**</v>
      </c>
    </row>
    <row r="21" spans="1:16" x14ac:dyDescent="0.25">
      <c r="A21" t="s">
        <v>37</v>
      </c>
      <c r="B21">
        <v>-2.28177899821136E-2</v>
      </c>
      <c r="C21">
        <v>1.6643507841191799E-2</v>
      </c>
      <c r="D21">
        <v>0.17038355826323401</v>
      </c>
      <c r="E21">
        <v>7.0000000000000007E-2</v>
      </c>
      <c r="F21" s="1">
        <v>0.94</v>
      </c>
      <c r="G21" t="str">
        <f t="shared" si="0"/>
        <v/>
      </c>
      <c r="J21" t="s">
        <v>37</v>
      </c>
      <c r="K21" s="1">
        <v>4.8526660000000001E-5</v>
      </c>
      <c r="L21" s="1">
        <v>1.0000484999999999</v>
      </c>
      <c r="M21">
        <v>2.1825817099999999E-2</v>
      </c>
      <c r="N21">
        <v>0</v>
      </c>
      <c r="O21" s="1">
        <v>1</v>
      </c>
      <c r="P21" t="str">
        <f t="shared" si="1"/>
        <v/>
      </c>
    </row>
    <row r="22" spans="1:16" x14ac:dyDescent="0.25">
      <c r="A22" t="s">
        <v>38</v>
      </c>
      <c r="B22">
        <v>-3.0771084696773501E-2</v>
      </c>
      <c r="C22">
        <v>2.4305426608028102E-2</v>
      </c>
      <c r="D22">
        <v>0.205506975099711</v>
      </c>
      <c r="E22">
        <v>-0.02</v>
      </c>
      <c r="F22" s="1">
        <v>0.98</v>
      </c>
      <c r="G22" t="str">
        <f t="shared" si="0"/>
        <v/>
      </c>
      <c r="J22" t="s">
        <v>38</v>
      </c>
      <c r="K22" s="1">
        <v>-2.6142140000000001E-3</v>
      </c>
      <c r="L22" s="1">
        <v>0.99738919999999998</v>
      </c>
      <c r="M22">
        <v>3.2588403799999999E-2</v>
      </c>
      <c r="N22">
        <v>-0.08</v>
      </c>
      <c r="O22" s="1">
        <v>0.94</v>
      </c>
      <c r="P22" t="str">
        <f t="shared" si="1"/>
        <v/>
      </c>
    </row>
    <row r="23" spans="1:16" x14ac:dyDescent="0.25">
      <c r="A23" t="s">
        <v>40</v>
      </c>
      <c r="B23">
        <v>-0.22992553156006801</v>
      </c>
      <c r="C23">
        <v>2.9582551878354901E-2</v>
      </c>
      <c r="D23">
        <v>7.6605388699135801E-15</v>
      </c>
      <c r="E23">
        <v>-6.35</v>
      </c>
      <c r="F23" s="1">
        <v>2.1E-10</v>
      </c>
      <c r="G23" t="str">
        <f t="shared" si="0"/>
        <v>***</v>
      </c>
      <c r="J23" t="s">
        <v>40</v>
      </c>
      <c r="K23" s="1">
        <v>-0.23751510000000001</v>
      </c>
      <c r="L23" s="1">
        <v>0.78858499999999998</v>
      </c>
      <c r="M23">
        <v>3.7985740800000001E-2</v>
      </c>
      <c r="N23">
        <v>-6.25</v>
      </c>
      <c r="O23" s="1">
        <v>4.0000000000000001E-10</v>
      </c>
      <c r="P23" t="str">
        <f t="shared" si="1"/>
        <v>***</v>
      </c>
    </row>
    <row r="24" spans="1:16" x14ac:dyDescent="0.25">
      <c r="A24" t="s">
        <v>41</v>
      </c>
      <c r="B24">
        <v>-0.10369392321394399</v>
      </c>
      <c r="C24">
        <v>2.4691677684907799E-2</v>
      </c>
      <c r="D24">
        <v>2.6744653434218599E-5</v>
      </c>
      <c r="E24" s="1">
        <v>-3.92</v>
      </c>
      <c r="F24" s="1">
        <v>8.8999999999999995E-5</v>
      </c>
      <c r="G24" t="str">
        <f t="shared" si="0"/>
        <v>***</v>
      </c>
      <c r="J24" t="s">
        <v>41</v>
      </c>
      <c r="K24" s="1">
        <v>-0.12009839999999999</v>
      </c>
      <c r="L24" s="1">
        <v>0.88683319999999999</v>
      </c>
      <c r="M24">
        <v>3.1241983599999999E-2</v>
      </c>
      <c r="N24">
        <v>-3.84</v>
      </c>
      <c r="O24" s="1">
        <v>1.2E-4</v>
      </c>
      <c r="P24" t="str">
        <f t="shared" si="1"/>
        <v>***</v>
      </c>
    </row>
    <row r="25" spans="1:16" x14ac:dyDescent="0.25">
      <c r="A25" t="s">
        <v>39</v>
      </c>
      <c r="B25">
        <v>-9.6524872850757906E-2</v>
      </c>
      <c r="C25">
        <v>2.78365451463496E-2</v>
      </c>
      <c r="D25">
        <v>5.2520771640185405E-4</v>
      </c>
      <c r="E25" s="1">
        <v>-3.91</v>
      </c>
      <c r="F25" s="1">
        <v>9.1000000000000003E-5</v>
      </c>
      <c r="G25" t="str">
        <f t="shared" si="0"/>
        <v>***</v>
      </c>
      <c r="J25" t="s">
        <v>39</v>
      </c>
      <c r="K25" s="1">
        <v>-0.12799920000000001</v>
      </c>
      <c r="L25" s="1">
        <v>0.87985400000000002</v>
      </c>
      <c r="M25">
        <v>3.4815459899999998E-2</v>
      </c>
      <c r="N25">
        <v>-3.68</v>
      </c>
      <c r="O25" s="1">
        <v>2.4000000000000001E-4</v>
      </c>
      <c r="P25" t="str">
        <f t="shared" si="1"/>
        <v>***</v>
      </c>
    </row>
    <row r="26" spans="1:16" x14ac:dyDescent="0.25">
      <c r="A26" t="s">
        <v>43</v>
      </c>
      <c r="B26">
        <v>-7.6721199842460397E-2</v>
      </c>
      <c r="C26">
        <v>4.3693823489978001E-3</v>
      </c>
      <c r="D26">
        <v>0</v>
      </c>
      <c r="E26" s="1">
        <v>-11.27</v>
      </c>
      <c r="F26" s="1">
        <v>0</v>
      </c>
      <c r="G26" t="str">
        <f t="shared" si="0"/>
        <v>***</v>
      </c>
      <c r="J26" t="s">
        <v>43</v>
      </c>
      <c r="K26" s="1">
        <v>-7.947891E-2</v>
      </c>
      <c r="L26" s="1">
        <v>0.92359749999999996</v>
      </c>
      <c r="M26">
        <v>7.3882527999999999E-3</v>
      </c>
      <c r="N26">
        <v>-10.76</v>
      </c>
      <c r="O26" s="1">
        <v>0</v>
      </c>
      <c r="P26" t="str">
        <f t="shared" si="1"/>
        <v>***</v>
      </c>
    </row>
    <row r="27" spans="1:16" x14ac:dyDescent="0.25">
      <c r="A27" t="s">
        <v>44</v>
      </c>
      <c r="B27">
        <v>2.0726245406966302E-2</v>
      </c>
      <c r="C27">
        <v>1.3732658146446799E-2</v>
      </c>
      <c r="D27">
        <v>0.13123060813417101</v>
      </c>
      <c r="E27">
        <v>1.4</v>
      </c>
      <c r="F27" s="1">
        <v>0.16</v>
      </c>
      <c r="G27" t="str">
        <f t="shared" si="0"/>
        <v/>
      </c>
      <c r="J27" t="s">
        <v>44</v>
      </c>
      <c r="K27" s="1">
        <v>2.4109439999999999E-2</v>
      </c>
      <c r="L27" s="1">
        <v>1.0244024</v>
      </c>
      <c r="M27">
        <v>1.7870428899999999E-2</v>
      </c>
      <c r="N27">
        <v>1.35</v>
      </c>
      <c r="O27" s="1">
        <v>0.18</v>
      </c>
      <c r="P27" t="str">
        <f t="shared" si="1"/>
        <v/>
      </c>
    </row>
    <row r="28" spans="1:16" x14ac:dyDescent="0.25">
      <c r="A28" t="s">
        <v>131</v>
      </c>
      <c r="B28">
        <v>7.47213520060407E-2</v>
      </c>
      <c r="C28">
        <v>0.14525609802895301</v>
      </c>
      <c r="D28">
        <v>0.60696458664432296</v>
      </c>
      <c r="E28">
        <v>2.0099999999999998</v>
      </c>
      <c r="F28" s="1">
        <v>4.4999999999999998E-2</v>
      </c>
      <c r="G28" t="str">
        <f t="shared" si="0"/>
        <v>*</v>
      </c>
      <c r="J28" t="s">
        <v>131</v>
      </c>
      <c r="K28" s="1">
        <v>0.41414200000000001</v>
      </c>
      <c r="L28" s="1">
        <v>1.513072</v>
      </c>
      <c r="M28">
        <v>0.2024098939</v>
      </c>
      <c r="N28">
        <v>2.0499999999999998</v>
      </c>
      <c r="O28" s="1">
        <v>4.1000000000000002E-2</v>
      </c>
      <c r="P28" t="str">
        <f t="shared" si="1"/>
        <v>*</v>
      </c>
    </row>
    <row r="29" spans="1:16" x14ac:dyDescent="0.25">
      <c r="A29" t="s">
        <v>145</v>
      </c>
      <c r="B29">
        <v>-0.333421953034165</v>
      </c>
      <c r="C29">
        <v>0.16527976878155301</v>
      </c>
      <c r="D29">
        <v>4.3662274998109603E-2</v>
      </c>
      <c r="E29">
        <v>-7.0000000000000007E-2</v>
      </c>
      <c r="F29" s="1">
        <v>0.95</v>
      </c>
      <c r="G29" t="str">
        <f t="shared" si="0"/>
        <v/>
      </c>
      <c r="J29" t="s">
        <v>145</v>
      </c>
      <c r="K29" s="1">
        <v>-5.2291560000000004E-3</v>
      </c>
      <c r="L29" s="1">
        <v>0.99478449999999996</v>
      </c>
      <c r="M29">
        <v>0.2288606363</v>
      </c>
      <c r="N29">
        <v>-0.02</v>
      </c>
      <c r="O29" s="1">
        <v>0.98</v>
      </c>
      <c r="P29" t="str">
        <f t="shared" si="1"/>
        <v/>
      </c>
    </row>
    <row r="30" spans="1:16" x14ac:dyDescent="0.25">
      <c r="A30" t="s">
        <v>46</v>
      </c>
      <c r="B30">
        <v>-0.18821632231377899</v>
      </c>
      <c r="C30">
        <v>0.15389635702235699</v>
      </c>
      <c r="D30">
        <v>0.221327051424931</v>
      </c>
      <c r="E30">
        <v>0.83</v>
      </c>
      <c r="F30" s="1">
        <v>0.41</v>
      </c>
      <c r="G30" t="str">
        <f t="shared" si="0"/>
        <v/>
      </c>
      <c r="J30" t="s">
        <v>46</v>
      </c>
      <c r="K30" s="1">
        <v>0.19411790000000001</v>
      </c>
      <c r="L30" s="1">
        <v>1.2142394000000001</v>
      </c>
      <c r="M30">
        <v>0.2131701017</v>
      </c>
      <c r="N30">
        <v>0.91</v>
      </c>
      <c r="O30" s="1">
        <v>0.36</v>
      </c>
      <c r="P30" t="str">
        <f t="shared" si="1"/>
        <v/>
      </c>
    </row>
    <row r="31" spans="1:16" x14ac:dyDescent="0.25">
      <c r="A31" t="s">
        <v>129</v>
      </c>
      <c r="B31">
        <v>-0.25849609300080101</v>
      </c>
      <c r="C31">
        <v>0.158836097213188</v>
      </c>
      <c r="D31">
        <v>0.103643849036348</v>
      </c>
      <c r="E31">
        <v>0.02</v>
      </c>
      <c r="F31" s="1">
        <v>0.98</v>
      </c>
      <c r="G31" t="str">
        <f t="shared" si="0"/>
        <v/>
      </c>
      <c r="J31" t="s">
        <v>129</v>
      </c>
      <c r="K31" s="1">
        <v>1.278372E-2</v>
      </c>
      <c r="L31" s="1">
        <v>1.0128657999999999</v>
      </c>
      <c r="M31">
        <v>0.2183223524</v>
      </c>
      <c r="N31">
        <v>0.06</v>
      </c>
      <c r="O31" s="1">
        <v>0.95</v>
      </c>
      <c r="P31" t="str">
        <f t="shared" si="1"/>
        <v/>
      </c>
    </row>
    <row r="32" spans="1:16" x14ac:dyDescent="0.25">
      <c r="A32" t="s">
        <v>130</v>
      </c>
      <c r="B32">
        <v>-0.17312305953902299</v>
      </c>
      <c r="C32">
        <v>0.15699672755820401</v>
      </c>
      <c r="D32">
        <v>0.27014980762974</v>
      </c>
      <c r="E32">
        <v>0.6</v>
      </c>
      <c r="F32" s="1">
        <v>0.55000000000000004</v>
      </c>
      <c r="G32" t="str">
        <f t="shared" si="0"/>
        <v/>
      </c>
      <c r="J32" t="s">
        <v>130</v>
      </c>
      <c r="K32" s="1">
        <v>0.13899900000000001</v>
      </c>
      <c r="L32" s="1">
        <v>1.1491229000000001</v>
      </c>
      <c r="M32">
        <v>0.21486712669999999</v>
      </c>
      <c r="N32">
        <v>0.65</v>
      </c>
      <c r="O32" s="1">
        <v>0.52</v>
      </c>
      <c r="P32" t="str">
        <f t="shared" si="1"/>
        <v/>
      </c>
    </row>
    <row r="33" spans="1:16" x14ac:dyDescent="0.25">
      <c r="A33" t="s">
        <v>45</v>
      </c>
      <c r="B33">
        <v>-6.9970338207113805E-2</v>
      </c>
      <c r="C33">
        <v>0.21532174623994799</v>
      </c>
      <c r="D33">
        <v>0.74521351228467503</v>
      </c>
      <c r="E33">
        <v>1.01</v>
      </c>
      <c r="F33" s="1">
        <v>0.31</v>
      </c>
      <c r="G33" t="str">
        <f t="shared" si="0"/>
        <v/>
      </c>
      <c r="J33" t="s">
        <v>45</v>
      </c>
      <c r="K33" s="1">
        <v>0.3013555</v>
      </c>
      <c r="L33" s="1">
        <v>1.3516897000000001</v>
      </c>
      <c r="M33">
        <v>0.28198118189999999</v>
      </c>
      <c r="N33">
        <v>1.07</v>
      </c>
      <c r="O33" s="1">
        <v>0.28999999999999998</v>
      </c>
      <c r="P33" t="str">
        <f t="shared" si="1"/>
        <v/>
      </c>
    </row>
    <row r="34" spans="1:16" x14ac:dyDescent="0.25">
      <c r="A34" t="s">
        <v>106</v>
      </c>
      <c r="B34">
        <v>4.1662669448994202E-2</v>
      </c>
      <c r="C34">
        <v>5.1480205572305801E-2</v>
      </c>
      <c r="D34">
        <v>0.41834552088495303</v>
      </c>
      <c r="E34">
        <v>0.19</v>
      </c>
      <c r="F34" s="1">
        <v>0.85</v>
      </c>
      <c r="G34" t="str">
        <f t="shared" si="0"/>
        <v/>
      </c>
      <c r="J34" t="s">
        <v>106</v>
      </c>
      <c r="K34" s="1">
        <v>3.2661889999999999E-2</v>
      </c>
      <c r="L34" s="1">
        <v>1.0332011000000001</v>
      </c>
      <c r="M34">
        <v>6.7723958599999995E-2</v>
      </c>
      <c r="N34">
        <v>0.48</v>
      </c>
      <c r="O34" s="1">
        <v>0.63</v>
      </c>
      <c r="P34" t="str">
        <f t="shared" si="1"/>
        <v/>
      </c>
    </row>
    <row r="35" spans="1:16" x14ac:dyDescent="0.25">
      <c r="A35" t="s">
        <v>62</v>
      </c>
      <c r="B35">
        <v>0.10230475534365201</v>
      </c>
      <c r="C35">
        <v>0.123069508003598</v>
      </c>
      <c r="D35">
        <v>0.40581760548104401</v>
      </c>
      <c r="E35">
        <v>0.43</v>
      </c>
      <c r="F35" s="1">
        <v>0.66</v>
      </c>
      <c r="G35" t="str">
        <f t="shared" si="0"/>
        <v/>
      </c>
      <c r="J35" t="s">
        <v>62</v>
      </c>
      <c r="K35" s="1">
        <v>7.9885189999999995E-2</v>
      </c>
      <c r="L35" s="1">
        <v>1.0831626999999999</v>
      </c>
      <c r="M35">
        <v>0.1746059895</v>
      </c>
      <c r="N35">
        <v>0.46</v>
      </c>
      <c r="O35" s="1">
        <v>0.65</v>
      </c>
      <c r="P35" t="str">
        <f t="shared" si="1"/>
        <v/>
      </c>
    </row>
    <row r="36" spans="1:16" x14ac:dyDescent="0.25">
      <c r="A36" t="s">
        <v>65</v>
      </c>
      <c r="B36">
        <v>0.15556492769868899</v>
      </c>
      <c r="C36">
        <v>0.14110555734692401</v>
      </c>
      <c r="D36">
        <v>0.27025651969891701</v>
      </c>
      <c r="E36">
        <v>1.1100000000000001</v>
      </c>
      <c r="F36" s="1">
        <v>0.27</v>
      </c>
      <c r="G36" t="str">
        <f t="shared" si="0"/>
        <v/>
      </c>
      <c r="J36" t="s">
        <v>65</v>
      </c>
      <c r="K36" s="1">
        <v>0.20885310000000001</v>
      </c>
      <c r="L36" s="1">
        <v>1.232264</v>
      </c>
      <c r="M36">
        <v>0.19962520610000001</v>
      </c>
      <c r="N36">
        <v>1.05</v>
      </c>
      <c r="O36" s="1">
        <v>0.3</v>
      </c>
      <c r="P36" t="str">
        <f t="shared" si="1"/>
        <v/>
      </c>
    </row>
    <row r="37" spans="1:16" x14ac:dyDescent="0.25">
      <c r="A37" t="s">
        <v>47</v>
      </c>
      <c r="B37">
        <v>6.3720899538767306E-2</v>
      </c>
      <c r="C37">
        <v>0.14151281080443501</v>
      </c>
      <c r="D37">
        <v>0.65250595435973302</v>
      </c>
      <c r="E37">
        <v>0.88</v>
      </c>
      <c r="F37" s="1">
        <v>0.38</v>
      </c>
      <c r="G37" t="str">
        <f t="shared" si="0"/>
        <v/>
      </c>
      <c r="J37" t="s">
        <v>47</v>
      </c>
      <c r="K37" s="1">
        <v>0.1907952</v>
      </c>
      <c r="L37" s="1">
        <v>1.2102115</v>
      </c>
      <c r="M37">
        <v>0.20956728199999999</v>
      </c>
      <c r="N37">
        <v>0.91</v>
      </c>
      <c r="O37" s="1">
        <v>0.36</v>
      </c>
      <c r="P37" t="str">
        <f t="shared" si="1"/>
        <v/>
      </c>
    </row>
    <row r="38" spans="1:16" x14ac:dyDescent="0.25">
      <c r="A38" t="s">
        <v>61</v>
      </c>
      <c r="B38">
        <v>0.239956124084058</v>
      </c>
      <c r="C38">
        <v>0.125629060870521</v>
      </c>
      <c r="D38">
        <v>5.6128480750249801E-2</v>
      </c>
      <c r="E38">
        <v>0.97</v>
      </c>
      <c r="F38" s="1">
        <v>0.33</v>
      </c>
      <c r="G38" t="str">
        <f t="shared" si="0"/>
        <v/>
      </c>
      <c r="J38" t="s">
        <v>61</v>
      </c>
      <c r="K38" s="1">
        <v>0.1732417</v>
      </c>
      <c r="L38" s="1">
        <v>1.1891535</v>
      </c>
      <c r="M38">
        <v>0.1773153693</v>
      </c>
      <c r="N38">
        <v>0.98</v>
      </c>
      <c r="O38" s="1">
        <v>0.33</v>
      </c>
      <c r="P38" t="str">
        <f t="shared" si="1"/>
        <v/>
      </c>
    </row>
    <row r="39" spans="1:16" x14ac:dyDescent="0.25">
      <c r="A39" t="s">
        <v>67</v>
      </c>
      <c r="B39">
        <v>0.24176091543196099</v>
      </c>
      <c r="C39">
        <v>0.127300832676503</v>
      </c>
      <c r="D39">
        <v>5.7547297707212203E-2</v>
      </c>
      <c r="E39">
        <v>0.99</v>
      </c>
      <c r="F39" s="1">
        <v>0.32</v>
      </c>
      <c r="G39" t="str">
        <f t="shared" si="0"/>
        <v/>
      </c>
      <c r="J39" t="s">
        <v>67</v>
      </c>
      <c r="K39" s="1">
        <v>0.17625769999999999</v>
      </c>
      <c r="L39" s="1">
        <v>1.1927454</v>
      </c>
      <c r="M39">
        <v>0.1794289976</v>
      </c>
      <c r="N39">
        <v>0.98</v>
      </c>
      <c r="O39" s="1">
        <v>0.33</v>
      </c>
      <c r="P39" t="str">
        <f t="shared" si="1"/>
        <v/>
      </c>
    </row>
    <row r="40" spans="1:16" x14ac:dyDescent="0.25">
      <c r="A40" t="s">
        <v>58</v>
      </c>
      <c r="B40">
        <v>0.14399020180849301</v>
      </c>
      <c r="C40">
        <v>0.129082266124493</v>
      </c>
      <c r="D40">
        <v>0.26463975556353397</v>
      </c>
      <c r="E40">
        <v>-0.27</v>
      </c>
      <c r="F40" s="1">
        <v>0.79</v>
      </c>
      <c r="G40" t="str">
        <f t="shared" si="0"/>
        <v/>
      </c>
      <c r="J40" t="s">
        <v>53</v>
      </c>
      <c r="K40" s="1">
        <v>-8.3316310000000005E-2</v>
      </c>
      <c r="L40" s="1">
        <v>0.92006010000000005</v>
      </c>
      <c r="M40">
        <v>0.31585895730000002</v>
      </c>
      <c r="N40">
        <v>-0.26</v>
      </c>
      <c r="O40" s="1">
        <v>0.79</v>
      </c>
      <c r="P40" t="str">
        <f t="shared" si="1"/>
        <v/>
      </c>
    </row>
    <row r="41" spans="1:16" x14ac:dyDescent="0.25">
      <c r="A41" t="s">
        <v>64</v>
      </c>
      <c r="B41">
        <v>0.112041725392539</v>
      </c>
      <c r="C41">
        <v>0.145978460978828</v>
      </c>
      <c r="D41">
        <v>0.44277103455487299</v>
      </c>
      <c r="E41">
        <v>0.33</v>
      </c>
      <c r="F41" s="1">
        <v>0.74</v>
      </c>
      <c r="G41" t="str">
        <f t="shared" si="0"/>
        <v/>
      </c>
      <c r="J41" t="s">
        <v>57</v>
      </c>
      <c r="K41" s="1">
        <v>7.0517739999999995E-2</v>
      </c>
      <c r="L41" s="1">
        <v>1.0730636</v>
      </c>
      <c r="M41">
        <v>0.20726652209999999</v>
      </c>
      <c r="N41">
        <v>0.34</v>
      </c>
      <c r="O41" s="1">
        <v>0.73</v>
      </c>
      <c r="P41" t="str">
        <f t="shared" si="1"/>
        <v/>
      </c>
    </row>
    <row r="42" spans="1:16" x14ac:dyDescent="0.25">
      <c r="A42" t="s">
        <v>56</v>
      </c>
      <c r="B42">
        <v>0.27098140574433199</v>
      </c>
      <c r="C42">
        <v>0.144126411620735</v>
      </c>
      <c r="D42">
        <v>6.0085621409983199E-2</v>
      </c>
      <c r="E42">
        <v>1.1200000000000001</v>
      </c>
      <c r="F42" s="1">
        <v>0.26</v>
      </c>
      <c r="G42" t="str">
        <f t="shared" si="0"/>
        <v/>
      </c>
      <c r="J42" t="s">
        <v>64</v>
      </c>
      <c r="K42" s="1">
        <v>0.21538689999999999</v>
      </c>
      <c r="L42" s="1">
        <v>1.2403417000000001</v>
      </c>
      <c r="M42">
        <v>0.2025848408</v>
      </c>
      <c r="N42">
        <v>1.06</v>
      </c>
      <c r="O42" s="1">
        <v>0.28999999999999998</v>
      </c>
      <c r="P42" t="str">
        <f t="shared" si="1"/>
        <v/>
      </c>
    </row>
    <row r="43" spans="1:16" x14ac:dyDescent="0.25">
      <c r="A43" t="s">
        <v>53</v>
      </c>
      <c r="B43">
        <v>7.9313387762438001E-2</v>
      </c>
      <c r="C43">
        <v>0.20668743299756701</v>
      </c>
      <c r="D43">
        <v>0.70117420285783505</v>
      </c>
      <c r="E43">
        <v>1.1599999999999999</v>
      </c>
      <c r="F43" s="1">
        <v>0.25</v>
      </c>
      <c r="G43" t="str">
        <f t="shared" si="0"/>
        <v/>
      </c>
      <c r="J43" t="s">
        <v>58</v>
      </c>
      <c r="K43" s="1">
        <v>0.2125398</v>
      </c>
      <c r="L43" s="1">
        <v>1.2368153</v>
      </c>
      <c r="M43">
        <v>0.18111421929999999</v>
      </c>
      <c r="N43">
        <v>1.17</v>
      </c>
      <c r="O43" s="1">
        <v>0.24</v>
      </c>
      <c r="P43" t="str">
        <f t="shared" si="1"/>
        <v/>
      </c>
    </row>
    <row r="44" spans="1:16" x14ac:dyDescent="0.25">
      <c r="A44" t="s">
        <v>52</v>
      </c>
      <c r="B44">
        <v>5.8474540548086901E-2</v>
      </c>
      <c r="C44">
        <v>0.16821694115029001</v>
      </c>
      <c r="D44">
        <v>0.72813019451433403</v>
      </c>
      <c r="E44">
        <v>-0.02</v>
      </c>
      <c r="F44" s="1">
        <v>0.98</v>
      </c>
      <c r="G44" t="str">
        <f t="shared" si="0"/>
        <v/>
      </c>
      <c r="J44" t="s">
        <v>52</v>
      </c>
      <c r="K44" s="1">
        <v>-9.694215E-4</v>
      </c>
      <c r="L44" s="1">
        <v>0.999031</v>
      </c>
      <c r="M44">
        <v>0.24068373270000001</v>
      </c>
      <c r="N44">
        <v>0</v>
      </c>
      <c r="O44" s="1">
        <v>1</v>
      </c>
      <c r="P44" t="str">
        <f t="shared" si="1"/>
        <v/>
      </c>
    </row>
    <row r="45" spans="1:16" x14ac:dyDescent="0.25">
      <c r="A45" t="s">
        <v>57</v>
      </c>
      <c r="B45">
        <v>0.15116621963830901</v>
      </c>
      <c r="C45">
        <v>0.14808369161413601</v>
      </c>
      <c r="D45">
        <v>0.30734156517300198</v>
      </c>
      <c r="E45">
        <v>0.75</v>
      </c>
      <c r="F45" s="1">
        <v>0.45</v>
      </c>
      <c r="G45" t="str">
        <f t="shared" si="0"/>
        <v/>
      </c>
      <c r="J45" t="s">
        <v>60</v>
      </c>
      <c r="K45" s="1">
        <v>0.1400053</v>
      </c>
      <c r="L45" s="1">
        <v>1.1502798999999999</v>
      </c>
      <c r="M45">
        <v>0.1889582474</v>
      </c>
      <c r="N45">
        <v>0.74</v>
      </c>
      <c r="O45" s="1">
        <v>0.46</v>
      </c>
      <c r="P45" t="str">
        <f t="shared" si="1"/>
        <v/>
      </c>
    </row>
    <row r="46" spans="1:16" x14ac:dyDescent="0.25">
      <c r="A46" t="s">
        <v>60</v>
      </c>
      <c r="B46">
        <v>9.0936642364667794E-2</v>
      </c>
      <c r="C46">
        <v>0.135350031465201</v>
      </c>
      <c r="D46">
        <v>0.50167108570844798</v>
      </c>
      <c r="E46">
        <v>0.71</v>
      </c>
      <c r="F46" s="1">
        <v>0.48</v>
      </c>
      <c r="G46" t="str">
        <f t="shared" si="0"/>
        <v/>
      </c>
      <c r="J46" t="s">
        <v>54</v>
      </c>
      <c r="K46" s="1">
        <v>0.14195350000000001</v>
      </c>
      <c r="L46" s="1">
        <v>1.1525231</v>
      </c>
      <c r="M46">
        <v>0.20215400820000001</v>
      </c>
      <c r="N46">
        <v>0.7</v>
      </c>
      <c r="O46" s="1">
        <v>0.48</v>
      </c>
      <c r="P46" t="str">
        <f t="shared" si="1"/>
        <v/>
      </c>
    </row>
    <row r="47" spans="1:16" x14ac:dyDescent="0.25">
      <c r="A47" t="s">
        <v>54</v>
      </c>
      <c r="B47">
        <v>0.22221493744118201</v>
      </c>
      <c r="C47">
        <v>0.14625969295758501</v>
      </c>
      <c r="D47">
        <v>0.12868255147000099</v>
      </c>
      <c r="E47">
        <v>0.88</v>
      </c>
      <c r="F47" s="1">
        <v>0.38</v>
      </c>
      <c r="G47" t="str">
        <f t="shared" si="0"/>
        <v/>
      </c>
      <c r="J47" t="s">
        <v>56</v>
      </c>
      <c r="K47" s="1">
        <v>0.1740101</v>
      </c>
      <c r="L47" s="1">
        <v>1.1900675999999999</v>
      </c>
      <c r="M47">
        <v>0.20318492909999999</v>
      </c>
      <c r="N47">
        <v>0.86</v>
      </c>
      <c r="O47" s="1">
        <v>0.39</v>
      </c>
      <c r="P47" t="str">
        <f t="shared" si="1"/>
        <v/>
      </c>
    </row>
    <row r="48" spans="1:16" x14ac:dyDescent="0.25">
      <c r="A48" t="s">
        <v>48</v>
      </c>
      <c r="B48">
        <v>0.23714667908824399</v>
      </c>
      <c r="C48">
        <v>0.168642893271606</v>
      </c>
      <c r="D48">
        <v>0.15966290895921401</v>
      </c>
      <c r="E48">
        <v>0.92</v>
      </c>
      <c r="F48" s="1">
        <v>0.36</v>
      </c>
      <c r="G48" t="str">
        <f t="shared" si="0"/>
        <v/>
      </c>
      <c r="J48" t="s">
        <v>48</v>
      </c>
      <c r="K48" s="1">
        <v>0.22176599999999999</v>
      </c>
      <c r="L48" s="1">
        <v>1.2482793000000001</v>
      </c>
      <c r="M48">
        <v>0.23292577240000001</v>
      </c>
      <c r="N48">
        <v>0.95</v>
      </c>
      <c r="O48" s="1">
        <v>0.34</v>
      </c>
      <c r="P48" t="str">
        <f t="shared" si="1"/>
        <v/>
      </c>
    </row>
    <row r="49" spans="1:16" x14ac:dyDescent="0.25">
      <c r="A49" t="s">
        <v>55</v>
      </c>
      <c r="B49">
        <v>6.4232137052725194E-2</v>
      </c>
      <c r="C49">
        <v>0.153990618718228</v>
      </c>
      <c r="D49">
        <v>0.67659267828241598</v>
      </c>
      <c r="E49">
        <v>0.04</v>
      </c>
      <c r="F49" s="1">
        <v>0.96</v>
      </c>
      <c r="G49" t="str">
        <f t="shared" si="0"/>
        <v/>
      </c>
      <c r="J49" t="s">
        <v>55</v>
      </c>
      <c r="K49" s="1">
        <v>1.5967909999999998E-2</v>
      </c>
      <c r="L49" s="1">
        <v>1.0160960999999999</v>
      </c>
      <c r="M49">
        <v>0.21359898299999999</v>
      </c>
      <c r="N49">
        <v>7.0000000000000007E-2</v>
      </c>
      <c r="O49" s="1">
        <v>0.94</v>
      </c>
      <c r="P49" t="str">
        <f t="shared" si="1"/>
        <v/>
      </c>
    </row>
    <row r="50" spans="1:16" x14ac:dyDescent="0.25">
      <c r="A50" t="s">
        <v>51</v>
      </c>
      <c r="B50">
        <v>6.04006837958199E-2</v>
      </c>
      <c r="C50">
        <v>0.24266899618059001</v>
      </c>
      <c r="D50">
        <v>0.80343695379927904</v>
      </c>
      <c r="E50">
        <v>-0.99</v>
      </c>
      <c r="F50" s="1">
        <v>0.32</v>
      </c>
      <c r="G50" t="str">
        <f t="shared" si="0"/>
        <v/>
      </c>
      <c r="J50" t="s">
        <v>51</v>
      </c>
      <c r="K50" s="1">
        <v>-0.32831929999999998</v>
      </c>
      <c r="L50" s="1">
        <v>0.72013300000000002</v>
      </c>
      <c r="M50">
        <v>0.33663906980000002</v>
      </c>
      <c r="N50">
        <v>-0.98</v>
      </c>
      <c r="O50" s="1">
        <v>0.33</v>
      </c>
      <c r="P50" t="str">
        <f t="shared" si="1"/>
        <v/>
      </c>
    </row>
    <row r="51" spans="1:16" x14ac:dyDescent="0.25">
      <c r="A51" t="s">
        <v>59</v>
      </c>
      <c r="B51">
        <v>0.144275063727549</v>
      </c>
      <c r="C51">
        <v>0.13142526216608999</v>
      </c>
      <c r="D51">
        <v>0.27230375906111498</v>
      </c>
      <c r="E51">
        <v>1.03</v>
      </c>
      <c r="F51" s="1">
        <v>0.3</v>
      </c>
      <c r="G51" t="str">
        <f t="shared" si="0"/>
        <v/>
      </c>
      <c r="J51" t="s">
        <v>66</v>
      </c>
      <c r="K51" s="1">
        <v>0.1984891</v>
      </c>
      <c r="L51" s="1">
        <v>1.2195587999999999</v>
      </c>
      <c r="M51">
        <v>0.1847120988</v>
      </c>
      <c r="N51">
        <v>1.07</v>
      </c>
      <c r="O51" s="1">
        <v>0.28000000000000003</v>
      </c>
      <c r="P51" t="str">
        <f t="shared" si="1"/>
        <v/>
      </c>
    </row>
    <row r="52" spans="1:16" x14ac:dyDescent="0.25">
      <c r="A52" t="s">
        <v>66</v>
      </c>
      <c r="B52">
        <v>0.19009752423677101</v>
      </c>
      <c r="C52">
        <v>0.13178734791416299</v>
      </c>
      <c r="D52">
        <v>0.149173618427174</v>
      </c>
      <c r="E52">
        <v>1.08</v>
      </c>
      <c r="F52" s="1">
        <v>0.28000000000000003</v>
      </c>
      <c r="G52" t="str">
        <f t="shared" si="0"/>
        <v/>
      </c>
      <c r="J52" t="s">
        <v>59</v>
      </c>
      <c r="K52" s="1">
        <v>0.19636239999999999</v>
      </c>
      <c r="L52" s="1">
        <v>1.2169679</v>
      </c>
      <c r="M52">
        <v>0.18354054</v>
      </c>
      <c r="N52">
        <v>1.07</v>
      </c>
      <c r="O52" s="1">
        <v>0.28000000000000003</v>
      </c>
      <c r="P52" t="str">
        <f t="shared" si="1"/>
        <v/>
      </c>
    </row>
    <row r="53" spans="1:16" x14ac:dyDescent="0.25">
      <c r="A53" t="s">
        <v>49</v>
      </c>
      <c r="B53">
        <v>8.8993163629043096E-2</v>
      </c>
      <c r="C53">
        <v>0.16973223370453</v>
      </c>
      <c r="D53">
        <v>0.60005943482030399</v>
      </c>
      <c r="E53">
        <v>-0.22</v>
      </c>
      <c r="F53" s="1">
        <v>0.82</v>
      </c>
      <c r="G53" t="str">
        <f t="shared" si="0"/>
        <v/>
      </c>
      <c r="J53" t="s">
        <v>49</v>
      </c>
      <c r="K53" s="1">
        <v>-4.8766660000000003E-2</v>
      </c>
      <c r="L53" s="1">
        <v>0.95240329999999995</v>
      </c>
      <c r="M53">
        <v>0.25814548370000001</v>
      </c>
      <c r="N53">
        <v>-0.19</v>
      </c>
      <c r="O53" s="1">
        <v>0.85</v>
      </c>
      <c r="P53" t="str">
        <f t="shared" si="1"/>
        <v/>
      </c>
    </row>
    <row r="54" spans="1:16" x14ac:dyDescent="0.25">
      <c r="A54" t="s">
        <v>50</v>
      </c>
      <c r="B54">
        <v>-0.11288664483616</v>
      </c>
      <c r="C54">
        <v>0.18305435729727301</v>
      </c>
      <c r="D54">
        <v>0.53744335125943998</v>
      </c>
      <c r="E54">
        <v>1.05</v>
      </c>
      <c r="F54" s="1">
        <v>0.28999999999999998</v>
      </c>
      <c r="G54" t="str">
        <f t="shared" si="0"/>
        <v/>
      </c>
      <c r="J54" t="s">
        <v>63</v>
      </c>
      <c r="K54" s="1">
        <v>0.30775000000000002</v>
      </c>
      <c r="L54" s="1">
        <v>1.3603608</v>
      </c>
      <c r="M54">
        <v>0.2995368169</v>
      </c>
      <c r="N54">
        <v>1.03</v>
      </c>
      <c r="O54" s="1">
        <v>0.3</v>
      </c>
      <c r="P54" t="str">
        <f t="shared" si="1"/>
        <v/>
      </c>
    </row>
    <row r="55" spans="1:16" x14ac:dyDescent="0.25">
      <c r="A55" t="s">
        <v>63</v>
      </c>
      <c r="B55">
        <v>0.36829265199865102</v>
      </c>
      <c r="C55">
        <v>0.22206336474691199</v>
      </c>
      <c r="D55">
        <v>9.7216077524227201E-2</v>
      </c>
      <c r="E55">
        <v>-0.83</v>
      </c>
      <c r="F55" s="1">
        <v>0.41</v>
      </c>
      <c r="G55" t="str">
        <f t="shared" si="0"/>
        <v/>
      </c>
      <c r="J55" t="s">
        <v>50</v>
      </c>
      <c r="K55" s="1">
        <v>-0.20383270000000001</v>
      </c>
      <c r="L55" s="1">
        <v>0.81559879999999996</v>
      </c>
      <c r="M55">
        <v>0.25527700149999999</v>
      </c>
      <c r="N55">
        <v>-0.8</v>
      </c>
      <c r="O55" s="1">
        <v>0.42</v>
      </c>
      <c r="P55" t="str">
        <f t="shared" si="1"/>
        <v/>
      </c>
    </row>
    <row r="56" spans="1:16" x14ac:dyDescent="0.25">
      <c r="A56" t="s">
        <v>75</v>
      </c>
      <c r="B56">
        <v>-0.377732211239381</v>
      </c>
      <c r="C56">
        <v>0.182766417257029</v>
      </c>
      <c r="D56">
        <v>3.87578623655618E-2</v>
      </c>
      <c r="E56">
        <v>-2.77</v>
      </c>
      <c r="F56" s="1">
        <v>5.7000000000000002E-3</v>
      </c>
      <c r="G56" t="str">
        <f t="shared" si="0"/>
        <v>**</v>
      </c>
      <c r="J56" t="s">
        <v>75</v>
      </c>
      <c r="K56" s="1">
        <v>-0.77453170000000005</v>
      </c>
      <c r="L56" s="1">
        <v>0.46091959999999998</v>
      </c>
      <c r="M56">
        <v>0.2728580592</v>
      </c>
      <c r="N56">
        <v>-2.84</v>
      </c>
      <c r="O56" s="1">
        <v>4.4999999999999997E-3</v>
      </c>
      <c r="P56" t="str">
        <f t="shared" si="1"/>
        <v>**</v>
      </c>
    </row>
    <row r="57" spans="1:16" x14ac:dyDescent="0.25">
      <c r="A57" t="s">
        <v>77</v>
      </c>
      <c r="B57">
        <v>-0.358604533211003</v>
      </c>
      <c r="C57">
        <v>0.17226620053995101</v>
      </c>
      <c r="D57">
        <v>3.7370950511549803E-2</v>
      </c>
      <c r="E57">
        <v>-2.5</v>
      </c>
      <c r="F57" s="1">
        <v>1.2E-2</v>
      </c>
      <c r="G57" t="str">
        <f t="shared" si="0"/>
        <v>*</v>
      </c>
      <c r="J57" t="s">
        <v>77</v>
      </c>
      <c r="K57" s="1">
        <v>-0.68311230000000001</v>
      </c>
      <c r="L57" s="1">
        <v>0.50504269999999996</v>
      </c>
      <c r="M57">
        <v>0.26124309210000002</v>
      </c>
      <c r="N57">
        <v>-2.61</v>
      </c>
      <c r="O57" s="1">
        <v>8.8999999999999999E-3</v>
      </c>
      <c r="P57" t="str">
        <f t="shared" si="1"/>
        <v>**</v>
      </c>
    </row>
    <row r="58" spans="1:16" x14ac:dyDescent="0.25">
      <c r="A58" t="s">
        <v>74</v>
      </c>
      <c r="B58">
        <v>-0.43227899881260701</v>
      </c>
      <c r="C58">
        <v>0.17114197069381501</v>
      </c>
      <c r="D58">
        <v>1.1541864945902701E-2</v>
      </c>
      <c r="E58">
        <v>-2.87</v>
      </c>
      <c r="F58" s="1">
        <v>4.1000000000000003E-3</v>
      </c>
      <c r="G58" t="str">
        <f t="shared" si="0"/>
        <v>**</v>
      </c>
      <c r="J58" t="s">
        <v>74</v>
      </c>
      <c r="K58" s="1">
        <v>-0.75840209999999997</v>
      </c>
      <c r="L58" s="1">
        <v>0.46841430000000001</v>
      </c>
      <c r="M58">
        <v>0.25929087340000001</v>
      </c>
      <c r="N58">
        <v>-2.92</v>
      </c>
      <c r="O58" s="1">
        <v>3.3999999999999998E-3</v>
      </c>
      <c r="P58" t="str">
        <f t="shared" si="1"/>
        <v>**</v>
      </c>
    </row>
    <row r="59" spans="1:16" x14ac:dyDescent="0.25">
      <c r="A59" t="s">
        <v>79</v>
      </c>
      <c r="B59">
        <v>-0.390168593680283</v>
      </c>
      <c r="C59">
        <v>0.16864608629038</v>
      </c>
      <c r="D59">
        <v>2.0693252369341299E-2</v>
      </c>
      <c r="E59">
        <v>-2.74</v>
      </c>
      <c r="F59" s="1">
        <v>6.1999999999999998E-3</v>
      </c>
      <c r="G59" t="str">
        <f t="shared" si="0"/>
        <v>**</v>
      </c>
      <c r="J59" t="s">
        <v>79</v>
      </c>
      <c r="K59" s="1">
        <v>-0.71625139999999998</v>
      </c>
      <c r="L59" s="1">
        <v>0.48858030000000002</v>
      </c>
      <c r="M59">
        <v>0.25625230719999997</v>
      </c>
      <c r="N59">
        <v>-2.8</v>
      </c>
      <c r="O59" s="1">
        <v>5.1999999999999998E-3</v>
      </c>
      <c r="P59" t="str">
        <f t="shared" si="1"/>
        <v>**</v>
      </c>
    </row>
    <row r="60" spans="1:16" x14ac:dyDescent="0.25">
      <c r="A60" t="s">
        <v>84</v>
      </c>
      <c r="B60">
        <v>-0.34082144394931402</v>
      </c>
      <c r="C60">
        <v>0.18334467992498901</v>
      </c>
      <c r="D60">
        <v>6.3039753381273003E-2</v>
      </c>
      <c r="E60">
        <v>-2.54</v>
      </c>
      <c r="F60" s="1">
        <v>1.0999999999999999E-2</v>
      </c>
      <c r="G60" t="str">
        <f t="shared" si="0"/>
        <v>*</v>
      </c>
      <c r="J60" t="s">
        <v>78</v>
      </c>
      <c r="K60" s="1">
        <v>-0.66306299999999996</v>
      </c>
      <c r="L60" s="1">
        <v>0.51527069999999997</v>
      </c>
      <c r="M60">
        <v>0.25457243029999999</v>
      </c>
      <c r="N60">
        <v>-2.6</v>
      </c>
      <c r="O60" s="1">
        <v>9.1999999999999998E-3</v>
      </c>
      <c r="P60" t="str">
        <f t="shared" si="1"/>
        <v>**</v>
      </c>
    </row>
    <row r="61" spans="1:16" x14ac:dyDescent="0.25">
      <c r="A61" t="s">
        <v>72</v>
      </c>
      <c r="B61">
        <v>-0.244183934608322</v>
      </c>
      <c r="C61">
        <v>0.16960989019341199</v>
      </c>
      <c r="D61">
        <v>0.14995800788556801</v>
      </c>
      <c r="E61">
        <v>-2.34</v>
      </c>
      <c r="F61" s="1">
        <v>1.9E-2</v>
      </c>
      <c r="G61" t="str">
        <f t="shared" si="0"/>
        <v>*</v>
      </c>
      <c r="J61" t="s">
        <v>76</v>
      </c>
      <c r="K61" s="1">
        <v>-0.63143260000000001</v>
      </c>
      <c r="L61" s="1">
        <v>0.53182929999999995</v>
      </c>
      <c r="M61">
        <v>0.2665992338</v>
      </c>
      <c r="N61">
        <v>-2.37</v>
      </c>
      <c r="O61" s="1">
        <v>1.7999999999999999E-2</v>
      </c>
      <c r="P61" t="str">
        <f t="shared" si="1"/>
        <v>*</v>
      </c>
    </row>
    <row r="62" spans="1:16" x14ac:dyDescent="0.25">
      <c r="A62" t="s">
        <v>76</v>
      </c>
      <c r="B62">
        <v>-0.355650431805628</v>
      </c>
      <c r="C62">
        <v>0.17657495145082699</v>
      </c>
      <c r="D62">
        <v>4.3992602502014998E-2</v>
      </c>
      <c r="E62">
        <v>-2.33</v>
      </c>
      <c r="F62" s="1">
        <v>0.02</v>
      </c>
      <c r="G62" t="str">
        <f t="shared" si="0"/>
        <v>*</v>
      </c>
      <c r="J62" t="s">
        <v>70</v>
      </c>
      <c r="K62" s="1">
        <v>-0.64560790000000001</v>
      </c>
      <c r="L62" s="1">
        <v>0.52434369999999997</v>
      </c>
      <c r="M62">
        <v>0.27306111119999998</v>
      </c>
      <c r="N62">
        <v>-2.36</v>
      </c>
      <c r="O62" s="1">
        <v>1.7999999999999999E-2</v>
      </c>
      <c r="P62" t="str">
        <f t="shared" si="1"/>
        <v>*</v>
      </c>
    </row>
    <row r="63" spans="1:16" x14ac:dyDescent="0.25">
      <c r="A63" t="s">
        <v>78</v>
      </c>
      <c r="B63">
        <v>-0.30897502165356799</v>
      </c>
      <c r="C63">
        <v>0.16752838980293999</v>
      </c>
      <c r="D63">
        <v>6.5137334159516294E-2</v>
      </c>
      <c r="E63">
        <v>-2.5099999999999998</v>
      </c>
      <c r="F63" s="1">
        <v>1.2E-2</v>
      </c>
      <c r="G63" t="str">
        <f t="shared" si="0"/>
        <v>*</v>
      </c>
      <c r="J63" t="s">
        <v>84</v>
      </c>
      <c r="K63" s="1">
        <v>-0.71311210000000003</v>
      </c>
      <c r="L63" s="1">
        <v>0.49011650000000001</v>
      </c>
      <c r="M63">
        <v>0.27489523129999999</v>
      </c>
      <c r="N63">
        <v>-2.59</v>
      </c>
      <c r="O63" s="1">
        <v>9.4999999999999998E-3</v>
      </c>
      <c r="P63" t="str">
        <f t="shared" si="1"/>
        <v>**</v>
      </c>
    </row>
    <row r="64" spans="1:16" x14ac:dyDescent="0.25">
      <c r="A64" t="s">
        <v>71</v>
      </c>
      <c r="B64">
        <v>-0.294660260813908</v>
      </c>
      <c r="C64">
        <v>0.17908637436944799</v>
      </c>
      <c r="D64">
        <v>9.9897084906184402E-2</v>
      </c>
      <c r="E64">
        <v>-2.46</v>
      </c>
      <c r="F64" s="1">
        <v>1.4E-2</v>
      </c>
      <c r="G64" t="str">
        <f t="shared" si="0"/>
        <v>*</v>
      </c>
      <c r="J64" t="s">
        <v>72</v>
      </c>
      <c r="K64" s="1">
        <v>-0.65311980000000003</v>
      </c>
      <c r="L64" s="1">
        <v>0.52041959999999998</v>
      </c>
      <c r="M64">
        <v>0.25705172500000001</v>
      </c>
      <c r="N64">
        <v>-2.54</v>
      </c>
      <c r="O64" s="1">
        <v>1.0999999999999999E-2</v>
      </c>
      <c r="P64" t="str">
        <f t="shared" si="1"/>
        <v>*</v>
      </c>
    </row>
    <row r="65" spans="1:16" x14ac:dyDescent="0.25">
      <c r="A65" t="s">
        <v>70</v>
      </c>
      <c r="B65">
        <v>-0.22209475025095601</v>
      </c>
      <c r="C65">
        <v>0.18252876134631901</v>
      </c>
      <c r="D65">
        <v>0.22369334419935299</v>
      </c>
      <c r="E65">
        <v>-2.06</v>
      </c>
      <c r="F65" s="1">
        <v>3.9E-2</v>
      </c>
      <c r="G65" t="str">
        <f t="shared" ref="G65:G75" si="2">IF(F65&lt;0.001,"***",IF(F65&lt;0.01,"**",IF(F65&lt;0.05,"*",IF(F65&lt;0.1,"^",""))))</f>
        <v>*</v>
      </c>
      <c r="J65" t="s">
        <v>71</v>
      </c>
      <c r="K65" s="1">
        <v>-0.56852829999999999</v>
      </c>
      <c r="L65" s="1">
        <v>0.56635829999999998</v>
      </c>
      <c r="M65">
        <v>0.26858731940000002</v>
      </c>
      <c r="N65">
        <v>-2.12</v>
      </c>
      <c r="O65" s="1">
        <v>3.4000000000000002E-2</v>
      </c>
      <c r="P65" t="str">
        <f t="shared" ref="P65:P75" si="3">IF(O65&lt;0.001,"***",IF(O65&lt;0.01,"**",IF(O65&lt;0.05,"*",IF(O65&lt;0.1,"^",""))))</f>
        <v>*</v>
      </c>
    </row>
    <row r="66" spans="1:16" x14ac:dyDescent="0.25">
      <c r="A66" t="s">
        <v>68</v>
      </c>
      <c r="B66">
        <v>-0.48599620038670999</v>
      </c>
      <c r="C66">
        <v>0.19785212019610801</v>
      </c>
      <c r="D66">
        <v>1.4035214889301E-2</v>
      </c>
      <c r="E66">
        <v>-1.4</v>
      </c>
      <c r="F66" s="1">
        <v>0.16</v>
      </c>
      <c r="G66" t="str">
        <f t="shared" si="2"/>
        <v/>
      </c>
      <c r="J66" t="s">
        <v>68</v>
      </c>
      <c r="K66" s="1">
        <v>-0.42953999999999998</v>
      </c>
      <c r="L66" s="1">
        <v>0.65080839999999995</v>
      </c>
      <c r="M66">
        <v>0.29902888859999999</v>
      </c>
      <c r="N66">
        <v>-1.44</v>
      </c>
      <c r="O66" s="1">
        <v>0.15</v>
      </c>
      <c r="P66" t="str">
        <f t="shared" si="3"/>
        <v/>
      </c>
    </row>
    <row r="67" spans="1:16" x14ac:dyDescent="0.25">
      <c r="A67" t="s">
        <v>80</v>
      </c>
      <c r="B67">
        <v>-0.32161117970157599</v>
      </c>
      <c r="C67">
        <v>0.18388236302347899</v>
      </c>
      <c r="D67">
        <v>8.0290148209530607E-2</v>
      </c>
      <c r="E67">
        <v>-2.73</v>
      </c>
      <c r="F67" s="1">
        <v>6.3E-3</v>
      </c>
      <c r="G67" t="str">
        <f t="shared" si="2"/>
        <v>**</v>
      </c>
      <c r="J67" t="s">
        <v>81</v>
      </c>
      <c r="K67" s="1">
        <v>-0.73384360000000004</v>
      </c>
      <c r="L67" s="1">
        <v>0.4800603</v>
      </c>
      <c r="M67">
        <v>0.2646367053</v>
      </c>
      <c r="N67">
        <v>-2.77</v>
      </c>
      <c r="O67" s="1">
        <v>5.5999999999999999E-3</v>
      </c>
      <c r="P67" t="str">
        <f t="shared" si="3"/>
        <v>**</v>
      </c>
    </row>
    <row r="68" spans="1:16" x14ac:dyDescent="0.25">
      <c r="A68" t="s">
        <v>81</v>
      </c>
      <c r="B68">
        <v>-0.31228406817669202</v>
      </c>
      <c r="C68">
        <v>0.17551073375718801</v>
      </c>
      <c r="D68">
        <v>7.5192626649424096E-2</v>
      </c>
      <c r="E68">
        <v>-2.08</v>
      </c>
      <c r="F68" s="1">
        <v>3.6999999999999998E-2</v>
      </c>
      <c r="G68" t="str">
        <f t="shared" si="2"/>
        <v>*</v>
      </c>
      <c r="J68" t="s">
        <v>80</v>
      </c>
      <c r="K68" s="1">
        <v>-0.57937939999999999</v>
      </c>
      <c r="L68" s="1">
        <v>0.56024589999999996</v>
      </c>
      <c r="M68">
        <v>0.27268438439999998</v>
      </c>
      <c r="N68">
        <v>-2.12</v>
      </c>
      <c r="O68" s="1">
        <v>3.4000000000000002E-2</v>
      </c>
      <c r="P68" t="str">
        <f t="shared" si="3"/>
        <v>*</v>
      </c>
    </row>
    <row r="69" spans="1:16" x14ac:dyDescent="0.25">
      <c r="A69" t="s">
        <v>82</v>
      </c>
      <c r="B69">
        <v>-0.296626479098198</v>
      </c>
      <c r="C69">
        <v>0.178442099410965</v>
      </c>
      <c r="D69">
        <v>9.6450192603116797E-2</v>
      </c>
      <c r="E69">
        <v>-2.86</v>
      </c>
      <c r="F69" s="1">
        <v>4.1999999999999997E-3</v>
      </c>
      <c r="G69" t="str">
        <f t="shared" si="2"/>
        <v>**</v>
      </c>
      <c r="J69" t="s">
        <v>82</v>
      </c>
      <c r="K69" s="1">
        <v>-0.7890604</v>
      </c>
      <c r="L69" s="1">
        <v>0.45427139999999999</v>
      </c>
      <c r="M69">
        <v>0.26930717040000002</v>
      </c>
      <c r="N69">
        <v>-2.93</v>
      </c>
      <c r="O69" s="1">
        <v>3.3999999999999998E-3</v>
      </c>
      <c r="P69" t="str">
        <f t="shared" si="3"/>
        <v>**</v>
      </c>
    </row>
    <row r="70" spans="1:16" x14ac:dyDescent="0.25">
      <c r="A70" t="s">
        <v>83</v>
      </c>
      <c r="B70">
        <v>-0.394629795225794</v>
      </c>
      <c r="C70">
        <v>0.34429493490338697</v>
      </c>
      <c r="D70">
        <v>0.251713680494902</v>
      </c>
      <c r="E70">
        <v>-1.34</v>
      </c>
      <c r="F70" s="1">
        <v>0.18</v>
      </c>
      <c r="G70" t="str">
        <f t="shared" si="2"/>
        <v/>
      </c>
      <c r="J70" t="s">
        <v>83</v>
      </c>
      <c r="K70" s="1">
        <v>-0.66281299999999999</v>
      </c>
      <c r="L70">
        <v>0.51539950000000001</v>
      </c>
      <c r="M70">
        <v>0.48455456019999998</v>
      </c>
      <c r="N70">
        <v>-1.37</v>
      </c>
      <c r="O70" s="1">
        <v>0.17</v>
      </c>
      <c r="P70" t="str">
        <f t="shared" si="3"/>
        <v/>
      </c>
    </row>
    <row r="71" spans="1:16" x14ac:dyDescent="0.25">
      <c r="A71" t="s">
        <v>69</v>
      </c>
      <c r="B71">
        <v>-0.43724518802034401</v>
      </c>
      <c r="C71">
        <v>0.23831499428855099</v>
      </c>
      <c r="D71">
        <v>6.6544760317786902E-2</v>
      </c>
      <c r="E71">
        <v>-3.11</v>
      </c>
      <c r="F71" s="1">
        <v>1.9E-3</v>
      </c>
      <c r="G71" t="str">
        <f t="shared" si="2"/>
        <v>**</v>
      </c>
      <c r="J71" t="s">
        <v>69</v>
      </c>
      <c r="K71" s="1">
        <v>-1.086497</v>
      </c>
      <c r="L71">
        <v>0.33739639999999999</v>
      </c>
      <c r="M71">
        <v>0.34514190900000002</v>
      </c>
      <c r="N71">
        <v>-3.15</v>
      </c>
      <c r="O71" s="1">
        <v>1.6000000000000001E-3</v>
      </c>
      <c r="P71" t="str">
        <f t="shared" si="3"/>
        <v>**</v>
      </c>
    </row>
    <row r="72" spans="1:16" x14ac:dyDescent="0.25">
      <c r="A72" t="s">
        <v>73</v>
      </c>
      <c r="B72">
        <v>-0.16927685779002399</v>
      </c>
      <c r="C72">
        <v>0.24918175455816699</v>
      </c>
      <c r="D72">
        <v>0.496928241723465</v>
      </c>
      <c r="E72">
        <v>-2.1</v>
      </c>
      <c r="F72" s="1">
        <v>3.5999999999999997E-2</v>
      </c>
      <c r="G72" t="str">
        <f t="shared" si="2"/>
        <v>*</v>
      </c>
      <c r="J72" t="s">
        <v>73</v>
      </c>
      <c r="K72" s="1">
        <v>-0.85641029999999996</v>
      </c>
      <c r="L72">
        <v>0.4246838</v>
      </c>
      <c r="M72">
        <v>0.40268491849999999</v>
      </c>
      <c r="N72">
        <v>-2.13</v>
      </c>
      <c r="O72" s="1">
        <v>3.3000000000000002E-2</v>
      </c>
      <c r="P72" t="str">
        <f t="shared" si="3"/>
        <v>*</v>
      </c>
    </row>
    <row r="73" spans="1:16" x14ac:dyDescent="0.25">
      <c r="A73" t="s">
        <v>503</v>
      </c>
      <c r="B73">
        <v>-3.40102601831926E-2</v>
      </c>
      <c r="C73">
        <v>2.1325910935637502E-2</v>
      </c>
      <c r="D73">
        <v>0.11076014089483099</v>
      </c>
      <c r="E73">
        <v>-1.61</v>
      </c>
      <c r="F73" s="1">
        <v>0.11</v>
      </c>
      <c r="G73" t="str">
        <f t="shared" si="2"/>
        <v/>
      </c>
      <c r="J73" t="s">
        <v>503</v>
      </c>
      <c r="K73" s="1">
        <v>-4.8948529999999997E-2</v>
      </c>
      <c r="L73">
        <v>0.95223009999999997</v>
      </c>
      <c r="M73">
        <v>2.76586682E-2</v>
      </c>
      <c r="N73">
        <v>-1.77</v>
      </c>
      <c r="O73" s="1">
        <v>7.6999999999999999E-2</v>
      </c>
      <c r="P73" t="str">
        <f t="shared" si="3"/>
        <v>^</v>
      </c>
    </row>
    <row r="74" spans="1:16" x14ac:dyDescent="0.25">
      <c r="A74" t="s">
        <v>505</v>
      </c>
      <c r="B74">
        <v>-2.9700692174447802E-3</v>
      </c>
      <c r="C74">
        <v>2.28432233296227E-2</v>
      </c>
      <c r="D74">
        <v>0.89655083465018404</v>
      </c>
      <c r="E74">
        <v>-0.68</v>
      </c>
      <c r="F74" s="1">
        <v>0.5</v>
      </c>
      <c r="G74" t="str">
        <f t="shared" si="2"/>
        <v/>
      </c>
      <c r="J74" t="s">
        <v>504</v>
      </c>
      <c r="K74" s="1">
        <v>-3.715483E-2</v>
      </c>
      <c r="L74">
        <v>0.96352689999999996</v>
      </c>
      <c r="M74">
        <v>3.4633657599999999E-2</v>
      </c>
      <c r="N74">
        <v>-1.07</v>
      </c>
      <c r="O74" s="1">
        <v>0.28000000000000003</v>
      </c>
      <c r="P74" t="str">
        <f t="shared" si="3"/>
        <v/>
      </c>
    </row>
    <row r="75" spans="1:16" x14ac:dyDescent="0.25">
      <c r="A75" t="s">
        <v>504</v>
      </c>
      <c r="B75">
        <v>-1.10605723618604E-2</v>
      </c>
      <c r="C75">
        <v>2.64948201801741E-2</v>
      </c>
      <c r="D75">
        <v>0.67634074156133295</v>
      </c>
      <c r="E75">
        <v>-0.5</v>
      </c>
      <c r="F75" s="1">
        <v>0.62</v>
      </c>
      <c r="G75" t="str">
        <f t="shared" si="2"/>
        <v/>
      </c>
      <c r="J75" t="s">
        <v>505</v>
      </c>
      <c r="K75" s="1">
        <v>-2.2890819999999999E-2</v>
      </c>
      <c r="L75">
        <v>0.97736920000000005</v>
      </c>
      <c r="M75">
        <v>2.97250282E-2</v>
      </c>
      <c r="N75">
        <v>-0.77</v>
      </c>
      <c r="O75" s="1">
        <v>0.44</v>
      </c>
      <c r="P75" t="str">
        <f t="shared" si="3"/>
        <v/>
      </c>
    </row>
    <row r="77" spans="1:16" x14ac:dyDescent="0.25">
      <c r="A77" t="s">
        <v>16</v>
      </c>
      <c r="B77" t="s">
        <v>17</v>
      </c>
      <c r="C77" t="s">
        <v>122</v>
      </c>
      <c r="D77" t="s">
        <v>18</v>
      </c>
    </row>
    <row r="78" spans="1:16" x14ac:dyDescent="0.25">
      <c r="A78" t="s">
        <v>19</v>
      </c>
      <c r="B78" t="s">
        <v>20</v>
      </c>
      <c r="C78">
        <v>0.40804499999999999</v>
      </c>
      <c r="D78">
        <v>0.1665007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84"/>
  <sheetViews>
    <sheetView workbookViewId="0"/>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5" t="s">
        <v>510</v>
      </c>
      <c r="C1" s="95"/>
      <c r="D1" s="95"/>
      <c r="E1" s="95"/>
      <c r="F1" s="95"/>
    </row>
    <row r="2" spans="2:8" ht="18.75" x14ac:dyDescent="0.3">
      <c r="B2" s="96" t="s">
        <v>764</v>
      </c>
      <c r="C2" s="96"/>
      <c r="D2" s="96"/>
      <c r="E2" s="96"/>
      <c r="F2" s="96"/>
    </row>
    <row r="3" spans="2:8" ht="15.75" thickBot="1" x14ac:dyDescent="0.3">
      <c r="B3" s="27"/>
      <c r="C3" s="74" t="s">
        <v>114</v>
      </c>
      <c r="D3" s="74" t="s">
        <v>115</v>
      </c>
      <c r="E3" s="74" t="s">
        <v>116</v>
      </c>
      <c r="F3" s="74" t="s">
        <v>117</v>
      </c>
    </row>
    <row r="4" spans="2:8" x14ac:dyDescent="0.25">
      <c r="B4" s="109" t="s">
        <v>123</v>
      </c>
      <c r="C4" s="28" t="str">
        <f>_xlfn.CONCAT(FIXED(VLOOKUP($H4,'mod2'!A:G,2,0),4)," ",VLOOKUP($H4,'mod2'!A:G,7,0))</f>
        <v xml:space="preserve">-0.0642 </v>
      </c>
      <c r="D4" s="28" t="str">
        <f>_xlfn.CONCAT(FIXED(VLOOKUP($H4,'mod2.fr'!$A:H,2,0),4)," ",VLOOKUP($H4,'mod2.fr'!$A:H,7,0))</f>
        <v xml:space="preserve">-0.0754 </v>
      </c>
      <c r="E4" s="28" t="str">
        <f>_xlfn.CONCAT(FIXED(VLOOKUP($H4,'mod3.fr'!$A:G,2,0),4)," ",VLOOKUP($H4,'mod3.fr'!$A:G,7,0))</f>
        <v xml:space="preserve">-0.0539 </v>
      </c>
      <c r="F4" s="28" t="str">
        <f>_xlfn.CONCAT(FIXED(VLOOKUP($H4,'mod4.fr'!$A:H,2,0),4)," ",VLOOKUP($H4,'mod4.fr'!$A:H,7,0))</f>
        <v xml:space="preserve">-0.0660 </v>
      </c>
      <c r="H4" s="11" t="s">
        <v>120</v>
      </c>
    </row>
    <row r="5" spans="2:8" x14ac:dyDescent="0.25">
      <c r="B5" s="110" t="s">
        <v>1</v>
      </c>
      <c r="C5" s="29" t="str">
        <f>_xlfn.CONCAT("(",FIXED(VLOOKUP($H4,'mod2'!A:G,4,0),4),")")</f>
        <v>(0.0412)</v>
      </c>
      <c r="D5" s="29" t="str">
        <f>_xlfn.CONCAT("(",FIXED(VLOOKUP($H4,'mod2.fr'!$A:H,4,0),4),")")</f>
        <v>(0.0484)</v>
      </c>
      <c r="E5" s="29" t="str">
        <f>_xlfn.CONCAT("(",FIXED(VLOOKUP($H4,'mod3.fr'!$A:G,4,0),4),")")</f>
        <v>(0.0624)</v>
      </c>
      <c r="F5" s="29" t="str">
        <f>_xlfn.CONCAT("(",FIXED(VLOOKUP($H4,'mod4.fr'!$A:H,4,0),4),")")</f>
        <v>(0.1720)</v>
      </c>
    </row>
    <row r="6" spans="2:8" x14ac:dyDescent="0.25">
      <c r="B6" s="109" t="s">
        <v>0</v>
      </c>
      <c r="C6" s="28" t="str">
        <f>_xlfn.CONCAT(FIXED(VLOOKUP($H6,'mod2'!A:G,2,0),4)," ",VLOOKUP($H6,'mod2'!A:G,7,0))</f>
        <v xml:space="preserve">-0.0205 </v>
      </c>
      <c r="D6" s="28" t="str">
        <f>_xlfn.CONCAT(FIXED(VLOOKUP($H6,'mod2.fr'!$A:H,2,0),4)," ",VLOOKUP($H6,'mod2.fr'!$A:H,7,0))</f>
        <v xml:space="preserve">-0.0243 </v>
      </c>
      <c r="E6" s="28" t="str">
        <f>_xlfn.CONCAT(FIXED(VLOOKUP($H6,'mod3.fr'!$A:G,2,0),4)," ",VLOOKUP($H6,'mod3.fr'!$A:G,7,0))</f>
        <v xml:space="preserve">-0.0186 </v>
      </c>
      <c r="F6" s="28" t="str">
        <f>_xlfn.CONCAT(FIXED(VLOOKUP($H6,'mod4.fr'!$A:H,2,0),4)," ",VLOOKUP($H6,'mod4.fr'!$A:H,7,0))</f>
        <v xml:space="preserve">-0.0181 </v>
      </c>
      <c r="H6" s="11" t="s">
        <v>10</v>
      </c>
    </row>
    <row r="7" spans="2:8" x14ac:dyDescent="0.25">
      <c r="B7" s="110" t="s">
        <v>1</v>
      </c>
      <c r="C7" s="29" t="str">
        <f>_xlfn.CONCAT("(",FIXED(VLOOKUP($H6,'mod2'!A:G,4,0),4),")")</f>
        <v>(0.0165)</v>
      </c>
      <c r="D7" s="29" t="str">
        <f>_xlfn.CONCAT("(",FIXED(VLOOKUP($H6,'mod2.fr'!$A:H,4,0),4),")")</f>
        <v>(0.0193)</v>
      </c>
      <c r="E7" s="29" t="str">
        <f>_xlfn.CONCAT("(",FIXED(VLOOKUP($H6,'mod3.fr'!$A:G,4,0),4),")")</f>
        <v>(0.0252)</v>
      </c>
      <c r="F7" s="29" t="str">
        <f>_xlfn.CONCAT("(",FIXED(VLOOKUP($H6,'mod4.fr'!$A:H,4,0),4),")")</f>
        <v>(0.3491)</v>
      </c>
    </row>
    <row r="8" spans="2:8" x14ac:dyDescent="0.25">
      <c r="B8" s="109" t="s">
        <v>2</v>
      </c>
      <c r="C8" s="28" t="str">
        <f>_xlfn.CONCAT(FIXED(VLOOKUP($H8,'mod2'!A:G,2,0),4)," ",VLOOKUP($H8,'mod2'!A:G,7,0))</f>
        <v>-0.0428 *</v>
      </c>
      <c r="D8" s="28" t="str">
        <f>_xlfn.CONCAT(FIXED(VLOOKUP($H8,'mod2.fr'!$A:H,2,0),4)," ",VLOOKUP($H8,'mod2.fr'!$A:H,7,0))</f>
        <v>-0.0514 *</v>
      </c>
      <c r="E8" s="28" t="str">
        <f>_xlfn.CONCAT(FIXED(VLOOKUP($H8,'mod3.fr'!$A:G,2,0),4)," ",VLOOKUP($H8,'mod3.fr'!$A:G,7,0))</f>
        <v>-0.0729 *</v>
      </c>
      <c r="F8" s="28" t="str">
        <f>_xlfn.CONCAT(FIXED(VLOOKUP($H8,'mod4.fr'!$A:H,2,0),4)," ",VLOOKUP($H8,'mod4.fr'!$A:H,7,0))</f>
        <v>-0.0380 *</v>
      </c>
      <c r="H8" s="11" t="s">
        <v>12</v>
      </c>
    </row>
    <row r="9" spans="2:8" x14ac:dyDescent="0.25">
      <c r="B9" s="110" t="s">
        <v>1</v>
      </c>
      <c r="C9" s="29" t="str">
        <f>_xlfn.CONCAT("(",FIXED(VLOOKUP($H8,'mod2'!A:G,4,0),4),")")</f>
        <v>(0.0188)</v>
      </c>
      <c r="D9" s="29" t="str">
        <f>_xlfn.CONCAT("(",FIXED(VLOOKUP($H8,'mod2.fr'!$A:H,4,0),4),")")</f>
        <v>(0.0232)</v>
      </c>
      <c r="E9" s="29" t="str">
        <f>_xlfn.CONCAT("(",FIXED(VLOOKUP($H8,'mod3.fr'!$A:G,4,0),4),")")</f>
        <v>(0.0298)</v>
      </c>
      <c r="F9" s="29" t="str">
        <f>_xlfn.CONCAT("(",FIXED(VLOOKUP($H8,'mod4.fr'!$A:H,4,0),4),")")</f>
        <v>(0.1010)</v>
      </c>
    </row>
    <row r="10" spans="2:8" x14ac:dyDescent="0.25">
      <c r="B10" s="109" t="s">
        <v>89</v>
      </c>
      <c r="C10" s="28" t="str">
        <f>_xlfn.CONCAT(FIXED(VLOOKUP($H10,'mod2'!A:G,2,0),4)," ",VLOOKUP($H10,'mod2'!A:G,7,0))</f>
        <v>0.0699 ***</v>
      </c>
      <c r="D10" s="28" t="str">
        <f>_xlfn.CONCAT(FIXED(VLOOKUP($H10,'mod2.fr'!$A:H,2,0),4)," ",VLOOKUP($H10,'mod2.fr'!$A:H,7,0))</f>
        <v>0.1037 ***</v>
      </c>
      <c r="E10" s="28" t="str">
        <f>_xlfn.CONCAT(FIXED(VLOOKUP($H10,'mod3.fr'!$A:G,2,0),4)," ",VLOOKUP($H10,'mod3.fr'!$A:G,7,0))</f>
        <v>0.0809 ***</v>
      </c>
      <c r="F10" s="28" t="str">
        <f>_xlfn.CONCAT(FIXED(VLOOKUP($H10,'mod4.fr'!$A:H,2,0),4)," ",VLOOKUP($H10,'mod4.fr'!$A:H,7,0))</f>
        <v>0.0938 ***</v>
      </c>
      <c r="H10" s="11" t="s">
        <v>124</v>
      </c>
    </row>
    <row r="11" spans="2:8" x14ac:dyDescent="0.25">
      <c r="B11" s="110"/>
      <c r="C11" s="29" t="str">
        <f>_xlfn.CONCAT("(",FIXED(VLOOKUP($H10,'mod2'!A:G,4,0),4),")")</f>
        <v>(0.0141)</v>
      </c>
      <c r="D11" s="29" t="str">
        <f>_xlfn.CONCAT("(",FIXED(VLOOKUP($H10,'mod2.fr'!$A:H,4,0),4),")")</f>
        <v>(0.0192)</v>
      </c>
      <c r="E11" s="29" t="str">
        <f>_xlfn.CONCAT("(",FIXED(VLOOKUP($H10,'mod3.fr'!$A:G,4,0),4),")")</f>
        <v>(0.0239)</v>
      </c>
      <c r="F11" s="29" t="str">
        <f>_xlfn.CONCAT("(",FIXED(VLOOKUP($H10,'mod4.fr'!$A:H,4,0),4),")")</f>
        <v>(0.0000)</v>
      </c>
    </row>
    <row r="12" spans="2:8" x14ac:dyDescent="0.25">
      <c r="B12" s="109" t="s">
        <v>31</v>
      </c>
      <c r="C12" s="28" t="str">
        <f>_xlfn.CONCAT(FIXED(VLOOKUP($H12,'mod2'!A:G,2,0),4)," ",VLOOKUP($H12,'mod2'!A:G,7,0))</f>
        <v>-0.0559 ***</v>
      </c>
      <c r="D12" s="28" t="str">
        <f>_xlfn.CONCAT(FIXED(VLOOKUP($H12,'mod2.fr'!$A:H,2,0),4)," ",VLOOKUP($H12,'mod2.fr'!$A:H,7,0))</f>
        <v>-0.0513 ***</v>
      </c>
      <c r="E12" s="28" t="str">
        <f>_xlfn.CONCAT(FIXED(VLOOKUP($H12,'mod3.fr'!$A:G,2,0),4)," ",VLOOKUP($H12,'mod3.fr'!$A:G,7,0))</f>
        <v>-0.0480 ***</v>
      </c>
      <c r="F12" s="28" t="str">
        <f>_xlfn.CONCAT(FIXED(VLOOKUP($H12,'mod4.fr'!$A:H,2,0),4)," ",VLOOKUP($H12,'mod4.fr'!$A:H,7,0))</f>
        <v>-0.0532 ***</v>
      </c>
      <c r="H12" s="11" t="s">
        <v>31</v>
      </c>
    </row>
    <row r="13" spans="2:8" x14ac:dyDescent="0.25">
      <c r="B13" s="110"/>
      <c r="C13" s="29" t="str">
        <f>_xlfn.CONCAT("(",FIXED(VLOOKUP($H12,'mod2'!A:G,4,0),4),")")</f>
        <v>(0.0029)</v>
      </c>
      <c r="D13" s="29" t="str">
        <f>_xlfn.CONCAT("(",FIXED(VLOOKUP($H12,'mod2.fr'!$A:H,4,0),4),")")</f>
        <v>(0.0033)</v>
      </c>
      <c r="E13" s="29" t="str">
        <f>_xlfn.CONCAT("(",FIXED(VLOOKUP($H12,'mod3.fr'!$A:G,4,0),4),")")</f>
        <v>(0.0070)</v>
      </c>
      <c r="F13" s="29" t="str">
        <f>_xlfn.CONCAT("(",FIXED(VLOOKUP($H12,'mod4.fr'!$A:H,4,0),4),")")</f>
        <v>(0.0000)</v>
      </c>
    </row>
    <row r="14" spans="2:8" x14ac:dyDescent="0.25">
      <c r="B14" s="109" t="s">
        <v>509</v>
      </c>
      <c r="C14" s="28" t="str">
        <f>_xlfn.CONCAT(FIXED(VLOOKUP($H14,'mod2'!A:G,2,0),4)," ",VLOOKUP($H14,'mod2'!A:G,7,0))</f>
        <v>-0.1373 ***</v>
      </c>
      <c r="D14" s="28" t="str">
        <f>_xlfn.CONCAT(FIXED(VLOOKUP($H14,'mod2.fr'!$A:H,2,0),4)," ",VLOOKUP($H14,'mod2.fr'!$A:H,7,0))</f>
        <v>-0.1615 ***</v>
      </c>
      <c r="E14" s="28" t="str">
        <f>_xlfn.CONCAT(FIXED(VLOOKUP($H14,'mod3.fr'!$A:G,2,0),4)," ",VLOOKUP($H14,'mod3.fr'!$A:G,7,0))</f>
        <v>-0.0613 ^</v>
      </c>
      <c r="F14" s="28" t="str">
        <f>_xlfn.CONCAT(FIXED(VLOOKUP($H14,'mod4.fr'!$A:H,2,0),4)," ",VLOOKUP($H14,'mod4.fr'!$A:H,7,0))</f>
        <v>-0.0603 ^</v>
      </c>
      <c r="H14" s="11" t="s">
        <v>173</v>
      </c>
    </row>
    <row r="15" spans="2:8" x14ac:dyDescent="0.25">
      <c r="B15" s="110"/>
      <c r="C15" s="29" t="str">
        <f>_xlfn.CONCAT("(",FIXED(VLOOKUP($H14,'mod2'!A:G,4,0),4),")")</f>
        <v>(0.0212)</v>
      </c>
      <c r="D15" s="29" t="str">
        <f>_xlfn.CONCAT("(",FIXED(VLOOKUP($H14,'mod2.fr'!$A:H,4,0),4),")")</f>
        <v>(0.0228)</v>
      </c>
      <c r="E15" s="29" t="str">
        <f>_xlfn.CONCAT("(",FIXED(VLOOKUP($H14,'mod3.fr'!$A:G,4,0),4),")")</f>
        <v>(0.0338)</v>
      </c>
      <c r="F15" s="29" t="str">
        <f>_xlfn.CONCAT("(",FIXED(VLOOKUP($H14,'mod4.fr'!$A:H,4,0),4),")")</f>
        <v>(0.0087)</v>
      </c>
    </row>
    <row r="16" spans="2:8" x14ac:dyDescent="0.25">
      <c r="B16" s="109" t="s">
        <v>90</v>
      </c>
      <c r="C16" s="28" t="str">
        <f>_xlfn.CONCAT(FIXED(VLOOKUP($H16,'mod2'!A:G,2,0),4)," ",VLOOKUP($H16,'mod2'!A:G,7,0))</f>
        <v>-0.1275 ***</v>
      </c>
      <c r="D16" s="28" t="str">
        <f>_xlfn.CONCAT(FIXED(VLOOKUP($H16,'mod2.fr'!$A:H,2,0),4)," ",VLOOKUP($H16,'mod2.fr'!$A:H,7,0))</f>
        <v>-0.1691 ***</v>
      </c>
      <c r="E16" s="28" t="str">
        <f>_xlfn.CONCAT(FIXED(VLOOKUP($H16,'mod3.fr'!$A:G,2,0),4)," ",VLOOKUP($H16,'mod3.fr'!$A:G,7,0))</f>
        <v>-0.2040 ***</v>
      </c>
      <c r="F16" s="28" t="str">
        <f>_xlfn.CONCAT(FIXED(VLOOKUP($H16,'mod4.fr'!$A:H,2,0),4)," ",VLOOKUP($H16,'mod4.fr'!$A:H,7,0))</f>
        <v>-0.1765 ***</v>
      </c>
      <c r="H16" s="11" t="s">
        <v>23</v>
      </c>
    </row>
    <row r="17" spans="2:8" x14ac:dyDescent="0.25">
      <c r="B17" s="110"/>
      <c r="C17" s="29" t="str">
        <f>_xlfn.CONCAT("(",FIXED(VLOOKUP($H16,'mod2'!A:G,4,0),4),")")</f>
        <v>(0.0168)</v>
      </c>
      <c r="D17" s="29" t="str">
        <f>_xlfn.CONCAT("(",FIXED(VLOOKUP($H16,'mod2.fr'!$A:H,4,0),4),")")</f>
        <v>(0.0236)</v>
      </c>
      <c r="E17" s="29" t="str">
        <f>_xlfn.CONCAT("(",FIXED(VLOOKUP($H16,'mod3.fr'!$A:G,4,0),4),")")</f>
        <v>(0.0293)</v>
      </c>
      <c r="F17" s="29" t="str">
        <f>_xlfn.CONCAT("(",FIXED(VLOOKUP($H16,'mod4.fr'!$A:H,4,0),4),")")</f>
        <v>(0.0000)</v>
      </c>
    </row>
    <row r="18" spans="2:8" x14ac:dyDescent="0.25">
      <c r="B18" s="109" t="s">
        <v>91</v>
      </c>
      <c r="C18" s="28" t="str">
        <f>_xlfn.CONCAT(FIXED(VLOOKUP($H18,'mod2'!A:G,2,0),4)," ",VLOOKUP($H18,'mod2'!A:G,7,0))</f>
        <v xml:space="preserve">0.0117 </v>
      </c>
      <c r="D18" s="28" t="str">
        <f>_xlfn.CONCAT(FIXED(VLOOKUP($H18,'mod2.fr'!$A:H,2,0),4)," ",VLOOKUP($H18,'mod2.fr'!$A:H,7,0))</f>
        <v xml:space="preserve">0.0082 </v>
      </c>
      <c r="E18" s="28" t="str">
        <f>_xlfn.CONCAT(FIXED(VLOOKUP($H18,'mod3.fr'!$A:G,2,0),4)," ",VLOOKUP($H18,'mod3.fr'!$A:G,7,0))</f>
        <v xml:space="preserve">-0.0250 </v>
      </c>
      <c r="F18" s="28" t="str">
        <f>_xlfn.CONCAT(FIXED(VLOOKUP($H18,'mod4.fr'!$A:H,2,0),4)," ",VLOOKUP($H18,'mod4.fr'!$A:H,7,0))</f>
        <v xml:space="preserve">0.0018 </v>
      </c>
      <c r="H18" s="11" t="s">
        <v>24</v>
      </c>
    </row>
    <row r="19" spans="2:8" x14ac:dyDescent="0.25">
      <c r="B19" s="110"/>
      <c r="C19" s="29" t="str">
        <f>_xlfn.CONCAT("(",FIXED(VLOOKUP($H18,'mod2'!A:G,4,0),4),")")</f>
        <v>(0.0188)</v>
      </c>
      <c r="D19" s="29" t="str">
        <f>_xlfn.CONCAT("(",FIXED(VLOOKUP($H18,'mod2.fr'!$A:H,4,0),4),")")</f>
        <v>(0.0258)</v>
      </c>
      <c r="E19" s="29" t="str">
        <f>_xlfn.CONCAT("(",FIXED(VLOOKUP($H18,'mod3.fr'!$A:G,4,0),4),")")</f>
        <v>(0.0319)</v>
      </c>
      <c r="F19" s="29" t="str">
        <f>_xlfn.CONCAT("(",FIXED(VLOOKUP($H18,'mod4.fr'!$A:H,4,0),4),")")</f>
        <v>(0.9447)</v>
      </c>
    </row>
    <row r="20" spans="2:8" x14ac:dyDescent="0.25">
      <c r="B20" s="109" t="s">
        <v>92</v>
      </c>
      <c r="C20" s="28" t="str">
        <f>_xlfn.CONCAT(FIXED(VLOOKUP($H20,'mod2'!A:G,2,0),4)," ",VLOOKUP($H20,'mod2'!A:G,7,0))</f>
        <v xml:space="preserve">0.0320 </v>
      </c>
      <c r="D20" s="28" t="str">
        <f>_xlfn.CONCAT(FIXED(VLOOKUP($H20,'mod2.fr'!$A:H,2,0),4)," ",VLOOKUP($H20,'mod2.fr'!$A:H,7,0))</f>
        <v xml:space="preserve">0.0223 </v>
      </c>
      <c r="E20" s="28" t="str">
        <f>_xlfn.CONCAT(FIXED(VLOOKUP($H20,'mod3.fr'!$A:G,2,0),4)," ",VLOOKUP($H20,'mod3.fr'!$A:G,7,0))</f>
        <v xml:space="preserve">0.0254 </v>
      </c>
      <c r="F20" s="28" t="str">
        <f>_xlfn.CONCAT(FIXED(VLOOKUP($H20,'mod4.fr'!$A:H,2,0),4)," ",VLOOKUP($H20,'mod4.fr'!$A:H,7,0))</f>
        <v xml:space="preserve">0.0259 </v>
      </c>
      <c r="H20" s="11" t="s">
        <v>25</v>
      </c>
    </row>
    <row r="21" spans="2:8" x14ac:dyDescent="0.25">
      <c r="B21" s="110"/>
      <c r="C21" s="29" t="str">
        <f>_xlfn.CONCAT("(",FIXED(VLOOKUP($H20,'mod2'!A:G,4,0),4),")")</f>
        <v>(0.0203)</v>
      </c>
      <c r="D21" s="29" t="str">
        <f>_xlfn.CONCAT("(",FIXED(VLOOKUP($H20,'mod2.fr'!$A:H,4,0),4),")")</f>
        <v>(0.0243)</v>
      </c>
      <c r="E21" s="29" t="str">
        <f>_xlfn.CONCAT("(",FIXED(VLOOKUP($H20,'mod3.fr'!$A:G,4,0),4),")")</f>
        <v>(0.0321)</v>
      </c>
      <c r="F21" s="29" t="str">
        <f>_xlfn.CONCAT("(",FIXED(VLOOKUP($H20,'mod4.fr'!$A:H,4,0),4),")")</f>
        <v>(0.2866)</v>
      </c>
    </row>
    <row r="22" spans="2:8" x14ac:dyDescent="0.25">
      <c r="B22" s="109" t="s">
        <v>93</v>
      </c>
      <c r="C22" s="28" t="str">
        <f>_xlfn.CONCAT(FIXED(VLOOKUP($H22,'mod2'!A:G,2,0),4)," ",VLOOKUP($H22,'mod2'!A:G,7,0))</f>
        <v xml:space="preserve">-0.0347 </v>
      </c>
      <c r="D22" s="28" t="str">
        <f>_xlfn.CONCAT(FIXED(VLOOKUP($H22,'mod2.fr'!$A:H,2,0),4)," ",VLOOKUP($H22,'mod2.fr'!$A:H,7,0))</f>
        <v xml:space="preserve">-0.0511 </v>
      </c>
      <c r="E22" s="28" t="str">
        <f>_xlfn.CONCAT(FIXED(VLOOKUP($H22,'mod3.fr'!$A:G,2,0),4)," ",VLOOKUP($H22,'mod3.fr'!$A:G,7,0))</f>
        <v>-0.1049 ^</v>
      </c>
      <c r="F22" s="28" t="str">
        <f>_xlfn.CONCAT(FIXED(VLOOKUP($H22,'mod4.fr'!$A:H,2,0),4)," ",VLOOKUP($H22,'mod4.fr'!$A:H,7,0))</f>
        <v>-0.0390 ^</v>
      </c>
      <c r="H22" s="11" t="s">
        <v>26</v>
      </c>
    </row>
    <row r="23" spans="2:8" x14ac:dyDescent="0.25">
      <c r="B23" s="110"/>
      <c r="C23" s="29" t="str">
        <f>_xlfn.CONCAT("(",FIXED(VLOOKUP($H22,'mod2'!A:G,4,0),4),")")</f>
        <v>(0.0308)</v>
      </c>
      <c r="D23" s="29" t="str">
        <f>_xlfn.CONCAT("(",FIXED(VLOOKUP($H22,'mod2.fr'!$A:H,4,0),4),")")</f>
        <v>(0.0374)</v>
      </c>
      <c r="E23" s="29" t="str">
        <f>_xlfn.CONCAT("(",FIXED(VLOOKUP($H22,'mod3.fr'!$A:G,4,0),4),")")</f>
        <v>(0.0559)</v>
      </c>
      <c r="F23" s="29" t="str">
        <f>_xlfn.CONCAT("(",FIXED(VLOOKUP($H22,'mod4.fr'!$A:H,4,0),4),")")</f>
        <v>(0.2968)</v>
      </c>
    </row>
    <row r="24" spans="2:8" x14ac:dyDescent="0.25">
      <c r="B24" s="109" t="s">
        <v>32</v>
      </c>
      <c r="C24" s="28" t="str">
        <f>_xlfn.CONCAT(FIXED(VLOOKUP($H24,'mod2'!A:G,2,0),4)," ",VLOOKUP($H24,'mod2'!A:G,7,0))</f>
        <v xml:space="preserve">0.0113 </v>
      </c>
      <c r="D24" s="28" t="str">
        <f>_xlfn.CONCAT(FIXED(VLOOKUP($H24,'mod2.fr'!$A:H,2,0),4)," ",VLOOKUP($H24,'mod2.fr'!$A:H,7,0))</f>
        <v xml:space="preserve">0.0143 </v>
      </c>
      <c r="E24" s="28" t="str">
        <f>_xlfn.CONCAT(FIXED(VLOOKUP($H24,'mod3.fr'!$A:G,2,0),4)," ",VLOOKUP($H24,'mod3.fr'!$A:G,7,0))</f>
        <v xml:space="preserve">0.0228 </v>
      </c>
      <c r="F24" s="28" t="str">
        <f>_xlfn.CONCAT(FIXED(VLOOKUP($H24,'mod4.fr'!$A:H,2,0),4)," ",VLOOKUP($H24,'mod4.fr'!$A:H,7,0))</f>
        <v xml:space="preserve">0.0224 </v>
      </c>
      <c r="H24" s="11" t="s">
        <v>32</v>
      </c>
    </row>
    <row r="25" spans="2:8" x14ac:dyDescent="0.25">
      <c r="B25" s="110"/>
      <c r="C25" s="29" t="str">
        <f>_xlfn.CONCAT("(",FIXED(VLOOKUP($H24,'mod2'!A:G,4,0),4),")")</f>
        <v>(0.0102)</v>
      </c>
      <c r="D25" s="29" t="str">
        <f>_xlfn.CONCAT("(",FIXED(VLOOKUP($H24,'mod2.fr'!$A:H,4,0),4),")")</f>
        <v>(0.0116)</v>
      </c>
      <c r="E25" s="29" t="str">
        <f>_xlfn.CONCAT("(",FIXED(VLOOKUP($H24,'mod3.fr'!$A:G,4,0),4),")")</f>
        <v>(0.0152)</v>
      </c>
      <c r="F25" s="29" t="str">
        <f>_xlfn.CONCAT("(",FIXED(VLOOKUP($H24,'mod4.fr'!$A:H,4,0),4),")")</f>
        <v>(0.0540)</v>
      </c>
    </row>
    <row r="26" spans="2:8" x14ac:dyDescent="0.25">
      <c r="B26" s="109" t="s">
        <v>94</v>
      </c>
      <c r="C26" s="28" t="str">
        <f>_xlfn.CONCAT(FIXED(VLOOKUP($H26,'mod2'!A:G,2,0),4)," ",VLOOKUP($H26,'mod2'!A:G,7,0))</f>
        <v>0.0155 ***</v>
      </c>
      <c r="D26" s="28" t="str">
        <f>_xlfn.CONCAT(FIXED(VLOOKUP($H26,'mod2.fr'!$A:H,2,0),4)," ",VLOOKUP($H26,'mod2.fr'!$A:H,7,0))</f>
        <v>0.0172 ***</v>
      </c>
      <c r="E26" s="28" t="str">
        <f>_xlfn.CONCAT(FIXED(VLOOKUP($H26,'mod3.fr'!$A:G,2,0),4)," ",VLOOKUP($H26,'mod3.fr'!$A:G,7,0))</f>
        <v>0.0151 ***</v>
      </c>
      <c r="F26" s="28" t="str">
        <f>_xlfn.CONCAT(FIXED(VLOOKUP($H26,'mod4.fr'!$A:H,2,0),4)," ",VLOOKUP($H26,'mod4.fr'!$A:H,7,0))</f>
        <v>0.0190 ***</v>
      </c>
      <c r="H26" s="11" t="s">
        <v>33</v>
      </c>
    </row>
    <row r="27" spans="2:8" x14ac:dyDescent="0.25">
      <c r="B27" s="110"/>
      <c r="C27" s="29" t="str">
        <f>_xlfn.CONCAT("(",FIXED(VLOOKUP($H26,'mod2'!A:G,4,0),4),")")</f>
        <v>(0.0026)</v>
      </c>
      <c r="D27" s="29" t="str">
        <f>_xlfn.CONCAT("(",FIXED(VLOOKUP($H26,'mod2.fr'!$A:H,4,0),4),")")</f>
        <v>(0.0030)</v>
      </c>
      <c r="E27" s="29" t="str">
        <f>_xlfn.CONCAT("(",FIXED(VLOOKUP($H26,'mod3.fr'!$A:G,4,0),4),")")</f>
        <v>(0.0040)</v>
      </c>
      <c r="F27" s="29" t="str">
        <f>_xlfn.CONCAT("(",FIXED(VLOOKUP($H26,'mod4.fr'!$A:H,4,0),4),")")</f>
        <v>(0.0000)</v>
      </c>
    </row>
    <row r="28" spans="2:8" x14ac:dyDescent="0.25">
      <c r="B28" s="109" t="s">
        <v>125</v>
      </c>
      <c r="C28" s="28" t="str">
        <f>_xlfn.CONCAT(FIXED(VLOOKUP($H28,'mod2'!A:G,2,0),4)," ",VLOOKUP($H28,'mod2'!A:G,7,0))</f>
        <v xml:space="preserve">-0.0023 </v>
      </c>
      <c r="D28" s="28" t="str">
        <f>_xlfn.CONCAT(FIXED(VLOOKUP($H28,'mod2.fr'!$A:H,2,0),4)," ",VLOOKUP($H28,'mod2.fr'!$A:H,7,0))</f>
        <v xml:space="preserve">-0.0045 </v>
      </c>
      <c r="E28" s="28" t="str">
        <f>_xlfn.CONCAT(FIXED(VLOOKUP($H28,'mod3.fr'!$A:G,2,0),4)," ",VLOOKUP($H28,'mod3.fr'!$A:G,7,0))</f>
        <v xml:space="preserve">-0.0106 </v>
      </c>
      <c r="F28" s="28" t="str">
        <f>_xlfn.CONCAT(FIXED(VLOOKUP($H28,'mod4.fr'!$A:H,2,0),4)," ",VLOOKUP($H28,'mod4.fr'!$A:H,7,0))</f>
        <v xml:space="preserve">-0.0076 </v>
      </c>
      <c r="H28" s="11" t="s">
        <v>118</v>
      </c>
    </row>
    <row r="29" spans="2:8" x14ac:dyDescent="0.25">
      <c r="B29" s="110"/>
      <c r="C29" s="29" t="str">
        <f>_xlfn.CONCAT("(",FIXED(VLOOKUP($H28,'mod2'!A:G,4,0),4),")")</f>
        <v>(0.0042)</v>
      </c>
      <c r="D29" s="29" t="str">
        <f>_xlfn.CONCAT("(",FIXED(VLOOKUP($H28,'mod2.fr'!$A:H,4,0),4),")")</f>
        <v>(0.0049)</v>
      </c>
      <c r="E29" s="29" t="str">
        <f>_xlfn.CONCAT("(",FIXED(VLOOKUP($H28,'mod3.fr'!$A:G,4,0),4),")")</f>
        <v>(0.0064)</v>
      </c>
      <c r="F29" s="29" t="str">
        <f>_xlfn.CONCAT("(",FIXED(VLOOKUP($H28,'mod4.fr'!$A:H,4,0),4),")")</f>
        <v>(0.1224)</v>
      </c>
    </row>
    <row r="30" spans="2:8" x14ac:dyDescent="0.25">
      <c r="B30" s="109" t="s">
        <v>95</v>
      </c>
      <c r="C30" s="28" t="str">
        <f>_xlfn.CONCAT(FIXED(VLOOKUP($H30,'mod2'!A:G,2,0),4)," ",VLOOKUP($H30,'mod2'!A:G,7,0))</f>
        <v xml:space="preserve">0.0071 </v>
      </c>
      <c r="D30" s="28" t="str">
        <f>_xlfn.CONCAT(FIXED(VLOOKUP($H30,'mod2.fr'!$A:H,2,0),4)," ",VLOOKUP($H30,'mod2.fr'!$A:H,7,0))</f>
        <v xml:space="preserve">0.0109 </v>
      </c>
      <c r="E30" s="28" t="str">
        <f>_xlfn.CONCAT(FIXED(VLOOKUP($H30,'mod3.fr'!$A:G,2,0),4)," ",VLOOKUP($H30,'mod3.fr'!$A:G,7,0))</f>
        <v>0.1024 ***</v>
      </c>
      <c r="F30" s="28" t="str">
        <f>_xlfn.CONCAT(FIXED(VLOOKUP($H30,'mod4.fr'!$A:H,2,0),4)," ",VLOOKUP($H30,'mod4.fr'!$A:H,7,0))</f>
        <v>0.0468 ***</v>
      </c>
      <c r="H30" s="11" t="s">
        <v>29</v>
      </c>
    </row>
    <row r="31" spans="2:8" x14ac:dyDescent="0.25">
      <c r="B31" s="110"/>
      <c r="C31" s="29" t="str">
        <f>_xlfn.CONCAT("(",FIXED(VLOOKUP($H30,'mod2'!A:G,4,0),4),")")</f>
        <v>(0.0177)</v>
      </c>
      <c r="D31" s="29" t="str">
        <f>_xlfn.CONCAT("(",FIXED(VLOOKUP($H30,'mod2.fr'!$A:H,4,0),4),")")</f>
        <v>(0.0220)</v>
      </c>
      <c r="E31" s="29" t="str">
        <f>_xlfn.CONCAT("(",FIXED(VLOOKUP($H30,'mod3.fr'!$A:G,4,0),4),")")</f>
        <v>(0.0297)</v>
      </c>
      <c r="F31" s="29" t="str">
        <f>_xlfn.CONCAT("(",FIXED(VLOOKUP($H30,'mod4.fr'!$A:H,4,0),4),")")</f>
        <v>(0.0342)</v>
      </c>
    </row>
    <row r="32" spans="2:8" x14ac:dyDescent="0.25">
      <c r="B32" s="109" t="s">
        <v>96</v>
      </c>
      <c r="C32" s="28" t="str">
        <f>_xlfn.CONCAT(FIXED(VLOOKUP($H32,'mod2'!A:G,2,0),4)," ",VLOOKUP($H32,'mod2'!A:G,7,0))</f>
        <v>0.0958 ***</v>
      </c>
      <c r="D32" s="28" t="str">
        <f>_xlfn.CONCAT(FIXED(VLOOKUP($H32,'mod2.fr'!$A:H,2,0),4)," ",VLOOKUP($H32,'mod2.fr'!$A:H,7,0))</f>
        <v>0.0986 ***</v>
      </c>
      <c r="E32" s="28" t="str">
        <f>_xlfn.CONCAT(FIXED(VLOOKUP($H32,'mod3.fr'!$A:G,2,0),4)," ",VLOOKUP($H32,'mod3.fr'!$A:G,7,0))</f>
        <v>0.1986 ***</v>
      </c>
      <c r="F32" s="28" t="str">
        <f>_xlfn.CONCAT(FIXED(VLOOKUP($H32,'mod4.fr'!$A:H,2,0),4)," ",VLOOKUP($H32,'mod4.fr'!$A:H,7,0))</f>
        <v>0.1516 ***</v>
      </c>
      <c r="H32" s="11" t="s">
        <v>30</v>
      </c>
    </row>
    <row r="33" spans="2:8" x14ac:dyDescent="0.25">
      <c r="B33" s="110"/>
      <c r="C33" s="29" t="str">
        <f>_xlfn.CONCAT("(",FIXED(VLOOKUP($H32,'mod2'!A:G,4,0),4),")")</f>
        <v>(0.0190)</v>
      </c>
      <c r="D33" s="29" t="str">
        <f>_xlfn.CONCAT("(",FIXED(VLOOKUP($H32,'mod2.fr'!$A:H,4,0),4),")")</f>
        <v>(0.0238)</v>
      </c>
      <c r="E33" s="29" t="str">
        <f>_xlfn.CONCAT("(",FIXED(VLOOKUP($H32,'mod3.fr'!$A:G,4,0),4),")")</f>
        <v>(0.0327)</v>
      </c>
      <c r="F33" s="29" t="str">
        <f>_xlfn.CONCAT("(",FIXED(VLOOKUP($H32,'mod4.fr'!$A:H,4,0),4),")")</f>
        <v>(0.0000)</v>
      </c>
    </row>
    <row r="34" spans="2:8" x14ac:dyDescent="0.25">
      <c r="B34" s="109" t="s">
        <v>97</v>
      </c>
      <c r="C34" s="28" t="str">
        <f>_xlfn.CONCAT(FIXED(VLOOKUP($H34,'mod2'!A:G,2,0),4)," ",VLOOKUP($H34,'mod2'!A:G,7,0))</f>
        <v>0.1023 ***</v>
      </c>
      <c r="D34" s="28" t="str">
        <f>_xlfn.CONCAT(FIXED(VLOOKUP($H34,'mod2.fr'!$A:H,2,0),4)," ",VLOOKUP($H34,'mod2.fr'!$A:H,7,0))</f>
        <v>0.0800 *</v>
      </c>
      <c r="E34" s="28" t="str">
        <f>_xlfn.CONCAT(FIXED(VLOOKUP($H34,'mod3.fr'!$A:G,2,0),4)," ",VLOOKUP($H34,'mod3.fr'!$A:G,7,0))</f>
        <v>0.1464 **</v>
      </c>
      <c r="F34" s="28" t="str">
        <f>_xlfn.CONCAT(FIXED(VLOOKUP($H34,'mod4.fr'!$A:H,2,0),4)," ",VLOOKUP($H34,'mod4.fr'!$A:H,7,0))</f>
        <v>0.1414 ***</v>
      </c>
      <c r="H34" s="11" t="s">
        <v>27</v>
      </c>
    </row>
    <row r="35" spans="2:8" x14ac:dyDescent="0.25">
      <c r="B35" s="110"/>
      <c r="C35" s="29" t="str">
        <f>_xlfn.CONCAT("(",FIXED(VLOOKUP($H34,'mod2'!A:G,4,0),4),")")</f>
        <v>(0.0295)</v>
      </c>
      <c r="D35" s="29" t="str">
        <f>_xlfn.CONCAT("(",FIXED(VLOOKUP($H34,'mod2.fr'!$A:H,4,0),4),")")</f>
        <v>(0.0360)</v>
      </c>
      <c r="E35" s="29" t="str">
        <f>_xlfn.CONCAT("(",FIXED(VLOOKUP($H34,'mod3.fr'!$A:G,4,0),4),")")</f>
        <v>(0.0488)</v>
      </c>
      <c r="F35" s="29" t="str">
        <f>_xlfn.CONCAT("(",FIXED(VLOOKUP($H34,'mod4.fr'!$A:H,4,0),4),")")</f>
        <v>(0.0001)</v>
      </c>
    </row>
    <row r="36" spans="2:8" x14ac:dyDescent="0.25">
      <c r="B36" s="109" t="s">
        <v>98</v>
      </c>
      <c r="C36" s="28" t="str">
        <f>_xlfn.CONCAT(FIXED(VLOOKUP($H36,'mod2'!A:G,2,0),4)," ",VLOOKUP($H36,'mod2'!A:G,7,0))</f>
        <v xml:space="preserve">0.0459 </v>
      </c>
      <c r="D36" s="28" t="str">
        <f>_xlfn.CONCAT(FIXED(VLOOKUP($H36,'mod2.fr'!$A:H,2,0),4)," ",VLOOKUP($H36,'mod2.fr'!$A:H,7,0))</f>
        <v xml:space="preserve">0.0083 </v>
      </c>
      <c r="E36" s="28" t="str">
        <f>_xlfn.CONCAT(FIXED(VLOOKUP($H36,'mod3.fr'!$A:G,2,0),4)," ",VLOOKUP($H36,'mod3.fr'!$A:G,7,0))</f>
        <v xml:space="preserve">0.0862 </v>
      </c>
      <c r="F36" s="28" t="str">
        <f>_xlfn.CONCAT(FIXED(VLOOKUP($H36,'mod4.fr'!$A:H,2,0),4)," ",VLOOKUP($H36,'mod4.fr'!$A:H,7,0))</f>
        <v xml:space="preserve">0.0901 </v>
      </c>
      <c r="H36" s="11" t="s">
        <v>28</v>
      </c>
    </row>
    <row r="37" spans="2:8" x14ac:dyDescent="0.25">
      <c r="B37" s="110"/>
      <c r="C37" s="29" t="str">
        <f>_xlfn.CONCAT("(",FIXED(VLOOKUP($H36,'mod2'!A:G,4,0),4),")")</f>
        <v>(0.0460)</v>
      </c>
      <c r="D37" s="29" t="str">
        <f>_xlfn.CONCAT("(",FIXED(VLOOKUP($H36,'mod2.fr'!$A:H,4,0),4),")")</f>
        <v>(0.0548)</v>
      </c>
      <c r="E37" s="29" t="str">
        <f>_xlfn.CONCAT("(",FIXED(VLOOKUP($H36,'mod3.fr'!$A:G,4,0),4),")")</f>
        <v>(0.0745)</v>
      </c>
      <c r="F37" s="29" t="str">
        <f>_xlfn.CONCAT("(",FIXED(VLOOKUP($H36,'mod4.fr'!$A:H,4,0),4),")")</f>
        <v>(0.1046)</v>
      </c>
    </row>
    <row r="38" spans="2:8" x14ac:dyDescent="0.25">
      <c r="B38" s="109" t="s">
        <v>34</v>
      </c>
      <c r="C38" s="28" t="str">
        <f>_xlfn.CONCAT(FIXED(VLOOKUP($H38,'mod2'!A:G,2,0),4)," ",VLOOKUP($H38,'mod2'!A:G,7,0))</f>
        <v>0.0038 ***</v>
      </c>
      <c r="D38" s="28" t="str">
        <f>_xlfn.CONCAT(FIXED(VLOOKUP($H38,'mod2.fr'!$A:H,2,0),4)," ",VLOOKUP($H38,'mod2.fr'!$A:H,7,0))</f>
        <v>0.0047 ***</v>
      </c>
      <c r="E38" s="28" t="str">
        <f>_xlfn.CONCAT(FIXED(VLOOKUP($H38,'mod3.fr'!$A:G,2,0),4)," ",VLOOKUP($H38,'mod3.fr'!$A:G,7,0))</f>
        <v>0.0042 ***</v>
      </c>
      <c r="F38" s="28" t="str">
        <f>_xlfn.CONCAT(FIXED(VLOOKUP($H38,'mod4.fr'!$A:H,2,0),4)," ",VLOOKUP($H38,'mod4.fr'!$A:H,7,0))</f>
        <v>0.0043 ***</v>
      </c>
      <c r="H38" s="11" t="s">
        <v>34</v>
      </c>
    </row>
    <row r="39" spans="2:8" x14ac:dyDescent="0.25">
      <c r="B39" s="110"/>
      <c r="C39" s="29" t="str">
        <f>_xlfn.CONCAT("(",FIXED(VLOOKUP($H38,'mod2'!A:G,4,0),4),")")</f>
        <v>(0.0003)</v>
      </c>
      <c r="D39" s="29" t="str">
        <f>_xlfn.CONCAT("(",FIXED(VLOOKUP($H38,'mod2.fr'!$A:H,4,0),4),")")</f>
        <v>(0.0004)</v>
      </c>
      <c r="E39" s="29" t="str">
        <f>_xlfn.CONCAT("(",FIXED(VLOOKUP($H38,'mod3.fr'!$A:G,4,0),4),")")</f>
        <v>(0.0005)</v>
      </c>
      <c r="F39" s="29" t="str">
        <f>_xlfn.CONCAT("(",FIXED(VLOOKUP($H38,'mod4.fr'!$A:H,4,0),4),")")</f>
        <v>(0.0000)</v>
      </c>
    </row>
    <row r="40" spans="2:8" x14ac:dyDescent="0.25">
      <c r="B40" s="109" t="s">
        <v>99</v>
      </c>
      <c r="C40" s="28" t="str">
        <f>_xlfn.CONCAT(FIXED(VLOOKUP($H40,'mod2'!A:G,2,0),4)," ",VLOOKUP($H40,'mod2'!A:G,7,0))</f>
        <v>-0.0010 ***</v>
      </c>
      <c r="D40" s="28" t="str">
        <f>_xlfn.CONCAT(FIXED(VLOOKUP($H40,'mod2.fr'!$A:H,2,0),4)," ",VLOOKUP($H40,'mod2.fr'!$A:H,7,0))</f>
        <v>-0.0010 ***</v>
      </c>
      <c r="E40" s="28" t="str">
        <f>_xlfn.CONCAT(FIXED(VLOOKUP($H40,'mod3.fr'!$A:G,2,0),4)," ",VLOOKUP($H40,'mod3.fr'!$A:G,7,0))</f>
        <v>-0.0005 *</v>
      </c>
      <c r="F40" s="28" t="str">
        <f>_xlfn.CONCAT(FIXED(VLOOKUP($H40,'mod4.fr'!$A:H,2,0),4)," ",VLOOKUP($H40,'mod4.fr'!$A:H,7,0))</f>
        <v>-0.0006 *</v>
      </c>
      <c r="H40" s="11" t="s">
        <v>35</v>
      </c>
    </row>
    <row r="41" spans="2:8" x14ac:dyDescent="0.25">
      <c r="B41" s="110"/>
      <c r="C41" s="29" t="str">
        <f>_xlfn.CONCAT("(",FIXED(VLOOKUP($H40,'mod2'!A:G,4,0),4),")")</f>
        <v>(0.0001)</v>
      </c>
      <c r="D41" s="29" t="str">
        <f>_xlfn.CONCAT("(",FIXED(VLOOKUP($H40,'mod2.fr'!$A:H,4,0),4),")")</f>
        <v>(0.0001)</v>
      </c>
      <c r="E41" s="29" t="str">
        <f>_xlfn.CONCAT("(",FIXED(VLOOKUP($H40,'mod3.fr'!$A:G,4,0),4),")")</f>
        <v>(0.0002)</v>
      </c>
      <c r="F41" s="29" t="str">
        <f>_xlfn.CONCAT("(",FIXED(VLOOKUP($H40,'mod4.fr'!$A:H,4,0),4),")")</f>
        <v>(0.0000)</v>
      </c>
    </row>
    <row r="42" spans="2:8" x14ac:dyDescent="0.25">
      <c r="B42" s="109" t="s">
        <v>100</v>
      </c>
      <c r="C42" s="28" t="str">
        <f>_xlfn.CONCAT(FIXED(VLOOKUP($H42,'mod2'!A:G,2,0),4)," ",VLOOKUP($H42,'mod2'!A:G,7,0))</f>
        <v>0.0005 ***</v>
      </c>
      <c r="D42" s="28" t="str">
        <f>_xlfn.CONCAT(FIXED(VLOOKUP($H42,'mod2.fr'!$A:H,2,0),4)," ",VLOOKUP($H42,'mod2.fr'!$A:H,7,0))</f>
        <v>0.0003 ***</v>
      </c>
      <c r="E42" s="28" t="str">
        <f>_xlfn.CONCAT(FIXED(VLOOKUP($H42,'mod3.fr'!$A:G,2,0),4)," ",VLOOKUP($H42,'mod3.fr'!$A:G,7,0))</f>
        <v>0.0003 *</v>
      </c>
      <c r="F42" s="28" t="str">
        <f>_xlfn.CONCAT(FIXED(VLOOKUP($H42,'mod4.fr'!$A:H,2,0),4)," ",VLOOKUP($H42,'mod4.fr'!$A:H,7,0))</f>
        <v>0.0004 *</v>
      </c>
      <c r="H42" s="11" t="s">
        <v>36</v>
      </c>
    </row>
    <row r="43" spans="2:8" x14ac:dyDescent="0.25">
      <c r="B43" s="110"/>
      <c r="C43" s="29" t="str">
        <f>_xlfn.CONCAT("(",FIXED(VLOOKUP($H42,'mod2'!A:G,4,0),4),")")</f>
        <v>(0.0001)</v>
      </c>
      <c r="D43" s="29" t="str">
        <f>_xlfn.CONCAT("(",FIXED(VLOOKUP($H42,'mod2.fr'!$A:H,4,0),4),")")</f>
        <v>(0.0001)</v>
      </c>
      <c r="E43" s="29" t="str">
        <f>_xlfn.CONCAT("(",FIXED(VLOOKUP($H42,'mod3.fr'!$A:G,4,0),4),")")</f>
        <v>(0.0001)</v>
      </c>
      <c r="F43" s="29" t="str">
        <f>_xlfn.CONCAT("(",FIXED(VLOOKUP($H42,'mod4.fr'!$A:H,4,0),4),")")</f>
        <v>(0.0000)</v>
      </c>
    </row>
    <row r="44" spans="2:8" x14ac:dyDescent="0.25">
      <c r="B44" s="109" t="s">
        <v>101</v>
      </c>
      <c r="C44" s="28" t="str">
        <f>_xlfn.CONCAT(FIXED(VLOOKUP($H44,'mod2'!A:G,2,0),4)," ",VLOOKUP($H44,'mod2'!A:G,7,0))</f>
        <v>-0.0412 **</v>
      </c>
      <c r="D44" s="28" t="str">
        <f>_xlfn.CONCAT(FIXED(VLOOKUP($H44,'mod2.fr'!$A:H,2,0),4)," ",VLOOKUP($H44,'mod2.fr'!$A:H,7,0))</f>
        <v>-0.0324 ^</v>
      </c>
      <c r="E44" s="28" t="str">
        <f>_xlfn.CONCAT(FIXED(VLOOKUP($H44,'mod3.fr'!$A:G,2,0),4)," ",VLOOKUP($H44,'mod3.fr'!$A:G,7,0))</f>
        <v xml:space="preserve">0.0041 </v>
      </c>
      <c r="F44" s="28" t="str">
        <f>_xlfn.CONCAT(FIXED(VLOOKUP($H44,'mod4.fr'!$A:H,2,0),4)," ",VLOOKUP($H44,'mod4.fr'!$A:H,7,0))</f>
        <v xml:space="preserve">-0.0228 </v>
      </c>
      <c r="H44" s="11" t="s">
        <v>37</v>
      </c>
    </row>
    <row r="45" spans="2:8" x14ac:dyDescent="0.25">
      <c r="B45" s="110"/>
      <c r="C45" s="29" t="str">
        <f>_xlfn.CONCAT("(",FIXED(VLOOKUP($H44,'mod2'!A:G,4,0),4),")")</f>
        <v>(0.0145)</v>
      </c>
      <c r="D45" s="29" t="str">
        <f>_xlfn.CONCAT("(",FIXED(VLOOKUP($H44,'mod2.fr'!$A:H,4,0),4),")")</f>
        <v>(0.0166)</v>
      </c>
      <c r="E45" s="29" t="str">
        <f>_xlfn.CONCAT("(",FIXED(VLOOKUP($H44,'mod3.fr'!$A:G,4,0),4),")")</f>
        <v>(0.0216)</v>
      </c>
      <c r="F45" s="29" t="str">
        <f>_xlfn.CONCAT("(",FIXED(VLOOKUP($H44,'mod4.fr'!$A:H,4,0),4),")")</f>
        <v>(0.1704)</v>
      </c>
    </row>
    <row r="46" spans="2:8" x14ac:dyDescent="0.25">
      <c r="B46" s="109" t="s">
        <v>102</v>
      </c>
      <c r="C46" s="28" t="str">
        <f>_xlfn.CONCAT(FIXED(VLOOKUP($H46,'mod2'!A:G,2,0),4)," ",VLOOKUP($H46,'mod2'!A:G,7,0))</f>
        <v>-0.0645 **</v>
      </c>
      <c r="D46" s="28" t="str">
        <f>_xlfn.CONCAT(FIXED(VLOOKUP($H46,'mod2.fr'!$A:H,2,0),4)," ",VLOOKUP($H46,'mod2.fr'!$A:H,7,0))</f>
        <v xml:space="preserve">-0.0374 </v>
      </c>
      <c r="E46" s="28" t="str">
        <f>_xlfn.CONCAT(FIXED(VLOOKUP($H46,'mod3.fr'!$A:G,2,0),4)," ",VLOOKUP($H46,'mod3.fr'!$A:G,7,0))</f>
        <v xml:space="preserve">0.0061 </v>
      </c>
      <c r="F46" s="28" t="str">
        <f>_xlfn.CONCAT(FIXED(VLOOKUP($H46,'mod4.fr'!$A:H,2,0),4)," ",VLOOKUP($H46,'mod4.fr'!$A:H,7,0))</f>
        <v xml:space="preserve">-0.0308 </v>
      </c>
      <c r="H46" s="11" t="s">
        <v>38</v>
      </c>
    </row>
    <row r="47" spans="2:8" x14ac:dyDescent="0.25">
      <c r="B47" s="110"/>
      <c r="C47" s="29" t="str">
        <f>_xlfn.CONCAT("(",FIXED(VLOOKUP($H46,'mod2'!A:G,4,0),4),")")</f>
        <v>(0.0208)</v>
      </c>
      <c r="D47" s="29" t="str">
        <f>_xlfn.CONCAT("(",FIXED(VLOOKUP($H46,'mod2.fr'!$A:H,4,0),4),")")</f>
        <v>(0.0243)</v>
      </c>
      <c r="E47" s="29" t="str">
        <f>_xlfn.CONCAT("(",FIXED(VLOOKUP($H46,'mod3.fr'!$A:G,4,0),4),")")</f>
        <v>(0.0324)</v>
      </c>
      <c r="F47" s="29" t="str">
        <f>_xlfn.CONCAT("(",FIXED(VLOOKUP($H46,'mod4.fr'!$A:H,4,0),4),")")</f>
        <v>(0.2055)</v>
      </c>
    </row>
    <row r="48" spans="2:8" x14ac:dyDescent="0.25">
      <c r="B48" s="109" t="s">
        <v>127</v>
      </c>
      <c r="C48" s="28" t="str">
        <f>_xlfn.CONCAT(FIXED(VLOOKUP($H48,'mod2'!A:G,2,0),4)," ",VLOOKUP($H48,'mod2'!A:G,7,0))</f>
        <v>-0.0527 *</v>
      </c>
      <c r="D48" s="28" t="str">
        <f>_xlfn.CONCAT(FIXED(VLOOKUP($H48,'mod2.fr'!$A:H,2,0),4)," ",VLOOKUP($H48,'mod2.fr'!$A:H,7,0))</f>
        <v xml:space="preserve">-0.0420 </v>
      </c>
      <c r="E48" s="28" t="str">
        <f>_xlfn.CONCAT(FIXED(VLOOKUP($H48,'mod3.fr'!$A:G,2,0),4)," ",VLOOKUP($H48,'mod3.fr'!$A:G,7,0))</f>
        <v>-0.1280 ***</v>
      </c>
      <c r="F48" s="28" t="str">
        <f>_xlfn.CONCAT(FIXED(VLOOKUP($H48,'mod4.fr'!$A:H,2,0),4)," ",VLOOKUP($H48,'mod4.fr'!$A:H,7,0))</f>
        <v>-0.0965 ***</v>
      </c>
      <c r="H48" s="11" t="s">
        <v>39</v>
      </c>
    </row>
    <row r="49" spans="2:10" x14ac:dyDescent="0.25">
      <c r="B49" s="110"/>
      <c r="C49" s="29" t="str">
        <f>_xlfn.CONCAT("(",FIXED(VLOOKUP($H48,'mod2'!A:G,4,0),4),")")</f>
        <v>(0.0206)</v>
      </c>
      <c r="D49" s="29" t="str">
        <f>_xlfn.CONCAT("(",FIXED(VLOOKUP($H48,'mod2.fr'!$A:H,4,0),4),")")</f>
        <v>(0.0278)</v>
      </c>
      <c r="E49" s="29" t="str">
        <f>_xlfn.CONCAT("(",FIXED(VLOOKUP($H48,'mod3.fr'!$A:G,4,0),4),")")</f>
        <v>(0.0347)</v>
      </c>
      <c r="F49" s="29" t="str">
        <f>_xlfn.CONCAT("(",FIXED(VLOOKUP($H48,'mod4.fr'!$A:H,4,0),4),")")</f>
        <v>(0.0005)</v>
      </c>
    </row>
    <row r="50" spans="2:10" x14ac:dyDescent="0.25">
      <c r="B50" s="109" t="s">
        <v>126</v>
      </c>
      <c r="C50" s="28" t="str">
        <f>_xlfn.CONCAT(FIXED(VLOOKUP($H50,'mod2'!A:G,2,0),4)," ",VLOOKUP($H50,'mod2'!A:G,7,0))</f>
        <v>-0.1335 ***</v>
      </c>
      <c r="D50" s="28" t="str">
        <f>_xlfn.CONCAT(FIXED(VLOOKUP($H50,'mod2.fr'!$A:H,2,0),4)," ",VLOOKUP($H50,'mod2.fr'!$A:H,7,0))</f>
        <v>-0.1647 ***</v>
      </c>
      <c r="E50" s="28" t="str">
        <f>_xlfn.CONCAT(FIXED(VLOOKUP($H50,'mod3.fr'!$A:G,2,0),4)," ",VLOOKUP($H50,'mod3.fr'!$A:G,7,0))</f>
        <v>-0.2360 ***</v>
      </c>
      <c r="F50" s="28" t="str">
        <f>_xlfn.CONCAT(FIXED(VLOOKUP($H50,'mod4.fr'!$A:H,2,0),4)," ",VLOOKUP($H50,'mod4.fr'!$A:H,7,0))</f>
        <v>-0.2299 ***</v>
      </c>
      <c r="H50" s="11" t="s">
        <v>40</v>
      </c>
    </row>
    <row r="51" spans="2:10" x14ac:dyDescent="0.25">
      <c r="B51" s="110"/>
      <c r="C51" s="29" t="str">
        <f>_xlfn.CONCAT("(",FIXED(VLOOKUP($H50,'mod2'!A:G,4,0),4),")")</f>
        <v>(0.0218)</v>
      </c>
      <c r="D51" s="29" t="str">
        <f>_xlfn.CONCAT("(",FIXED(VLOOKUP($H50,'mod2.fr'!$A:H,4,0),4),")")</f>
        <v>(0.0295)</v>
      </c>
      <c r="E51" s="29" t="str">
        <f>_xlfn.CONCAT("(",FIXED(VLOOKUP($H50,'mod3.fr'!$A:G,4,0),4),")")</f>
        <v>(0.0378)</v>
      </c>
      <c r="F51" s="29" t="str">
        <f>_xlfn.CONCAT("(",FIXED(VLOOKUP($H50,'mod4.fr'!$A:H,4,0),4),")")</f>
        <v>(0.0000)</v>
      </c>
    </row>
    <row r="52" spans="2:10" x14ac:dyDescent="0.25">
      <c r="B52" s="109" t="s">
        <v>103</v>
      </c>
      <c r="C52" s="28" t="str">
        <f>_xlfn.CONCAT(FIXED(VLOOKUP($H52,'mod2'!A:G,2,0),4)," ",VLOOKUP($H52,'mod2'!A:G,7,0))</f>
        <v>-0.0340 .</v>
      </c>
      <c r="D52" s="28" t="str">
        <f>_xlfn.CONCAT(FIXED(VLOOKUP($H52,'mod2.fr'!$A:H,2,0),4)," ",VLOOKUP($H52,'mod2.fr'!$A:H,7,0))</f>
        <v xml:space="preserve">-0.0445 </v>
      </c>
      <c r="E52" s="28" t="str">
        <f>_xlfn.CONCAT(FIXED(VLOOKUP($H52,'mod3.fr'!$A:G,2,0),4)," ",VLOOKUP($H52,'mod3.fr'!$A:G,7,0))</f>
        <v>-0.1151 ***</v>
      </c>
      <c r="F52" s="28" t="str">
        <f>_xlfn.CONCAT(FIXED(VLOOKUP($H52,'mod4.fr'!$A:H,2,0),4)," ",VLOOKUP($H52,'mod4.fr'!$A:H,7,0))</f>
        <v>-0.1037 ***</v>
      </c>
      <c r="H52" s="11" t="s">
        <v>41</v>
      </c>
    </row>
    <row r="53" spans="2:10" x14ac:dyDescent="0.25">
      <c r="B53" s="110"/>
      <c r="C53" s="29" t="str">
        <f>_xlfn.CONCAT("(",FIXED(VLOOKUP($H52,'mod2'!A:G,4,0),4),")")</f>
        <v>(0.0182)</v>
      </c>
      <c r="D53" s="29" t="str">
        <f>_xlfn.CONCAT("(",FIXED(VLOOKUP($H52,'mod2.fr'!$A:H,4,0),4),")")</f>
        <v>(0.0245)</v>
      </c>
      <c r="E53" s="29" t="str">
        <f>_xlfn.CONCAT("(",FIXED(VLOOKUP($H52,'mod3.fr'!$A:G,4,0),4),")")</f>
        <v>(0.0311)</v>
      </c>
      <c r="F53" s="29" t="str">
        <f>_xlfn.CONCAT("(",FIXED(VLOOKUP($H52,'mod4.fr'!$A:H,4,0),4),")")</f>
        <v>(0.0000)</v>
      </c>
    </row>
    <row r="54" spans="2:10" x14ac:dyDescent="0.25">
      <c r="B54" s="109" t="s">
        <v>506</v>
      </c>
      <c r="C54" s="28" t="str">
        <f>_xlfn.CONCAT(FIXED(VLOOKUP($H54,'mod2'!A:G,2,0),4)," ",VLOOKUP($H54,'mod2'!A:G,7,0))</f>
        <v xml:space="preserve">-0.0264 </v>
      </c>
      <c r="D54" s="28" t="str">
        <f>_xlfn.CONCAT(FIXED(VLOOKUP($H54,'mod2.fr'!$A:H,2,0),4)," ",VLOOKUP($H54,'mod2.fr'!$A:H,7,0))</f>
        <v xml:space="preserve">-0.0372 </v>
      </c>
      <c r="E54" s="28" t="str">
        <f>_xlfn.CONCAT(FIXED(VLOOKUP($H54,'mod3.fr'!$A:G,2,0),4)," ",VLOOKUP($H54,'mod3.fr'!$A:G,7,0))</f>
        <v>-0.0501 ^</v>
      </c>
      <c r="F54" s="28" t="str">
        <f>_xlfn.CONCAT(FIXED(VLOOKUP($H54,'mod4.fr'!$A:H,2,0),4)," ",VLOOKUP($H54,'mod4.fr'!$A:H,7,0))</f>
        <v xml:space="preserve">-0.0340 </v>
      </c>
      <c r="H54" s="11" t="s">
        <v>503</v>
      </c>
    </row>
    <row r="55" spans="2:10" x14ac:dyDescent="0.25">
      <c r="B55" s="110"/>
      <c r="C55" s="29" t="str">
        <f>_xlfn.CONCAT("(",FIXED(VLOOKUP($H54,'mod2'!A:G,4,0),4),")")</f>
        <v>(0.0185)</v>
      </c>
      <c r="D55" s="29" t="str">
        <f>_xlfn.CONCAT("(",FIXED(VLOOKUP($H54,'mod2.fr'!$A:H,4,0),4),")")</f>
        <v>(0.0213)</v>
      </c>
      <c r="E55" s="29" t="str">
        <f>_xlfn.CONCAT("(",FIXED(VLOOKUP($H54,'mod3.fr'!$A:G,4,0),4),")")</f>
        <v>(0.0275)</v>
      </c>
      <c r="F55" s="29" t="str">
        <f>_xlfn.CONCAT("(",FIXED(VLOOKUP($H54,'mod4.fr'!$A:H,4,0),4),")")</f>
        <v>(0.1108)</v>
      </c>
    </row>
    <row r="56" spans="2:10" x14ac:dyDescent="0.25">
      <c r="B56" s="109" t="s">
        <v>507</v>
      </c>
      <c r="C56" s="28" t="str">
        <f>_xlfn.CONCAT(FIXED(VLOOKUP($H56,'mod2'!A:G,2,0),4)," ",VLOOKUP($H56,'mod2'!A:G,7,0))</f>
        <v xml:space="preserve">-0.0092 </v>
      </c>
      <c r="D56" s="28" t="str">
        <f>_xlfn.CONCAT(FIXED(VLOOKUP($H56,'mod2.fr'!$A:H,2,0),4)," ",VLOOKUP($H56,'mod2.fr'!$A:H,7,0))</f>
        <v xml:space="preserve">-0.0095 </v>
      </c>
      <c r="E56" s="28" t="str">
        <f>_xlfn.CONCAT(FIXED(VLOOKUP($H56,'mod3.fr'!$A:G,2,0),4)," ",VLOOKUP($H56,'mod3.fr'!$A:G,7,0))</f>
        <v xml:space="preserve">-0.0235 </v>
      </c>
      <c r="F56" s="28" t="str">
        <f>_xlfn.CONCAT(FIXED(VLOOKUP($H56,'mod4.fr'!$A:H,2,0),4)," ",VLOOKUP($H56,'mod4.fr'!$A:H,7,0))</f>
        <v xml:space="preserve">-0.0111 </v>
      </c>
      <c r="H56" s="11" t="s">
        <v>504</v>
      </c>
    </row>
    <row r="57" spans="2:10" x14ac:dyDescent="0.25">
      <c r="B57" s="110"/>
      <c r="C57" s="29" t="str">
        <f>_xlfn.CONCAT("(",FIXED(VLOOKUP($H56,'mod2'!A:G,4,0),4),")")</f>
        <v>(0.0223)</v>
      </c>
      <c r="D57" s="29" t="str">
        <f>_xlfn.CONCAT("(",FIXED(VLOOKUP($H56,'mod2.fr'!$A:H,4,0),4),")")</f>
        <v>(0.0265)</v>
      </c>
      <c r="E57" s="29" t="str">
        <f>_xlfn.CONCAT("(",FIXED(VLOOKUP($H56,'mod3.fr'!$A:G,4,0),4),")")</f>
        <v>(0.0343)</v>
      </c>
      <c r="F57" s="29" t="str">
        <f>_xlfn.CONCAT("(",FIXED(VLOOKUP($H56,'mod4.fr'!$A:H,4,0),4),")")</f>
        <v>(0.6763)</v>
      </c>
    </row>
    <row r="58" spans="2:10" x14ac:dyDescent="0.25">
      <c r="B58" s="109" t="s">
        <v>508</v>
      </c>
      <c r="C58" s="28" t="str">
        <f>_xlfn.CONCAT(FIXED(VLOOKUP($H58,'mod2'!A:G,2,0),4)," ",VLOOKUP($H58,'mod2'!A:G,7,0))</f>
        <v xml:space="preserve">-0.0118 </v>
      </c>
      <c r="D58" s="28" t="str">
        <f>_xlfn.CONCAT(FIXED(VLOOKUP($H58,'mod2.fr'!$A:H,2,0),4)," ",VLOOKUP($H58,'mod2.fr'!$A:H,7,0))</f>
        <v xml:space="preserve">-0.0074 </v>
      </c>
      <c r="E58" s="28" t="str">
        <f>_xlfn.CONCAT(FIXED(VLOOKUP($H58,'mod3.fr'!$A:G,2,0),4)," ",VLOOKUP($H58,'mod3.fr'!$A:G,7,0))</f>
        <v xml:space="preserve">-0.0181 </v>
      </c>
      <c r="F58" s="28" t="str">
        <f>_xlfn.CONCAT(FIXED(VLOOKUP($H58,'mod4.fr'!$A:H,2,0),4)," ",VLOOKUP($H58,'mod4.fr'!$A:H,7,0))</f>
        <v xml:space="preserve">-0.0030 </v>
      </c>
      <c r="H58" s="11" t="s">
        <v>505</v>
      </c>
    </row>
    <row r="59" spans="2:10" x14ac:dyDescent="0.25">
      <c r="B59" s="110"/>
      <c r="C59" s="29" t="str">
        <f>_xlfn.CONCAT("(",FIXED(VLOOKUP($H58,'mod2'!A:G,4,0),4),")")</f>
        <v>(0.0200)</v>
      </c>
      <c r="D59" s="29" t="str">
        <f>_xlfn.CONCAT("(",FIXED(VLOOKUP($H58,'mod2.fr'!$A:H,4,0),4),")")</f>
        <v>(0.0229)</v>
      </c>
      <c r="E59" s="29" t="str">
        <f>_xlfn.CONCAT("(",FIXED(VLOOKUP($H58,'mod3.fr'!$A:G,4,0),4),")")</f>
        <v>(0.0295)</v>
      </c>
      <c r="F59" s="29" t="str">
        <f>_xlfn.CONCAT("(",FIXED(VLOOKUP($H58,'mod4.fr'!$A:H,4,0),4),")")</f>
        <v>(0.8966)</v>
      </c>
    </row>
    <row r="60" spans="2:10" x14ac:dyDescent="0.25">
      <c r="B60" s="109" t="s">
        <v>104</v>
      </c>
      <c r="C60" s="28"/>
      <c r="D60" s="28"/>
      <c r="E60" s="28" t="str">
        <f>_xlfn.CONCAT(FIXED(VLOOKUP($H60,'mod3.fr'!$A:G,2,0),4)," ",VLOOKUP($H60,'mod3.fr'!$A:G,7,0))</f>
        <v>-0.0822 ***</v>
      </c>
      <c r="F60" s="28" t="str">
        <f>_xlfn.CONCAT(FIXED(VLOOKUP($H60,'mod4.fr'!$A:H,2,0),4)," ",VLOOKUP($H60,'mod4.fr'!$A:H,7,0))</f>
        <v>-0.0767 ***</v>
      </c>
      <c r="H60" s="11" t="s">
        <v>43</v>
      </c>
    </row>
    <row r="61" spans="2:10" x14ac:dyDescent="0.25">
      <c r="B61" s="110"/>
      <c r="C61" s="29"/>
      <c r="D61" s="29"/>
      <c r="E61" s="29" t="str">
        <f>_xlfn.CONCAT("(",FIXED(VLOOKUP($H60,'mod3.fr'!$A:G,4,0),4),")")</f>
        <v>(0.0073)</v>
      </c>
      <c r="F61" s="29" t="str">
        <f>_xlfn.CONCAT("(",FIXED(VLOOKUP($H60,'mod4.fr'!$A:H,4,0),4),")")</f>
        <v>(0.0000)</v>
      </c>
      <c r="J61" t="s">
        <v>145</v>
      </c>
    </row>
    <row r="62" spans="2:10" x14ac:dyDescent="0.25">
      <c r="B62" s="109" t="s">
        <v>105</v>
      </c>
      <c r="C62" s="28"/>
      <c r="D62" s="28"/>
      <c r="E62" s="28" t="str">
        <f>_xlfn.CONCAT(FIXED(VLOOKUP($H62,'mod3.fr'!$A:G,2,0),4)," ",VLOOKUP($H62,'mod3.fr'!$A:G,7,0))</f>
        <v xml:space="preserve">0.0237 </v>
      </c>
      <c r="F62" s="28" t="str">
        <f>_xlfn.CONCAT(FIXED(VLOOKUP($H62,'mod4.fr'!$A:H,2,0),4)," ",VLOOKUP($H62,'mod4.fr'!$A:H,7,0))</f>
        <v xml:space="preserve">0.0207 </v>
      </c>
      <c r="H62" s="11" t="s">
        <v>44</v>
      </c>
    </row>
    <row r="63" spans="2:10" x14ac:dyDescent="0.25">
      <c r="B63" s="110"/>
      <c r="C63" s="29"/>
      <c r="D63" s="29"/>
      <c r="E63" s="29" t="str">
        <f>_xlfn.CONCAT("(",FIXED(VLOOKUP($H62,'mod3.fr'!$A:G,4,0),4),")")</f>
        <v>(0.0178)</v>
      </c>
      <c r="F63" s="29" t="str">
        <f>_xlfn.CONCAT("(",FIXED(VLOOKUP($H62,'mod4.fr'!$A:H,4,0),4),")")</f>
        <v>(0.1312)</v>
      </c>
    </row>
    <row r="64" spans="2:10" x14ac:dyDescent="0.25">
      <c r="B64" s="109" t="s">
        <v>146</v>
      </c>
      <c r="C64" s="28"/>
      <c r="D64" s="28"/>
      <c r="E64" s="28" t="str">
        <f>_xlfn.CONCAT(FIXED(VLOOKUP($H64,'mod3.fr'!$A:G,2,0),4)," ",VLOOKUP($H64,'mod3.fr'!$A:G,7,0))</f>
        <v>-0.5207 ***</v>
      </c>
      <c r="F64" s="28" t="str">
        <f>_xlfn.CONCAT(FIXED(VLOOKUP($H64,'mod4.fr'!$A:H,2,0),4)," ",VLOOKUP($H64,'mod4.fr'!$A:H,7,0))</f>
        <v xml:space="preserve">-0.3334 </v>
      </c>
      <c r="H64" t="s">
        <v>145</v>
      </c>
    </row>
    <row r="65" spans="2:8" x14ac:dyDescent="0.25">
      <c r="B65" s="110"/>
      <c r="C65" s="29"/>
      <c r="D65" s="29"/>
      <c r="E65" s="29" t="str">
        <f>_xlfn.CONCAT("(",FIXED(VLOOKUP($H64,'mod3.fr'!$A:G,4,0),4),")")</f>
        <v>(0.1062)</v>
      </c>
      <c r="F65" s="29" t="str">
        <f>_xlfn.CONCAT("(",FIXED(VLOOKUP($H64,'mod4.fr'!$A:H,4,0),4),")")</f>
        <v>(0.0437)</v>
      </c>
    </row>
    <row r="66" spans="2:8" x14ac:dyDescent="0.25">
      <c r="B66" s="109" t="s">
        <v>132</v>
      </c>
      <c r="C66" s="28"/>
      <c r="D66" s="28"/>
      <c r="E66" s="28" t="str">
        <f>_xlfn.CONCAT(FIXED(VLOOKUP($H66,'mod3.fr'!$A:G,2,0),4)," ",VLOOKUP($H66,'mod3.fr'!$A:G,7,0))</f>
        <v xml:space="preserve">-0.2165 </v>
      </c>
      <c r="F66" s="28" t="str">
        <f>_xlfn.CONCAT(FIXED(VLOOKUP($H66,'mod4.fr'!$A:H,2,0),4)," ",VLOOKUP($H66,'mod4.fr'!$A:H,7,0))</f>
        <v xml:space="preserve">-0.0700 </v>
      </c>
      <c r="H66" s="11" t="s">
        <v>45</v>
      </c>
    </row>
    <row r="67" spans="2:8" x14ac:dyDescent="0.25">
      <c r="B67" s="110"/>
      <c r="C67" s="29"/>
      <c r="D67" s="29"/>
      <c r="E67" s="29" t="str">
        <f>_xlfn.CONCAT("(",FIXED(VLOOKUP($H66,'mod3.fr'!$A:G,4,0),4),")")</f>
        <v>(0.1944)</v>
      </c>
      <c r="F67" s="29" t="str">
        <f>_xlfn.CONCAT("(",FIXED(VLOOKUP($H66,'mod4.fr'!$A:H,4,0),4),")")</f>
        <v>(0.7452)</v>
      </c>
    </row>
    <row r="68" spans="2:8" x14ac:dyDescent="0.25">
      <c r="B68" s="109" t="s">
        <v>133</v>
      </c>
      <c r="C68" s="28"/>
      <c r="D68" s="28"/>
      <c r="E68" s="28" t="str">
        <f>_xlfn.CONCAT(FIXED(VLOOKUP($H68,'mod3.fr'!$A:G,2,0),4)," ",VLOOKUP($H68,'mod3.fr'!$A:G,7,0))</f>
        <v>-0.5040 ***</v>
      </c>
      <c r="F68" s="28" t="str">
        <f>_xlfn.CONCAT(FIXED(VLOOKUP($H68,'mod4.fr'!$A:H,2,0),4)," ",VLOOKUP($H68,'mod4.fr'!$A:H,7,0))</f>
        <v xml:space="preserve">-0.2585 </v>
      </c>
      <c r="H68" s="11" t="s">
        <v>129</v>
      </c>
    </row>
    <row r="69" spans="2:8" x14ac:dyDescent="0.25">
      <c r="B69" s="110"/>
      <c r="C69" s="29"/>
      <c r="D69" s="29"/>
      <c r="E69" s="29" t="str">
        <f>_xlfn.CONCAT("(",FIXED(VLOOKUP($H68,'mod3.fr'!$A:G,4,0),4),")")</f>
        <v>(0.0857)</v>
      </c>
      <c r="F69" s="29" t="str">
        <f>_xlfn.CONCAT("(",FIXED(VLOOKUP($H68,'mod4.fr'!$A:H,4,0),4),")")</f>
        <v>(0.1036)</v>
      </c>
    </row>
    <row r="70" spans="2:8" x14ac:dyDescent="0.25">
      <c r="B70" s="109" t="s">
        <v>134</v>
      </c>
      <c r="C70" s="28"/>
      <c r="D70" s="28"/>
      <c r="E70" s="28" t="str">
        <f>_xlfn.CONCAT(FIXED(VLOOKUP($H70,'mod3.fr'!$A:G,2,0),4)," ",VLOOKUP($H70,'mod3.fr'!$A:G,7,0))</f>
        <v>-0.3536 ***</v>
      </c>
      <c r="F70" s="28" t="str">
        <f>_xlfn.CONCAT(FIXED(VLOOKUP($H70,'mod4.fr'!$A:H,2,0),4)," ",VLOOKUP($H70,'mod4.fr'!$A:H,7,0))</f>
        <v xml:space="preserve">-0.1731 </v>
      </c>
      <c r="H70" s="11" t="s">
        <v>130</v>
      </c>
    </row>
    <row r="71" spans="2:8" x14ac:dyDescent="0.25">
      <c r="B71" s="110"/>
      <c r="C71" s="29"/>
      <c r="D71" s="29"/>
      <c r="E71" s="29" t="str">
        <f>_xlfn.CONCAT("(",FIXED(VLOOKUP($H70,'mod3.fr'!$A:G,4,0),4),")")</f>
        <v>(0.0766)</v>
      </c>
      <c r="F71" s="29" t="str">
        <f>_xlfn.CONCAT("(",FIXED(VLOOKUP($H70,'mod4.fr'!$A:H,4,0),4),")")</f>
        <v>(0.2701)</v>
      </c>
    </row>
    <row r="72" spans="2:8" x14ac:dyDescent="0.25">
      <c r="B72" s="109" t="s">
        <v>136</v>
      </c>
      <c r="C72" s="28"/>
      <c r="D72" s="28"/>
      <c r="E72" s="28" t="str">
        <f>_xlfn.CONCAT(FIXED(VLOOKUP($H72,'mod3.fr'!$A:G,2,0),4)," ",VLOOKUP($H72,'mod3.fr'!$A:G,7,0))</f>
        <v>-0.3278 ***</v>
      </c>
      <c r="F72" s="28" t="str">
        <f>_xlfn.CONCAT(FIXED(VLOOKUP($H72,'mod4.fr'!$A:H,2,0),4)," ",VLOOKUP($H72,'mod4.fr'!$A:H,7,0))</f>
        <v xml:space="preserve">-0.1882 </v>
      </c>
      <c r="H72" s="11" t="s">
        <v>46</v>
      </c>
    </row>
    <row r="73" spans="2:8" x14ac:dyDescent="0.25">
      <c r="B73" s="110"/>
      <c r="C73" s="29"/>
      <c r="D73" s="29"/>
      <c r="E73" s="29" t="str">
        <f>_xlfn.CONCAT("(",FIXED(VLOOKUP($H72,'mod3.fr'!$A:G,4,0),4),")")</f>
        <v>(0.0677)</v>
      </c>
      <c r="F73" s="29" t="str">
        <f>_xlfn.CONCAT("(",FIXED(VLOOKUP($H72,'mod4.fr'!$A:H,4,0),4),")")</f>
        <v>(0.2213)</v>
      </c>
    </row>
    <row r="74" spans="2:8" x14ac:dyDescent="0.25">
      <c r="B74" s="109" t="s">
        <v>135</v>
      </c>
      <c r="C74" s="28"/>
      <c r="D74" s="28"/>
      <c r="E74" s="28" t="str">
        <f>_xlfn.CONCAT(FIXED(VLOOKUP($H74,'mod3.fr'!$A:G,2,0),4)," ",VLOOKUP($H74,'mod3.fr'!$A:G,7,0))</f>
        <v>-0.0966 ***</v>
      </c>
      <c r="F74" s="28" t="str">
        <f>_xlfn.CONCAT(FIXED(VLOOKUP($H74,'mod4.fr'!$A:H,2,0),4)," ",VLOOKUP($H74,'mod4.fr'!$A:H,7,0))</f>
        <v>0.0747 *</v>
      </c>
      <c r="H74" s="11" t="s">
        <v>131</v>
      </c>
    </row>
    <row r="75" spans="2:8" x14ac:dyDescent="0.25">
      <c r="B75" s="110"/>
      <c r="C75" s="29"/>
      <c r="D75" s="29"/>
      <c r="E75" s="29" t="str">
        <f>_xlfn.CONCAT("(",FIXED(VLOOKUP($H74,'mod3.fr'!$A:G,4,0),4),")")</f>
        <v>(0.0248)</v>
      </c>
      <c r="F75" s="29" t="str">
        <f>_xlfn.CONCAT("(",FIXED(VLOOKUP($H74,'mod4.fr'!$A:H,4,0),4),")")</f>
        <v>(0.6070)</v>
      </c>
    </row>
    <row r="76" spans="2:8" x14ac:dyDescent="0.25">
      <c r="B76" s="109" t="s">
        <v>106</v>
      </c>
      <c r="C76" s="28"/>
      <c r="D76" s="28"/>
      <c r="E76" s="28"/>
      <c r="F76" s="28" t="str">
        <f>_xlfn.CONCAT(FIXED(VLOOKUP($H76,'mod4.fr'!$A:H,2,0),4)," ",VLOOKUP($H76,'mod4.fr'!$A:H,7,0))</f>
        <v xml:space="preserve">0.0417 </v>
      </c>
      <c r="H76" s="11" t="s">
        <v>106</v>
      </c>
    </row>
    <row r="77" spans="2:8" x14ac:dyDescent="0.25">
      <c r="B77" s="110"/>
      <c r="C77" s="29"/>
      <c r="D77" s="29"/>
      <c r="E77" s="29"/>
      <c r="F77" s="29" t="str">
        <f>_xlfn.CONCAT("(",FIXED(VLOOKUP($H76,'mod4.fr'!$A:H,4,0),4),")")</f>
        <v>(0.4183)</v>
      </c>
    </row>
    <row r="78" spans="2:8" x14ac:dyDescent="0.25">
      <c r="B78" s="18" t="s">
        <v>107</v>
      </c>
      <c r="C78" s="28" t="s">
        <v>627</v>
      </c>
      <c r="D78" s="20" t="s">
        <v>627</v>
      </c>
      <c r="E78" s="28" t="s">
        <v>627</v>
      </c>
      <c r="F78" s="20" t="s">
        <v>112</v>
      </c>
    </row>
    <row r="79" spans="2:8" x14ac:dyDescent="0.25">
      <c r="B79" s="18" t="s">
        <v>108</v>
      </c>
      <c r="C79" s="28" t="s">
        <v>627</v>
      </c>
      <c r="D79" s="20" t="s">
        <v>627</v>
      </c>
      <c r="E79" s="28" t="s">
        <v>627</v>
      </c>
      <c r="F79" s="20" t="s">
        <v>112</v>
      </c>
    </row>
    <row r="80" spans="2:8" x14ac:dyDescent="0.25">
      <c r="B80" s="18" t="s">
        <v>3</v>
      </c>
      <c r="C80" s="33">
        <v>121114</v>
      </c>
      <c r="D80" s="75">
        <v>260538.6</v>
      </c>
      <c r="E80" s="33">
        <v>260345.60000000001</v>
      </c>
      <c r="F80" s="75">
        <v>260375.8</v>
      </c>
    </row>
    <row r="81" spans="2:6" ht="15.75" thickBot="1" x14ac:dyDescent="0.3">
      <c r="B81" s="53" t="s">
        <v>113</v>
      </c>
      <c r="C81" s="46" t="s">
        <v>170</v>
      </c>
      <c r="D81" s="76" t="str">
        <f>FIXED('mod2.fr'!C32,4)</f>
        <v>0.3858</v>
      </c>
      <c r="E81" s="46" t="str">
        <f>FIXED('mod3.fr'!C39,4)</f>
        <v>0.4109</v>
      </c>
      <c r="F81" s="76" t="str">
        <f>FIXED('mod4.fr'!C78,4)</f>
        <v>0.4080</v>
      </c>
    </row>
    <row r="82" spans="2:6" x14ac:dyDescent="0.25">
      <c r="B82" s="115" t="s">
        <v>765</v>
      </c>
      <c r="C82" s="115"/>
      <c r="D82" s="115"/>
      <c r="E82" s="115"/>
      <c r="F82" s="115"/>
    </row>
    <row r="83" spans="2:6" x14ac:dyDescent="0.25">
      <c r="B83" s="116"/>
      <c r="C83" s="116"/>
      <c r="D83" s="116"/>
      <c r="E83" s="116"/>
      <c r="F83" s="116"/>
    </row>
    <row r="84" spans="2:6" x14ac:dyDescent="0.25">
      <c r="B84" s="116"/>
      <c r="C84" s="116"/>
      <c r="D84" s="116"/>
      <c r="E84" s="116"/>
      <c r="F84" s="116"/>
    </row>
  </sheetData>
  <mergeCells count="40">
    <mergeCell ref="B66:B67"/>
    <mergeCell ref="B68:B69"/>
    <mergeCell ref="B76:B77"/>
    <mergeCell ref="B62:B63"/>
    <mergeCell ref="B26:B27"/>
    <mergeCell ref="B28:B29"/>
    <mergeCell ref="B38:B39"/>
    <mergeCell ref="B40:B41"/>
    <mergeCell ref="B42:B43"/>
    <mergeCell ref="B44:B45"/>
    <mergeCell ref="B46:B47"/>
    <mergeCell ref="B50:B51"/>
    <mergeCell ref="B52:B53"/>
    <mergeCell ref="B48:B49"/>
    <mergeCell ref="B60:B61"/>
    <mergeCell ref="B64:B65"/>
    <mergeCell ref="B32:B33"/>
    <mergeCell ref="B34:B35"/>
    <mergeCell ref="B4:B5"/>
    <mergeCell ref="B18:B19"/>
    <mergeCell ref="B16:B17"/>
    <mergeCell ref="B12:B13"/>
    <mergeCell ref="B14:B15"/>
    <mergeCell ref="B20:B21"/>
    <mergeCell ref="B82:F84"/>
    <mergeCell ref="B2:F2"/>
    <mergeCell ref="B1:F1"/>
    <mergeCell ref="B70:B71"/>
    <mergeCell ref="B72:B73"/>
    <mergeCell ref="B74:B75"/>
    <mergeCell ref="B24:B25"/>
    <mergeCell ref="B36:B37"/>
    <mergeCell ref="B54:B55"/>
    <mergeCell ref="B56:B57"/>
    <mergeCell ref="B58:B59"/>
    <mergeCell ref="B6:B7"/>
    <mergeCell ref="B8:B9"/>
    <mergeCell ref="B10:B11"/>
    <mergeCell ref="B22:B23"/>
    <mergeCell ref="B30:B31"/>
  </mergeCells>
  <pageMargins left="0.7" right="0.7" top="0.75" bottom="0.75" header="0.3" footer="0.3"/>
  <pageSetup scale="60"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tabSelected="1" workbookViewId="0">
      <selection activeCell="F80" sqref="F80"/>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7" t="s">
        <v>640</v>
      </c>
      <c r="D1" s="117"/>
      <c r="E1" s="117"/>
      <c r="F1" s="117" t="s">
        <v>641</v>
      </c>
      <c r="G1" s="117"/>
      <c r="H1" s="117"/>
      <c r="I1" s="117" t="s">
        <v>89</v>
      </c>
      <c r="J1" s="117"/>
      <c r="K1" s="117"/>
      <c r="L1" s="117" t="s">
        <v>642</v>
      </c>
      <c r="M1" s="117"/>
      <c r="N1" s="117"/>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-4.2667954484569302E-2</v>
      </c>
      <c r="D3">
        <v>8.1734183400043403E-2</v>
      </c>
      <c r="E3">
        <v>0.601647239047152</v>
      </c>
      <c r="F3">
        <v>-0.139175422613699</v>
      </c>
      <c r="G3">
        <v>0.10456460559127199</v>
      </c>
      <c r="H3">
        <v>0.18318922311315999</v>
      </c>
      <c r="I3">
        <v>-5.3681573353783603E-2</v>
      </c>
      <c r="J3">
        <v>6.2345434352560597E-2</v>
      </c>
      <c r="K3">
        <v>0.38921901149190902</v>
      </c>
      <c r="L3">
        <v>-7.17201279420277E-2</v>
      </c>
      <c r="M3">
        <v>7.8574158193520802E-2</v>
      </c>
      <c r="N3">
        <v>0.36136356257160301</v>
      </c>
      <c r="P3" t="str">
        <f>IF(E3&lt;0.001,"***",IF(E3&lt;0.01,"**",IF(E3&lt;0.05,"*",IF(E3&lt;0.1,"^",""))))</f>
        <v/>
      </c>
      <c r="Q3" t="str">
        <f>IF(H3&lt;0.001,"***",IF(H3&lt;0.01,"**",IF(H3&lt;0.05,"*",IF(H3&lt;0.1,"^",""))))</f>
        <v/>
      </c>
      <c r="R3" t="str">
        <f>IF(K3&lt;0.001,"***",IF(K3&lt;0.01,"**",IF(K3&lt;0.05,"*",IF(K3&lt;0.1,"^",""))))</f>
        <v/>
      </c>
      <c r="S3" t="str">
        <f>IF(N3&lt;0.001,"***",IF(N3&lt;0.01,"**",IF(N3&lt;0.05,"*",IF(N3&lt;0.1,"^",""))))</f>
        <v/>
      </c>
    </row>
    <row r="4" spans="1:19" x14ac:dyDescent="0.25">
      <c r="A4">
        <v>2</v>
      </c>
      <c r="B4" t="s">
        <v>10</v>
      </c>
      <c r="C4">
        <v>-6.6053605700964399E-2</v>
      </c>
      <c r="D4">
        <v>4.34030836045875E-2</v>
      </c>
      <c r="E4">
        <v>0.128043072984765</v>
      </c>
      <c r="F4">
        <v>-5.6283539444844898E-2</v>
      </c>
      <c r="G4">
        <v>3.77024493849367E-2</v>
      </c>
      <c r="H4">
        <v>0.13548035938099301</v>
      </c>
      <c r="I4">
        <v>-1.1232750644814901E-2</v>
      </c>
      <c r="J4">
        <v>2.8863890364577701E-2</v>
      </c>
      <c r="K4">
        <v>0.69715576477221197</v>
      </c>
      <c r="L4">
        <v>-1.5459951645758901E-2</v>
      </c>
      <c r="M4">
        <v>2.6263054870004E-2</v>
      </c>
      <c r="N4">
        <v>0.55609086356833404</v>
      </c>
      <c r="P4" t="str">
        <f t="shared" ref="P4:P67" si="0">IF(E4&lt;0.001,"***",IF(E4&lt;0.01,"**",IF(E4&lt;0.05,"*",IF(E4&lt;0.1,"^",""))))</f>
        <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-7.2110281643065405E-2</v>
      </c>
      <c r="D5">
        <v>4.6812305672648803E-2</v>
      </c>
      <c r="E5">
        <v>0.123459727988425</v>
      </c>
      <c r="F5">
        <v>3.3566874672404601E-2</v>
      </c>
      <c r="G5">
        <v>4.8761750648084301E-2</v>
      </c>
      <c r="H5">
        <v>0.49121014836984001</v>
      </c>
      <c r="I5">
        <v>-5.9871980620031601E-2</v>
      </c>
      <c r="J5">
        <v>3.1733914017598903E-2</v>
      </c>
      <c r="K5">
        <v>5.9202362653523598E-2</v>
      </c>
      <c r="L5">
        <v>-9.8098240432599008E-3</v>
      </c>
      <c r="M5">
        <v>3.4607510487035101E-2</v>
      </c>
      <c r="N5">
        <v>0.77682470251452096</v>
      </c>
      <c r="P5" t="str">
        <f>IF(E5&lt;0.001,"***",IF(E5&lt;0.01,"**",IF(E5&lt;0.05,"*",IF(E5&lt;0.1,"^",""))))</f>
        <v/>
      </c>
      <c r="Q5" t="str">
        <f t="shared" si="1"/>
        <v/>
      </c>
      <c r="R5" t="str">
        <f t="shared" si="2"/>
        <v>^</v>
      </c>
      <c r="S5" t="str">
        <f t="shared" si="3"/>
        <v/>
      </c>
    </row>
    <row r="6" spans="1:19" x14ac:dyDescent="0.25">
      <c r="A6">
        <v>4</v>
      </c>
      <c r="B6" t="s">
        <v>24</v>
      </c>
      <c r="C6">
        <v>-5.8393840959170698E-3</v>
      </c>
      <c r="D6">
        <v>4.9956047417757797E-2</v>
      </c>
      <c r="E6">
        <v>0.90694687823502795</v>
      </c>
      <c r="F6">
        <v>-4.40167847082556E-3</v>
      </c>
      <c r="G6">
        <v>5.0622755138584899E-2</v>
      </c>
      <c r="H6">
        <v>0.93071078606048196</v>
      </c>
      <c r="I6">
        <v>2.49831066994196E-2</v>
      </c>
      <c r="J6">
        <v>3.7631543563007901E-2</v>
      </c>
      <c r="K6">
        <v>0.50676239677794599</v>
      </c>
      <c r="L6">
        <v>-1.83478247626272E-2</v>
      </c>
      <c r="M6">
        <v>3.5289450708938103E-2</v>
      </c>
      <c r="N6">
        <v>0.60311669726583905</v>
      </c>
      <c r="P6" t="str">
        <f t="shared" si="0"/>
        <v/>
      </c>
      <c r="Q6" t="str">
        <f t="shared" si="1"/>
        <v/>
      </c>
      <c r="R6" t="str">
        <f t="shared" si="2"/>
        <v/>
      </c>
      <c r="S6" t="str">
        <f t="shared" si="3"/>
        <v/>
      </c>
    </row>
    <row r="7" spans="1:19" x14ac:dyDescent="0.25">
      <c r="A7">
        <v>5</v>
      </c>
      <c r="B7" t="s">
        <v>23</v>
      </c>
      <c r="C7">
        <v>-0.21161714071569099</v>
      </c>
      <c r="D7">
        <v>4.5546891026461103E-2</v>
      </c>
      <c r="E7" s="1">
        <v>3.3820682043828001E-6</v>
      </c>
      <c r="F7">
        <v>-0.18500230041091201</v>
      </c>
      <c r="G7">
        <v>4.2126218071692298E-2</v>
      </c>
      <c r="H7">
        <v>1.12509719764065E-5</v>
      </c>
      <c r="I7">
        <v>-0.18603448663866001</v>
      </c>
      <c r="J7">
        <v>3.4076069021674399E-2</v>
      </c>
      <c r="K7" s="1">
        <v>4.7777827361095102E-8</v>
      </c>
      <c r="L7">
        <v>-0.16386018040216599</v>
      </c>
      <c r="M7">
        <v>3.2990253485695398E-2</v>
      </c>
      <c r="N7">
        <v>6.8022182853066905E-7</v>
      </c>
      <c r="P7" t="str">
        <f t="shared" si="0"/>
        <v>***</v>
      </c>
      <c r="Q7" t="str">
        <f t="shared" si="1"/>
        <v>***</v>
      </c>
      <c r="R7" t="str">
        <f t="shared" si="2"/>
        <v>***</v>
      </c>
      <c r="S7" t="str">
        <f t="shared" si="3"/>
        <v>***</v>
      </c>
    </row>
    <row r="8" spans="1:19" x14ac:dyDescent="0.25">
      <c r="A8">
        <v>6</v>
      </c>
      <c r="B8" t="s">
        <v>25</v>
      </c>
      <c r="C8">
        <v>-4.8301637022152696E-3</v>
      </c>
      <c r="D8">
        <v>3.2848823619512003E-2</v>
      </c>
      <c r="E8">
        <v>0.88309870168581905</v>
      </c>
      <c r="F8">
        <v>5.8243572816024998E-2</v>
      </c>
      <c r="G8">
        <v>3.7237617405635602E-2</v>
      </c>
      <c r="H8">
        <v>0.11779272756211</v>
      </c>
      <c r="I8">
        <v>-5.8536182203359696E-3</v>
      </c>
      <c r="J8">
        <v>3.2784901586419703E-2</v>
      </c>
      <c r="K8">
        <v>0.85829407462379104</v>
      </c>
      <c r="L8">
        <v>6.0211685684330697E-2</v>
      </c>
      <c r="M8">
        <v>3.7212392841678703E-2</v>
      </c>
      <c r="N8">
        <v>0.105650818258374</v>
      </c>
      <c r="P8" t="str">
        <f t="shared" si="0"/>
        <v/>
      </c>
      <c r="Q8" t="str">
        <f t="shared" si="1"/>
        <v/>
      </c>
      <c r="R8" t="str">
        <f t="shared" si="2"/>
        <v/>
      </c>
      <c r="S8" t="str">
        <f t="shared" si="3"/>
        <v/>
      </c>
    </row>
    <row r="9" spans="1:19" x14ac:dyDescent="0.25">
      <c r="A9">
        <v>7</v>
      </c>
      <c r="B9" t="s">
        <v>26</v>
      </c>
      <c r="C9">
        <v>-3.9583303421103999E-2</v>
      </c>
      <c r="D9">
        <v>4.9324583436626303E-2</v>
      </c>
      <c r="E9">
        <v>0.42225997599314302</v>
      </c>
      <c r="F9">
        <v>-5.22878597203612E-2</v>
      </c>
      <c r="G9">
        <v>5.8842743782426703E-2</v>
      </c>
      <c r="H9">
        <v>0.37421628572985599</v>
      </c>
      <c r="I9">
        <v>-4.33732937570937E-2</v>
      </c>
      <c r="J9">
        <v>4.92203472945981E-2</v>
      </c>
      <c r="K9">
        <v>0.37820602013614102</v>
      </c>
      <c r="L9">
        <v>-5.2945133831229702E-2</v>
      </c>
      <c r="M9">
        <v>5.8829307741684503E-2</v>
      </c>
      <c r="N9">
        <v>0.36813149622359698</v>
      </c>
      <c r="P9" t="str">
        <f t="shared" si="0"/>
        <v/>
      </c>
      <c r="Q9" t="str">
        <f t="shared" si="1"/>
        <v/>
      </c>
      <c r="R9" t="str">
        <f t="shared" si="2"/>
        <v/>
      </c>
      <c r="S9" t="str">
        <f t="shared" si="3"/>
        <v/>
      </c>
    </row>
    <row r="10" spans="1:19" x14ac:dyDescent="0.25">
      <c r="A10">
        <v>8</v>
      </c>
      <c r="B10" t="s">
        <v>30</v>
      </c>
      <c r="C10">
        <v>0.155081117910813</v>
      </c>
      <c r="D10">
        <v>3.4071264054918601E-2</v>
      </c>
      <c r="E10">
        <v>5.3222010091280597E-6</v>
      </c>
      <c r="F10">
        <v>0.151408276202005</v>
      </c>
      <c r="G10">
        <v>3.4015755147388103E-2</v>
      </c>
      <c r="H10" s="1">
        <v>8.5422790270239801E-6</v>
      </c>
      <c r="I10">
        <v>0.15522570213655401</v>
      </c>
      <c r="J10">
        <v>3.4043701780296101E-2</v>
      </c>
      <c r="K10">
        <v>5.1250864294694096E-6</v>
      </c>
      <c r="L10">
        <v>0.153089740920684</v>
      </c>
      <c r="M10">
        <v>3.3964790198390299E-2</v>
      </c>
      <c r="N10" s="1">
        <v>6.5655565506528299E-6</v>
      </c>
      <c r="P10" t="str">
        <f t="shared" si="0"/>
        <v>***</v>
      </c>
      <c r="Q10" t="str">
        <f t="shared" si="1"/>
        <v>***</v>
      </c>
      <c r="R10" t="str">
        <f t="shared" si="2"/>
        <v>***</v>
      </c>
      <c r="S10" t="str">
        <f t="shared" si="3"/>
        <v>***</v>
      </c>
    </row>
    <row r="11" spans="1:19" x14ac:dyDescent="0.25">
      <c r="A11">
        <v>9</v>
      </c>
      <c r="B11" t="s">
        <v>27</v>
      </c>
      <c r="C11">
        <v>0.13079531489829099</v>
      </c>
      <c r="D11">
        <v>5.0606070840216497E-2</v>
      </c>
      <c r="E11">
        <v>9.7498374080577897E-3</v>
      </c>
      <c r="F11">
        <v>0.14665445120541701</v>
      </c>
      <c r="G11">
        <v>5.4293058020404697E-2</v>
      </c>
      <c r="H11">
        <v>6.9097267406238397E-3</v>
      </c>
      <c r="I11">
        <v>0.13369273356269701</v>
      </c>
      <c r="J11">
        <v>5.0537193041216899E-2</v>
      </c>
      <c r="K11">
        <v>8.1586559741003706E-3</v>
      </c>
      <c r="L11">
        <v>0.147583500524403</v>
      </c>
      <c r="M11">
        <v>5.4201120446777801E-2</v>
      </c>
      <c r="N11">
        <v>6.4714281655583496E-3</v>
      </c>
      <c r="P11" t="str">
        <f t="shared" si="0"/>
        <v>**</v>
      </c>
      <c r="Q11" t="str">
        <f t="shared" si="1"/>
        <v>**</v>
      </c>
      <c r="R11" t="str">
        <f t="shared" si="2"/>
        <v>**</v>
      </c>
      <c r="S11" t="str">
        <f t="shared" si="3"/>
        <v>**</v>
      </c>
    </row>
    <row r="12" spans="1:19" x14ac:dyDescent="0.25">
      <c r="A12">
        <v>10</v>
      </c>
      <c r="B12" t="s">
        <v>29</v>
      </c>
      <c r="C12">
        <v>2.5238624503314398E-2</v>
      </c>
      <c r="D12">
        <v>3.3302652837974803E-2</v>
      </c>
      <c r="E12">
        <v>0.44853702743982099</v>
      </c>
      <c r="F12">
        <v>6.8488328699954096E-2</v>
      </c>
      <c r="G12">
        <v>2.98219523590477E-2</v>
      </c>
      <c r="H12">
        <v>2.1643067398993E-2</v>
      </c>
      <c r="I12">
        <v>2.60335982543623E-2</v>
      </c>
      <c r="J12">
        <v>3.3245377271364403E-2</v>
      </c>
      <c r="K12">
        <v>0.43358352228497199</v>
      </c>
      <c r="L12">
        <v>6.8114063632592994E-2</v>
      </c>
      <c r="M12">
        <v>2.9796381802796101E-2</v>
      </c>
      <c r="N12">
        <v>2.2255171888693501E-2</v>
      </c>
      <c r="P12" t="str">
        <f t="shared" si="0"/>
        <v/>
      </c>
      <c r="Q12" t="str">
        <f t="shared" si="1"/>
        <v>*</v>
      </c>
      <c r="R12" t="str">
        <f t="shared" si="2"/>
        <v/>
      </c>
      <c r="S12" t="str">
        <f t="shared" si="3"/>
        <v>*</v>
      </c>
    </row>
    <row r="13" spans="1:19" x14ac:dyDescent="0.25">
      <c r="A13">
        <v>11</v>
      </c>
      <c r="B13" t="s">
        <v>28</v>
      </c>
      <c r="C13">
        <v>6.4991026094570303E-2</v>
      </c>
      <c r="D13">
        <v>7.4575367007359894E-2</v>
      </c>
      <c r="E13">
        <v>0.38349149752691702</v>
      </c>
      <c r="F13">
        <v>0.127355124155448</v>
      </c>
      <c r="G13">
        <v>8.5088546619211003E-2</v>
      </c>
      <c r="H13">
        <v>0.13446186334184099</v>
      </c>
      <c r="I13">
        <v>6.8516527478817701E-2</v>
      </c>
      <c r="J13">
        <v>7.4449208945123399E-2</v>
      </c>
      <c r="K13">
        <v>0.357409549839106</v>
      </c>
      <c r="L13">
        <v>0.12541273227760999</v>
      </c>
      <c r="M13">
        <v>8.5043493387150407E-2</v>
      </c>
      <c r="N13">
        <v>0.140296086028592</v>
      </c>
      <c r="P13" t="str">
        <f t="shared" si="0"/>
        <v/>
      </c>
      <c r="Q13" t="str">
        <f t="shared" si="1"/>
        <v/>
      </c>
      <c r="R13" t="str">
        <f t="shared" si="2"/>
        <v/>
      </c>
      <c r="S13" t="str">
        <f t="shared" si="3"/>
        <v/>
      </c>
    </row>
    <row r="14" spans="1:19" x14ac:dyDescent="0.25">
      <c r="A14">
        <v>12</v>
      </c>
      <c r="B14" t="s">
        <v>173</v>
      </c>
      <c r="C14">
        <v>-1.9260637414773098E-2</v>
      </c>
      <c r="D14">
        <v>3.3132214617496498E-2</v>
      </c>
      <c r="E14">
        <v>0.56102036158490798</v>
      </c>
      <c r="F14">
        <v>-9.1583439332938596E-2</v>
      </c>
      <c r="G14">
        <v>3.2220720151119701E-2</v>
      </c>
      <c r="H14">
        <v>4.4778482157505897E-3</v>
      </c>
      <c r="I14">
        <v>-1.9471493383852501E-2</v>
      </c>
      <c r="J14">
        <v>3.3110920306728499E-2</v>
      </c>
      <c r="K14">
        <v>0.55648623137937003</v>
      </c>
      <c r="L14">
        <v>-9.2292418258524606E-2</v>
      </c>
      <c r="M14">
        <v>3.2202597736090598E-2</v>
      </c>
      <c r="N14">
        <v>4.15703496100328E-3</v>
      </c>
      <c r="P14" t="str">
        <f t="shared" si="0"/>
        <v/>
      </c>
      <c r="Q14" t="str">
        <f t="shared" si="1"/>
        <v>**</v>
      </c>
      <c r="R14" t="str">
        <f t="shared" si="2"/>
        <v/>
      </c>
      <c r="S14" t="str">
        <f t="shared" si="3"/>
        <v>**</v>
      </c>
    </row>
    <row r="15" spans="1:19" x14ac:dyDescent="0.25">
      <c r="A15">
        <v>13</v>
      </c>
      <c r="B15" t="s">
        <v>31</v>
      </c>
      <c r="C15">
        <v>-5.4397754430489102E-2</v>
      </c>
      <c r="D15">
        <v>4.6176703628310299E-3</v>
      </c>
      <c r="E15" s="1">
        <v>0</v>
      </c>
      <c r="F15">
        <v>-5.5175554570610803E-2</v>
      </c>
      <c r="G15">
        <v>4.6492458830524799E-3</v>
      </c>
      <c r="H15" s="1">
        <v>0</v>
      </c>
      <c r="I15">
        <v>-5.4257168460892097E-2</v>
      </c>
      <c r="J15">
        <v>4.6110289014620297E-3</v>
      </c>
      <c r="K15" s="1">
        <v>0</v>
      </c>
      <c r="L15">
        <v>-5.5083393497046898E-2</v>
      </c>
      <c r="M15">
        <v>4.6441802401614701E-3</v>
      </c>
      <c r="N15" s="1">
        <v>0</v>
      </c>
      <c r="P15" t="str">
        <f t="shared" si="0"/>
        <v>***</v>
      </c>
      <c r="Q15" t="str">
        <f t="shared" si="1"/>
        <v>***</v>
      </c>
      <c r="R15" t="str">
        <f t="shared" si="2"/>
        <v>***</v>
      </c>
      <c r="S15" t="str">
        <f t="shared" si="3"/>
        <v>***</v>
      </c>
    </row>
    <row r="16" spans="1:19" x14ac:dyDescent="0.25">
      <c r="A16">
        <v>14</v>
      </c>
      <c r="B16" t="s">
        <v>32</v>
      </c>
      <c r="C16">
        <v>9.2100263228682509E-3</v>
      </c>
      <c r="D16">
        <v>1.50753016721645E-2</v>
      </c>
      <c r="E16">
        <v>0.54124274912558601</v>
      </c>
      <c r="F16">
        <v>3.9768142635216899E-2</v>
      </c>
      <c r="G16">
        <v>1.8827338889211599E-2</v>
      </c>
      <c r="H16">
        <v>3.4664574553513697E-2</v>
      </c>
      <c r="I16">
        <v>9.0871290208991793E-3</v>
      </c>
      <c r="J16">
        <v>1.50669765509828E-2</v>
      </c>
      <c r="K16">
        <v>0.54643177079785499</v>
      </c>
      <c r="L16">
        <v>3.9909285114578003E-2</v>
      </c>
      <c r="M16">
        <v>1.8810383497915702E-2</v>
      </c>
      <c r="N16">
        <v>3.3866090566274501E-2</v>
      </c>
      <c r="P16" t="str">
        <f t="shared" si="0"/>
        <v/>
      </c>
      <c r="Q16" t="str">
        <f t="shared" si="1"/>
        <v>*</v>
      </c>
      <c r="R16" t="str">
        <f t="shared" si="2"/>
        <v/>
      </c>
      <c r="S16" t="str">
        <f t="shared" si="3"/>
        <v>*</v>
      </c>
    </row>
    <row r="17" spans="1:19" x14ac:dyDescent="0.25">
      <c r="A17">
        <v>15</v>
      </c>
      <c r="B17" t="s">
        <v>33</v>
      </c>
      <c r="C17">
        <v>2.84319260041212E-2</v>
      </c>
      <c r="D17">
        <v>4.70687235947642E-3</v>
      </c>
      <c r="E17" s="1">
        <v>1.5362453531508901E-9</v>
      </c>
      <c r="F17">
        <v>1.21718599784379E-2</v>
      </c>
      <c r="G17">
        <v>3.80306967361988E-3</v>
      </c>
      <c r="H17">
        <v>1.37172410437558E-3</v>
      </c>
      <c r="I17">
        <v>2.8394172534313498E-2</v>
      </c>
      <c r="J17">
        <v>4.7039261743945498E-3</v>
      </c>
      <c r="K17" s="1">
        <v>1.5771642880579901E-9</v>
      </c>
      <c r="L17">
        <v>1.2254656529187001E-2</v>
      </c>
      <c r="M17">
        <v>3.8020885061802899E-3</v>
      </c>
      <c r="N17">
        <v>1.2679438347668001E-3</v>
      </c>
      <c r="P17" t="str">
        <f t="shared" si="0"/>
        <v>***</v>
      </c>
      <c r="Q17" t="str">
        <f t="shared" si="1"/>
        <v>**</v>
      </c>
      <c r="R17" t="str">
        <f t="shared" si="2"/>
        <v>***</v>
      </c>
      <c r="S17" t="str">
        <f t="shared" si="3"/>
        <v>**</v>
      </c>
    </row>
    <row r="18" spans="1:19" x14ac:dyDescent="0.25">
      <c r="A18">
        <v>16</v>
      </c>
      <c r="B18" t="s">
        <v>118</v>
      </c>
      <c r="C18">
        <v>3.6822902729206001E-3</v>
      </c>
      <c r="D18">
        <v>7.0111062766482803E-3</v>
      </c>
      <c r="E18">
        <v>0.59943848844013004</v>
      </c>
      <c r="F18">
        <v>-1.9194669197874398E-2</v>
      </c>
      <c r="G18">
        <v>6.99296691353158E-3</v>
      </c>
      <c r="H18">
        <v>6.0537929275849001E-3</v>
      </c>
      <c r="I18">
        <v>3.6373699213350101E-3</v>
      </c>
      <c r="J18">
        <v>7.0045826832956003E-3</v>
      </c>
      <c r="K18">
        <v>0.60356248953309899</v>
      </c>
      <c r="L18">
        <v>-1.9122168262875799E-2</v>
      </c>
      <c r="M18">
        <v>6.9928398981626396E-3</v>
      </c>
      <c r="N18">
        <v>6.24683774998491E-3</v>
      </c>
      <c r="P18" t="str">
        <f t="shared" si="0"/>
        <v/>
      </c>
      <c r="Q18" t="str">
        <f t="shared" si="1"/>
        <v>**</v>
      </c>
      <c r="R18" t="str">
        <f t="shared" si="2"/>
        <v/>
      </c>
      <c r="S18" t="str">
        <f t="shared" si="3"/>
        <v>**</v>
      </c>
    </row>
    <row r="19" spans="1:19" x14ac:dyDescent="0.25">
      <c r="A19">
        <v>17</v>
      </c>
      <c r="B19" t="s">
        <v>34</v>
      </c>
      <c r="C19">
        <v>4.7928942215532903E-3</v>
      </c>
      <c r="D19">
        <v>5.8626857143564905E-4</v>
      </c>
      <c r="E19" s="1">
        <v>3.3306690738754701E-16</v>
      </c>
      <c r="F19">
        <v>3.7976537353292001E-3</v>
      </c>
      <c r="G19">
        <v>5.4497644374499395E-4</v>
      </c>
      <c r="H19" s="1">
        <v>3.2039926267657401E-12</v>
      </c>
      <c r="I19">
        <v>4.8014406844329501E-3</v>
      </c>
      <c r="J19">
        <v>5.8563897956572203E-4</v>
      </c>
      <c r="K19" s="1">
        <v>2.2204460492503101E-16</v>
      </c>
      <c r="L19">
        <v>3.7941551973596698E-3</v>
      </c>
      <c r="M19">
        <v>5.4452796959919699E-4</v>
      </c>
      <c r="N19" s="1">
        <v>3.2196467714129499E-12</v>
      </c>
      <c r="P19" t="str">
        <f t="shared" si="0"/>
        <v>***</v>
      </c>
      <c r="Q19" t="str">
        <f t="shared" si="1"/>
        <v>***</v>
      </c>
      <c r="R19" t="str">
        <f t="shared" si="2"/>
        <v>***</v>
      </c>
      <c r="S19" t="str">
        <f t="shared" si="3"/>
        <v>***</v>
      </c>
    </row>
    <row r="20" spans="1:19" x14ac:dyDescent="0.25">
      <c r="A20">
        <v>18</v>
      </c>
      <c r="B20" t="s">
        <v>35</v>
      </c>
      <c r="C20">
        <v>-6.8170957222761302E-4</v>
      </c>
      <c r="D20">
        <v>2.1213436545334901E-4</v>
      </c>
      <c r="E20">
        <v>1.31093816829186E-3</v>
      </c>
      <c r="F20">
        <v>-5.6149429812392599E-4</v>
      </c>
      <c r="G20">
        <v>1.7971796424514499E-4</v>
      </c>
      <c r="H20">
        <v>1.78223709674863E-3</v>
      </c>
      <c r="I20">
        <v>-6.7313478036219797E-4</v>
      </c>
      <c r="J20">
        <v>2.1195606779781501E-4</v>
      </c>
      <c r="K20">
        <v>1.49412508971292E-3</v>
      </c>
      <c r="L20">
        <v>-5.5369381141600401E-4</v>
      </c>
      <c r="M20">
        <v>1.7959366386782801E-4</v>
      </c>
      <c r="N20">
        <v>2.0490005799509402E-3</v>
      </c>
      <c r="P20" t="str">
        <f t="shared" si="0"/>
        <v>**</v>
      </c>
      <c r="Q20" t="str">
        <f t="shared" si="1"/>
        <v>**</v>
      </c>
      <c r="R20" t="str">
        <f t="shared" si="2"/>
        <v>**</v>
      </c>
      <c r="S20" t="str">
        <f t="shared" si="3"/>
        <v>**</v>
      </c>
    </row>
    <row r="21" spans="1:19" x14ac:dyDescent="0.25">
      <c r="A21">
        <v>19</v>
      </c>
      <c r="B21" t="s">
        <v>36</v>
      </c>
      <c r="C21">
        <v>3.4201038760114499E-4</v>
      </c>
      <c r="D21">
        <v>1.09022569679513E-4</v>
      </c>
      <c r="E21">
        <v>1.7065095962601801E-3</v>
      </c>
      <c r="F21">
        <v>4.4676856442089902E-4</v>
      </c>
      <c r="G21">
        <v>1.04427738528858E-4</v>
      </c>
      <c r="H21">
        <v>1.8836359578444701E-5</v>
      </c>
      <c r="I21">
        <v>3.3963776001756603E-4</v>
      </c>
      <c r="J21">
        <v>1.08805181929911E-4</v>
      </c>
      <c r="K21">
        <v>1.79918855386862E-3</v>
      </c>
      <c r="L21">
        <v>4.4197614585283899E-4</v>
      </c>
      <c r="M21">
        <v>1.04343370582024E-4</v>
      </c>
      <c r="N21">
        <v>2.2775402195862601E-5</v>
      </c>
      <c r="P21" t="str">
        <f t="shared" si="0"/>
        <v>**</v>
      </c>
      <c r="Q21" t="str">
        <f t="shared" si="1"/>
        <v>***</v>
      </c>
      <c r="R21" t="str">
        <f t="shared" si="2"/>
        <v>**</v>
      </c>
      <c r="S21" t="str">
        <f t="shared" si="3"/>
        <v>***</v>
      </c>
    </row>
    <row r="22" spans="1:19" x14ac:dyDescent="0.25">
      <c r="A22">
        <v>20</v>
      </c>
      <c r="B22" t="s">
        <v>37</v>
      </c>
      <c r="C22">
        <v>-2.5531387063973902E-2</v>
      </c>
      <c r="D22">
        <v>2.3521387100514601E-2</v>
      </c>
      <c r="E22">
        <v>0.277720563648028</v>
      </c>
      <c r="F22">
        <v>-1.60884638406011E-2</v>
      </c>
      <c r="G22">
        <v>2.3754708111280699E-2</v>
      </c>
      <c r="H22">
        <v>0.49823165249226797</v>
      </c>
      <c r="I22">
        <v>-2.6308477357780798E-2</v>
      </c>
      <c r="J22">
        <v>2.35014337324011E-2</v>
      </c>
      <c r="K22">
        <v>0.26295188686663201</v>
      </c>
      <c r="L22">
        <v>-1.5897014087111201E-2</v>
      </c>
      <c r="M22">
        <v>2.3720173185741301E-2</v>
      </c>
      <c r="N22">
        <v>0.502736913724664</v>
      </c>
      <c r="P22" t="str">
        <f t="shared" si="0"/>
        <v/>
      </c>
      <c r="Q22" t="str">
        <f t="shared" si="1"/>
        <v/>
      </c>
      <c r="R22" t="str">
        <f t="shared" si="2"/>
        <v/>
      </c>
      <c r="S22" t="str">
        <f t="shared" si="3"/>
        <v/>
      </c>
    </row>
    <row r="23" spans="1:19" x14ac:dyDescent="0.25">
      <c r="A23">
        <v>21</v>
      </c>
      <c r="B23" t="s">
        <v>38</v>
      </c>
      <c r="C23">
        <v>2.75359901656928E-2</v>
      </c>
      <c r="D23">
        <v>3.3959554100208199E-2</v>
      </c>
      <c r="E23">
        <v>0.41745374952082398</v>
      </c>
      <c r="F23">
        <v>-8.6384615942428994E-2</v>
      </c>
      <c r="G23">
        <v>3.5203251878400198E-2</v>
      </c>
      <c r="H23">
        <v>1.41323461080423E-2</v>
      </c>
      <c r="I23">
        <v>2.6121816721851199E-2</v>
      </c>
      <c r="J23">
        <v>3.3920805969421E-2</v>
      </c>
      <c r="K23">
        <v>0.441250997042412</v>
      </c>
      <c r="L23">
        <v>-9.0481354893299698E-2</v>
      </c>
      <c r="M23">
        <v>3.5164184123269798E-2</v>
      </c>
      <c r="N23">
        <v>1.00788828010252E-2</v>
      </c>
      <c r="P23" t="str">
        <f t="shared" si="0"/>
        <v/>
      </c>
      <c r="Q23" t="str">
        <f t="shared" si="1"/>
        <v>*</v>
      </c>
      <c r="R23" t="str">
        <f t="shared" si="2"/>
        <v/>
      </c>
      <c r="S23" t="str">
        <f t="shared" si="3"/>
        <v>*</v>
      </c>
    </row>
    <row r="24" spans="1:19" x14ac:dyDescent="0.25">
      <c r="A24">
        <v>22</v>
      </c>
      <c r="B24" t="s">
        <v>40</v>
      </c>
      <c r="C24">
        <v>-0.203198918270698</v>
      </c>
      <c r="D24">
        <v>4.3482933560259902E-2</v>
      </c>
      <c r="E24">
        <v>2.96726390569546E-6</v>
      </c>
      <c r="F24">
        <v>-0.25874609198790699</v>
      </c>
      <c r="G24">
        <v>4.0615890366278801E-2</v>
      </c>
      <c r="H24" s="1">
        <v>1.8833545833984999E-10</v>
      </c>
      <c r="I24">
        <v>-0.20392513272329099</v>
      </c>
      <c r="J24">
        <v>4.34155836199457E-2</v>
      </c>
      <c r="K24">
        <v>2.6394687775432899E-6</v>
      </c>
      <c r="L24">
        <v>-0.257098143850362</v>
      </c>
      <c r="M24">
        <v>4.0587472623018997E-2</v>
      </c>
      <c r="N24" s="1">
        <v>2.3823398809241801E-10</v>
      </c>
      <c r="P24" t="str">
        <f t="shared" si="0"/>
        <v>***</v>
      </c>
      <c r="Q24" t="str">
        <f t="shared" si="1"/>
        <v>***</v>
      </c>
      <c r="R24" t="str">
        <f t="shared" si="2"/>
        <v>***</v>
      </c>
      <c r="S24" t="str">
        <f t="shared" si="3"/>
        <v>***</v>
      </c>
    </row>
    <row r="25" spans="1:19" x14ac:dyDescent="0.25">
      <c r="A25">
        <v>23</v>
      </c>
      <c r="B25" t="s">
        <v>41</v>
      </c>
      <c r="C25">
        <v>-4.9056072333259898E-2</v>
      </c>
      <c r="D25">
        <v>3.58007504973799E-2</v>
      </c>
      <c r="E25">
        <v>0.17060805613455399</v>
      </c>
      <c r="F25">
        <v>-0.16062601744882399</v>
      </c>
      <c r="G25">
        <v>3.4370994696499298E-2</v>
      </c>
      <c r="H25" s="1">
        <v>2.9639631421440899E-6</v>
      </c>
      <c r="I25">
        <v>-4.9442259657419399E-2</v>
      </c>
      <c r="J25">
        <v>3.5763181754457501E-2</v>
      </c>
      <c r="K25">
        <v>0.16682114000449499</v>
      </c>
      <c r="L25">
        <v>-0.16101546193403499</v>
      </c>
      <c r="M25">
        <v>3.4326831771092997E-2</v>
      </c>
      <c r="N25" s="1">
        <v>2.7232652550779301E-6</v>
      </c>
      <c r="P25" t="str">
        <f t="shared" si="0"/>
        <v/>
      </c>
      <c r="Q25" t="str">
        <f t="shared" si="1"/>
        <v>***</v>
      </c>
      <c r="R25" t="str">
        <f t="shared" si="2"/>
        <v/>
      </c>
      <c r="S25" t="str">
        <f t="shared" si="3"/>
        <v>***</v>
      </c>
    </row>
    <row r="26" spans="1:19" x14ac:dyDescent="0.25">
      <c r="A26">
        <v>24</v>
      </c>
      <c r="B26" t="s">
        <v>39</v>
      </c>
      <c r="C26">
        <v>-1.37257107709019E-2</v>
      </c>
      <c r="D26">
        <v>4.0897734789052398E-2</v>
      </c>
      <c r="E26">
        <v>0.73716457640130795</v>
      </c>
      <c r="F26">
        <v>-0.17122554942921001</v>
      </c>
      <c r="G26">
        <v>3.8142058999961197E-2</v>
      </c>
      <c r="H26" s="1">
        <v>7.1506830482404001E-6</v>
      </c>
      <c r="I26">
        <v>-1.4091422720021E-2</v>
      </c>
      <c r="J26">
        <v>4.0852160996423699E-2</v>
      </c>
      <c r="K26">
        <v>0.73014171788020099</v>
      </c>
      <c r="L26">
        <v>-0.17175837077467701</v>
      </c>
      <c r="M26">
        <v>3.8110036751805E-2</v>
      </c>
      <c r="N26" s="1">
        <v>6.5779614536465303E-6</v>
      </c>
      <c r="P26" t="str">
        <f t="shared" si="0"/>
        <v/>
      </c>
      <c r="Q26" t="str">
        <f t="shared" si="1"/>
        <v>***</v>
      </c>
      <c r="R26" t="str">
        <f t="shared" si="2"/>
        <v/>
      </c>
      <c r="S26" t="str">
        <f t="shared" si="3"/>
        <v>***</v>
      </c>
    </row>
    <row r="27" spans="1:19" x14ac:dyDescent="0.25">
      <c r="A27">
        <v>25</v>
      </c>
      <c r="B27" t="s">
        <v>43</v>
      </c>
      <c r="C27">
        <v>-8.03148338797086E-2</v>
      </c>
      <c r="D27">
        <v>6.3428636096930198E-3</v>
      </c>
      <c r="E27" s="1">
        <v>0</v>
      </c>
      <c r="F27">
        <v>-7.5494024203294097E-2</v>
      </c>
      <c r="G27">
        <v>6.07460915798774E-3</v>
      </c>
      <c r="H27">
        <v>0</v>
      </c>
      <c r="I27">
        <v>-8.0483682921716301E-2</v>
      </c>
      <c r="J27">
        <v>6.3405281743226499E-3</v>
      </c>
      <c r="K27" s="1">
        <v>0</v>
      </c>
      <c r="L27">
        <v>-7.5700300893409997E-2</v>
      </c>
      <c r="M27">
        <v>6.0704050696141097E-3</v>
      </c>
      <c r="N27">
        <v>0</v>
      </c>
      <c r="P27" t="str">
        <f t="shared" si="0"/>
        <v>***</v>
      </c>
      <c r="Q27" t="str">
        <f t="shared" si="1"/>
        <v>***</v>
      </c>
      <c r="R27" t="str">
        <f t="shared" si="2"/>
        <v>***</v>
      </c>
      <c r="S27" t="str">
        <f t="shared" si="3"/>
        <v>***</v>
      </c>
    </row>
    <row r="28" spans="1:19" x14ac:dyDescent="0.25">
      <c r="A28">
        <v>26</v>
      </c>
      <c r="B28" t="s">
        <v>44</v>
      </c>
      <c r="C28">
        <v>2.5169334923438601E-2</v>
      </c>
      <c r="D28">
        <v>1.96175173331339E-2</v>
      </c>
      <c r="E28">
        <v>0.19949100124667701</v>
      </c>
      <c r="F28">
        <v>1.8840555755990401E-2</v>
      </c>
      <c r="G28">
        <v>1.9386650547878002E-2</v>
      </c>
      <c r="H28">
        <v>0.33113443162291101</v>
      </c>
      <c r="I28">
        <v>2.53861497456092E-2</v>
      </c>
      <c r="J28">
        <v>1.9614452696485499E-2</v>
      </c>
      <c r="K28">
        <v>0.19557654000209601</v>
      </c>
      <c r="L28">
        <v>1.9454188819428099E-2</v>
      </c>
      <c r="M28">
        <v>1.93938312398566E-2</v>
      </c>
      <c r="N28">
        <v>0.31580672652128799</v>
      </c>
      <c r="P28" t="str">
        <f t="shared" si="0"/>
        <v/>
      </c>
      <c r="Q28" t="str">
        <f t="shared" si="1"/>
        <v/>
      </c>
      <c r="R28" t="str">
        <f t="shared" si="2"/>
        <v/>
      </c>
      <c r="S28" t="str">
        <f t="shared" si="3"/>
        <v/>
      </c>
    </row>
    <row r="29" spans="1:19" x14ac:dyDescent="0.25">
      <c r="A29">
        <v>27</v>
      </c>
      <c r="B29" t="s">
        <v>131</v>
      </c>
      <c r="C29">
        <v>-1.20077402488214E-2</v>
      </c>
      <c r="D29">
        <v>0.25874715379454299</v>
      </c>
      <c r="E29">
        <v>0.96298566917793005</v>
      </c>
      <c r="F29">
        <v>0.12228574007493299</v>
      </c>
      <c r="G29">
        <v>0.176424018968142</v>
      </c>
      <c r="H29">
        <v>0.48822455853990598</v>
      </c>
      <c r="I29">
        <v>-1.15481590477765E-2</v>
      </c>
      <c r="J29">
        <v>0.25862633407854502</v>
      </c>
      <c r="K29">
        <v>0.96438476799140804</v>
      </c>
      <c r="L29">
        <v>0.120360423727482</v>
      </c>
      <c r="M29">
        <v>0.17635850266358899</v>
      </c>
      <c r="N29">
        <v>0.49493809140673301</v>
      </c>
      <c r="P29" t="str">
        <f t="shared" si="0"/>
        <v/>
      </c>
      <c r="Q29" t="str">
        <f t="shared" si="1"/>
        <v/>
      </c>
      <c r="R29" t="str">
        <f t="shared" si="2"/>
        <v/>
      </c>
      <c r="S29" t="str">
        <f t="shared" si="3"/>
        <v/>
      </c>
    </row>
    <row r="30" spans="1:19" x14ac:dyDescent="0.25">
      <c r="A30">
        <v>28</v>
      </c>
      <c r="B30" t="s">
        <v>145</v>
      </c>
      <c r="C30">
        <v>-0.34746228131774398</v>
      </c>
      <c r="D30">
        <v>0.27893041158239801</v>
      </c>
      <c r="E30">
        <v>0.21287630800250601</v>
      </c>
      <c r="F30">
        <v>-0.33675154064002399</v>
      </c>
      <c r="G30">
        <v>0.21089086710426899</v>
      </c>
      <c r="H30">
        <v>0.110309234360777</v>
      </c>
      <c r="I30">
        <v>-0.34569554719360102</v>
      </c>
      <c r="J30">
        <v>0.278793698587598</v>
      </c>
      <c r="K30">
        <v>0.214986855771503</v>
      </c>
      <c r="L30">
        <v>-0.34108679403759401</v>
      </c>
      <c r="M30">
        <v>0.21082225590010401</v>
      </c>
      <c r="N30">
        <v>0.105686740846473</v>
      </c>
      <c r="P30" t="str">
        <f t="shared" si="0"/>
        <v/>
      </c>
      <c r="Q30" t="str">
        <f t="shared" si="1"/>
        <v/>
      </c>
      <c r="R30" t="str">
        <f t="shared" si="2"/>
        <v/>
      </c>
      <c r="S30" t="str">
        <f t="shared" si="3"/>
        <v/>
      </c>
    </row>
    <row r="31" spans="1:19" x14ac:dyDescent="0.25">
      <c r="A31">
        <v>29</v>
      </c>
      <c r="B31" t="s">
        <v>46</v>
      </c>
      <c r="C31">
        <v>-0.31019797773263402</v>
      </c>
      <c r="D31">
        <v>0.26919322137329799</v>
      </c>
      <c r="E31">
        <v>0.24918770179327901</v>
      </c>
      <c r="F31">
        <v>-0.11414373189824401</v>
      </c>
      <c r="G31">
        <v>0.189834425524329</v>
      </c>
      <c r="H31">
        <v>0.54765319771529797</v>
      </c>
      <c r="I31">
        <v>-0.30676795210294899</v>
      </c>
      <c r="J31">
        <v>0.26907342769283399</v>
      </c>
      <c r="K31">
        <v>0.25424876441467398</v>
      </c>
      <c r="L31">
        <v>-0.11875818559005601</v>
      </c>
      <c r="M31">
        <v>0.18975855561038599</v>
      </c>
      <c r="N31">
        <v>0.53142096010512796</v>
      </c>
      <c r="P31" t="str">
        <f t="shared" si="0"/>
        <v/>
      </c>
      <c r="Q31" t="str">
        <f t="shared" si="1"/>
        <v/>
      </c>
      <c r="R31" t="str">
        <f t="shared" si="2"/>
        <v/>
      </c>
      <c r="S31" t="str">
        <f t="shared" si="3"/>
        <v/>
      </c>
    </row>
    <row r="32" spans="1:19" x14ac:dyDescent="0.25">
      <c r="A32">
        <v>30</v>
      </c>
      <c r="B32" t="s">
        <v>129</v>
      </c>
      <c r="C32">
        <v>-0.38963687977802403</v>
      </c>
      <c r="D32">
        <v>0.27653094068182699</v>
      </c>
      <c r="E32">
        <v>0.15883005230087299</v>
      </c>
      <c r="F32">
        <v>-0.19547004919837299</v>
      </c>
      <c r="G32">
        <v>0.19626086424755099</v>
      </c>
      <c r="H32">
        <v>0.31926443394929499</v>
      </c>
      <c r="I32">
        <v>-0.38491907132808101</v>
      </c>
      <c r="J32">
        <v>0.27639806695854002</v>
      </c>
      <c r="K32">
        <v>0.163732985511581</v>
      </c>
      <c r="L32">
        <v>-0.194885522660313</v>
      </c>
      <c r="M32">
        <v>0.19620202705953901</v>
      </c>
      <c r="N32">
        <v>0.32056862160169403</v>
      </c>
      <c r="P32" t="str">
        <f t="shared" si="0"/>
        <v/>
      </c>
      <c r="Q32" t="str">
        <f t="shared" si="1"/>
        <v/>
      </c>
      <c r="R32" t="str">
        <f t="shared" si="2"/>
        <v/>
      </c>
      <c r="S32" t="str">
        <f t="shared" si="3"/>
        <v/>
      </c>
    </row>
    <row r="33" spans="1:19" x14ac:dyDescent="0.25">
      <c r="A33">
        <v>31</v>
      </c>
      <c r="B33" t="s">
        <v>130</v>
      </c>
      <c r="C33">
        <v>-0.16933192529037799</v>
      </c>
      <c r="D33">
        <v>0.27661237920403398</v>
      </c>
      <c r="E33">
        <v>0.54042977197728803</v>
      </c>
      <c r="F33">
        <v>-0.185953353027492</v>
      </c>
      <c r="G33">
        <v>0.19178625952423201</v>
      </c>
      <c r="H33">
        <v>0.33225268397229601</v>
      </c>
      <c r="I33">
        <v>-0.16780257542699401</v>
      </c>
      <c r="J33">
        <v>0.27648304148701303</v>
      </c>
      <c r="K33">
        <v>0.54390523388671397</v>
      </c>
      <c r="L33">
        <v>-0.187473213917459</v>
      </c>
      <c r="M33">
        <v>0.19177277620483699</v>
      </c>
      <c r="N33">
        <v>0.32828213599407302</v>
      </c>
      <c r="P33" t="str">
        <f t="shared" si="0"/>
        <v/>
      </c>
      <c r="Q33" t="str">
        <f t="shared" si="1"/>
        <v/>
      </c>
      <c r="R33" t="str">
        <f t="shared" si="2"/>
        <v/>
      </c>
      <c r="S33" t="str">
        <f t="shared" si="3"/>
        <v/>
      </c>
    </row>
    <row r="34" spans="1:19" x14ac:dyDescent="0.25">
      <c r="A34">
        <v>32</v>
      </c>
      <c r="B34" t="s">
        <v>45</v>
      </c>
      <c r="C34">
        <v>0.11087913159339099</v>
      </c>
      <c r="D34">
        <v>0.35120568872598801</v>
      </c>
      <c r="E34">
        <v>0.75222267116766806</v>
      </c>
      <c r="F34">
        <v>-0.20420224591915001</v>
      </c>
      <c r="G34">
        <v>0.27763802160102902</v>
      </c>
      <c r="H34">
        <v>0.46203617796309299</v>
      </c>
      <c r="I34">
        <v>0.112940852005728</v>
      </c>
      <c r="J34">
        <v>0.351043784872697</v>
      </c>
      <c r="K34">
        <v>0.747658251901688</v>
      </c>
      <c r="L34">
        <v>-0.20734932870602599</v>
      </c>
      <c r="M34">
        <v>0.27765293337255897</v>
      </c>
      <c r="N34">
        <v>0.45518838763959901</v>
      </c>
      <c r="P34" t="str">
        <f t="shared" si="0"/>
        <v/>
      </c>
      <c r="Q34" t="str">
        <f t="shared" si="1"/>
        <v/>
      </c>
      <c r="R34" t="str">
        <f t="shared" si="2"/>
        <v/>
      </c>
      <c r="S34" t="str">
        <f t="shared" si="3"/>
        <v/>
      </c>
    </row>
    <row r="35" spans="1:19" x14ac:dyDescent="0.25">
      <c r="A35">
        <v>33</v>
      </c>
      <c r="B35" t="s">
        <v>106</v>
      </c>
      <c r="C35">
        <v>4.42623587329967E-2</v>
      </c>
      <c r="D35">
        <v>8.4773694481844394E-2</v>
      </c>
      <c r="E35">
        <v>0.60158417566123101</v>
      </c>
      <c r="F35">
        <v>4.8516759368635101E-2</v>
      </c>
      <c r="G35">
        <v>6.5173341286465902E-2</v>
      </c>
      <c r="H35">
        <v>0.45661851958020899</v>
      </c>
      <c r="I35">
        <v>4.2531121994389701E-2</v>
      </c>
      <c r="J35">
        <v>8.4726690829814294E-2</v>
      </c>
      <c r="K35">
        <v>0.61568144234437305</v>
      </c>
      <c r="L35">
        <v>4.6402193154940201E-2</v>
      </c>
      <c r="M35">
        <v>6.5144488520270993E-2</v>
      </c>
      <c r="N35">
        <v>0.47628117203505299</v>
      </c>
      <c r="P35" t="str">
        <f t="shared" si="0"/>
        <v/>
      </c>
      <c r="Q35" t="str">
        <f t="shared" si="1"/>
        <v/>
      </c>
      <c r="R35" t="str">
        <f t="shared" si="2"/>
        <v/>
      </c>
      <c r="S35" t="str">
        <f t="shared" si="3"/>
        <v/>
      </c>
    </row>
    <row r="36" spans="1:19" x14ac:dyDescent="0.25">
      <c r="A36">
        <v>34</v>
      </c>
      <c r="B36" t="s">
        <v>804</v>
      </c>
      <c r="C36" s="1">
        <v>-0.11187907194895499</v>
      </c>
      <c r="D36">
        <v>0.169282515202207</v>
      </c>
      <c r="E36">
        <v>0.50867546993060697</v>
      </c>
      <c r="F36" t="s">
        <v>170</v>
      </c>
      <c r="G36" t="s">
        <v>170</v>
      </c>
      <c r="H36" t="s">
        <v>170</v>
      </c>
      <c r="I36">
        <v>-0.11508588516615199</v>
      </c>
      <c r="J36">
        <v>0.16919283900576601</v>
      </c>
      <c r="K36">
        <v>0.496374404519423</v>
      </c>
      <c r="L36" t="s">
        <v>170</v>
      </c>
      <c r="M36" t="s">
        <v>170</v>
      </c>
      <c r="N36" t="s">
        <v>170</v>
      </c>
      <c r="P36" t="str">
        <f t="shared" si="0"/>
        <v/>
      </c>
      <c r="Q36" t="str">
        <f t="shared" si="1"/>
        <v/>
      </c>
      <c r="R36" t="str">
        <f t="shared" si="2"/>
        <v/>
      </c>
      <c r="S36" t="str">
        <f t="shared" si="3"/>
        <v/>
      </c>
    </row>
    <row r="37" spans="1:19" x14ac:dyDescent="0.25">
      <c r="A37">
        <v>35</v>
      </c>
      <c r="B37" t="s">
        <v>47</v>
      </c>
      <c r="C37">
        <v>-9.3797955817915099E-2</v>
      </c>
      <c r="D37">
        <v>0.127079572498317</v>
      </c>
      <c r="E37">
        <v>0.46045118133940499</v>
      </c>
      <c r="F37">
        <v>0.15032870483937599</v>
      </c>
      <c r="G37">
        <v>0.20643420924340899</v>
      </c>
      <c r="H37">
        <v>0.46648134121988</v>
      </c>
      <c r="I37">
        <v>-9.7324695010362394E-2</v>
      </c>
      <c r="J37">
        <v>0.12706027536762099</v>
      </c>
      <c r="K37">
        <v>0.443692579857287</v>
      </c>
      <c r="L37">
        <v>0.13744136234163001</v>
      </c>
      <c r="M37">
        <v>0.20617290349053499</v>
      </c>
      <c r="N37">
        <v>0.50500751088367901</v>
      </c>
      <c r="P37" t="str">
        <f t="shared" si="0"/>
        <v/>
      </c>
      <c r="Q37" t="str">
        <f t="shared" si="1"/>
        <v/>
      </c>
      <c r="R37" t="str">
        <f t="shared" si="2"/>
        <v/>
      </c>
      <c r="S37" t="str">
        <f t="shared" si="3"/>
        <v/>
      </c>
    </row>
    <row r="38" spans="1:19" x14ac:dyDescent="0.25">
      <c r="A38">
        <v>36</v>
      </c>
      <c r="B38" t="s">
        <v>61</v>
      </c>
      <c r="C38">
        <v>0.110793008515004</v>
      </c>
      <c r="D38">
        <v>6.10413053730752E-2</v>
      </c>
      <c r="E38">
        <v>6.9516258225267205E-2</v>
      </c>
      <c r="F38">
        <v>0.28344996837020398</v>
      </c>
      <c r="G38">
        <v>0.18675951757158701</v>
      </c>
      <c r="H38">
        <v>0.129083226418123</v>
      </c>
      <c r="I38">
        <v>0.111475429202024</v>
      </c>
      <c r="J38">
        <v>6.1020717053163399E-2</v>
      </c>
      <c r="K38">
        <v>6.7722985652257803E-2</v>
      </c>
      <c r="L38">
        <v>0.28053192844835101</v>
      </c>
      <c r="M38">
        <v>0.186519019869929</v>
      </c>
      <c r="N38">
        <v>0.13257125846958201</v>
      </c>
      <c r="P38" t="str">
        <f t="shared" si="0"/>
        <v>^</v>
      </c>
      <c r="Q38" t="str">
        <f t="shared" si="1"/>
        <v/>
      </c>
      <c r="R38" t="str">
        <f t="shared" si="2"/>
        <v>^</v>
      </c>
      <c r="S38" t="str">
        <f t="shared" si="3"/>
        <v/>
      </c>
    </row>
    <row r="39" spans="1:19" x14ac:dyDescent="0.25">
      <c r="A39">
        <v>37</v>
      </c>
      <c r="B39" t="s">
        <v>58</v>
      </c>
      <c r="C39">
        <v>0.101200393801057</v>
      </c>
      <c r="D39">
        <v>7.5546979219178301E-2</v>
      </c>
      <c r="E39">
        <v>0.18038549753875599</v>
      </c>
      <c r="F39">
        <v>0.113593240218994</v>
      </c>
      <c r="G39">
        <v>0.19242751554117299</v>
      </c>
      <c r="H39">
        <v>0.55497812147798997</v>
      </c>
      <c r="I39">
        <v>9.9563144061197803E-2</v>
      </c>
      <c r="J39">
        <v>7.5518788865741093E-2</v>
      </c>
      <c r="K39">
        <v>0.18737344557733299</v>
      </c>
      <c r="L39">
        <v>0.107262097480245</v>
      </c>
      <c r="M39">
        <v>0.19219278949193599</v>
      </c>
      <c r="N39">
        <v>0.57677858164303097</v>
      </c>
      <c r="P39" t="str">
        <f t="shared" si="0"/>
        <v/>
      </c>
      <c r="Q39" t="str">
        <f t="shared" si="1"/>
        <v/>
      </c>
      <c r="R39" t="str">
        <f t="shared" si="2"/>
        <v/>
      </c>
      <c r="S39" t="str">
        <f t="shared" si="3"/>
        <v/>
      </c>
    </row>
    <row r="40" spans="1:19" x14ac:dyDescent="0.25">
      <c r="A40">
        <v>38</v>
      </c>
      <c r="B40" t="s">
        <v>60</v>
      </c>
      <c r="C40">
        <v>2.6114646474466999E-2</v>
      </c>
      <c r="D40">
        <v>8.6718619091282298E-2</v>
      </c>
      <c r="E40">
        <v>0.76330596829916997</v>
      </c>
      <c r="F40">
        <v>6.6694478551296996E-2</v>
      </c>
      <c r="G40">
        <v>0.21495486528520499</v>
      </c>
      <c r="H40">
        <v>0.75635411278151199</v>
      </c>
      <c r="I40">
        <v>2.5233308763602198E-2</v>
      </c>
      <c r="J40">
        <v>8.6662273325531003E-2</v>
      </c>
      <c r="K40">
        <v>0.77092258830971405</v>
      </c>
      <c r="L40">
        <v>5.9339804383559902E-2</v>
      </c>
      <c r="M40">
        <v>0.21476019628842299</v>
      </c>
      <c r="N40">
        <v>0.78231206953021504</v>
      </c>
      <c r="P40" t="str">
        <f t="shared" si="0"/>
        <v/>
      </c>
      <c r="Q40" t="str">
        <f t="shared" si="1"/>
        <v/>
      </c>
      <c r="R40" t="str">
        <f t="shared" si="2"/>
        <v/>
      </c>
      <c r="S40" t="str">
        <f t="shared" si="3"/>
        <v/>
      </c>
    </row>
    <row r="41" spans="1:19" x14ac:dyDescent="0.25">
      <c r="A41">
        <v>39</v>
      </c>
      <c r="B41" t="s">
        <v>54</v>
      </c>
      <c r="C41">
        <v>0.19650220357926401</v>
      </c>
      <c r="D41">
        <v>0.10802984567594</v>
      </c>
      <c r="E41">
        <v>6.8917200266542897E-2</v>
      </c>
      <c r="F41">
        <v>0.112112708983772</v>
      </c>
      <c r="G41">
        <v>0.238957825062733</v>
      </c>
      <c r="H41">
        <v>0.63894553639326102</v>
      </c>
      <c r="I41">
        <v>0.19610483708474699</v>
      </c>
      <c r="J41">
        <v>0.107924495126571</v>
      </c>
      <c r="K41">
        <v>6.9208559415049997E-2</v>
      </c>
      <c r="L41">
        <v>0.104928625220489</v>
      </c>
      <c r="M41">
        <v>0.23875394254316201</v>
      </c>
      <c r="N41">
        <v>0.66031060732772895</v>
      </c>
      <c r="P41" t="str">
        <f t="shared" si="0"/>
        <v>^</v>
      </c>
      <c r="Q41" t="str">
        <f t="shared" si="1"/>
        <v/>
      </c>
      <c r="R41" t="str">
        <f t="shared" si="2"/>
        <v>^</v>
      </c>
      <c r="S41" t="str">
        <f t="shared" si="3"/>
        <v/>
      </c>
    </row>
    <row r="42" spans="1:19" x14ac:dyDescent="0.25">
      <c r="A42">
        <v>40</v>
      </c>
      <c r="B42" t="s">
        <v>64</v>
      </c>
      <c r="C42">
        <v>0.27910326509914002</v>
      </c>
      <c r="D42">
        <v>0.24717424844632099</v>
      </c>
      <c r="E42">
        <v>0.25882353460891799</v>
      </c>
      <c r="F42">
        <v>0.104215283699058</v>
      </c>
      <c r="G42">
        <v>0.19959207855369099</v>
      </c>
      <c r="H42">
        <v>0.60157189582275905</v>
      </c>
      <c r="I42">
        <v>0.281138338689428</v>
      </c>
      <c r="J42">
        <v>0.246956438776225</v>
      </c>
      <c r="K42">
        <v>0.25494820620894298</v>
      </c>
      <c r="L42">
        <v>9.5791875679565694E-2</v>
      </c>
      <c r="M42">
        <v>0.19928413402497799</v>
      </c>
      <c r="N42">
        <v>0.63074402571932697</v>
      </c>
      <c r="P42" t="str">
        <f t="shared" si="0"/>
        <v/>
      </c>
      <c r="Q42" t="str">
        <f t="shared" si="1"/>
        <v/>
      </c>
      <c r="R42" t="str">
        <f t="shared" si="2"/>
        <v/>
      </c>
      <c r="S42" t="str">
        <f t="shared" si="3"/>
        <v/>
      </c>
    </row>
    <row r="43" spans="1:19" x14ac:dyDescent="0.25">
      <c r="A43">
        <v>41</v>
      </c>
      <c r="B43" t="s">
        <v>51</v>
      </c>
      <c r="C43">
        <v>-0.24613115421794701</v>
      </c>
      <c r="D43">
        <v>0.28719793309691999</v>
      </c>
      <c r="E43">
        <v>0.39144002469035299</v>
      </c>
      <c r="F43">
        <v>0.32480311431924902</v>
      </c>
      <c r="G43">
        <v>0.36692850012359501</v>
      </c>
      <c r="H43">
        <v>0.37605170276606398</v>
      </c>
      <c r="I43">
        <v>-0.25259440265355998</v>
      </c>
      <c r="J43">
        <v>0.28717486961903999</v>
      </c>
      <c r="K43">
        <v>0.37908474333994202</v>
      </c>
      <c r="L43">
        <v>0.306369367555692</v>
      </c>
      <c r="M43">
        <v>0.36693628722958599</v>
      </c>
      <c r="N43">
        <v>0.40375213017106698</v>
      </c>
      <c r="P43" t="str">
        <f t="shared" si="0"/>
        <v/>
      </c>
      <c r="Q43" t="str">
        <f t="shared" si="1"/>
        <v/>
      </c>
      <c r="R43" t="str">
        <f t="shared" si="2"/>
        <v/>
      </c>
      <c r="S43" t="str">
        <f t="shared" si="3"/>
        <v/>
      </c>
    </row>
    <row r="44" spans="1:19" x14ac:dyDescent="0.25">
      <c r="A44">
        <v>42</v>
      </c>
      <c r="B44" t="s">
        <v>56</v>
      </c>
      <c r="C44">
        <v>0.21160489034966501</v>
      </c>
      <c r="D44">
        <v>9.3551119727159696E-2</v>
      </c>
      <c r="E44">
        <v>2.3702517127400902E-2</v>
      </c>
      <c r="F44">
        <v>0.16306422883038499</v>
      </c>
      <c r="G44">
        <v>0.258811397333232</v>
      </c>
      <c r="H44">
        <v>0.52866159858759698</v>
      </c>
      <c r="I44">
        <v>0.210562402278235</v>
      </c>
      <c r="J44">
        <v>9.35240946619703E-2</v>
      </c>
      <c r="K44">
        <v>2.4358688042182601E-2</v>
      </c>
      <c r="L44">
        <v>0.143725086319165</v>
      </c>
      <c r="M44">
        <v>0.258580753791538</v>
      </c>
      <c r="N44">
        <v>0.57833197702922601</v>
      </c>
      <c r="P44" t="str">
        <f t="shared" si="0"/>
        <v>*</v>
      </c>
      <c r="Q44" t="str">
        <f t="shared" si="1"/>
        <v/>
      </c>
      <c r="R44" t="str">
        <f t="shared" si="2"/>
        <v>*</v>
      </c>
      <c r="S44" t="str">
        <f t="shared" si="3"/>
        <v/>
      </c>
    </row>
    <row r="45" spans="1:19" x14ac:dyDescent="0.25">
      <c r="A45">
        <v>43</v>
      </c>
      <c r="B45" t="s">
        <v>52</v>
      </c>
      <c r="C45">
        <v>-5.6298633444914203E-2</v>
      </c>
      <c r="D45">
        <v>0.149843754307288</v>
      </c>
      <c r="E45">
        <v>0.70712835204607605</v>
      </c>
      <c r="F45">
        <v>0.118687588012378</v>
      </c>
      <c r="G45">
        <v>0.27362109649296501</v>
      </c>
      <c r="H45">
        <v>0.66445821591417098</v>
      </c>
      <c r="I45">
        <v>-5.4343588676292097E-2</v>
      </c>
      <c r="J45">
        <v>0.14972137096542201</v>
      </c>
      <c r="K45">
        <v>0.71663117324334202</v>
      </c>
      <c r="L45">
        <v>0.118920322328638</v>
      </c>
      <c r="M45">
        <v>0.27347735451979399</v>
      </c>
      <c r="N45">
        <v>0.66367477404390296</v>
      </c>
      <c r="P45" t="str">
        <f t="shared" si="0"/>
        <v/>
      </c>
      <c r="Q45" t="str">
        <f t="shared" si="1"/>
        <v/>
      </c>
      <c r="R45" t="str">
        <f t="shared" si="2"/>
        <v/>
      </c>
      <c r="S45" t="str">
        <f t="shared" si="3"/>
        <v/>
      </c>
    </row>
    <row r="46" spans="1:19" x14ac:dyDescent="0.25">
      <c r="A46">
        <v>44</v>
      </c>
      <c r="B46" t="s">
        <v>67</v>
      </c>
      <c r="C46">
        <v>0.10123678103665</v>
      </c>
      <c r="D46">
        <v>9.8607894970280205E-2</v>
      </c>
      <c r="E46">
        <v>0.30458059259167503</v>
      </c>
      <c r="F46">
        <v>0.26813908971975797</v>
      </c>
      <c r="G46">
        <v>0.18442347642769299</v>
      </c>
      <c r="H46">
        <v>0.145965316542711</v>
      </c>
      <c r="I46">
        <v>0.10013344829234801</v>
      </c>
      <c r="J46">
        <v>9.8582824291813698E-2</v>
      </c>
      <c r="K46">
        <v>0.30975838295262298</v>
      </c>
      <c r="L46">
        <v>0.26384459012502898</v>
      </c>
      <c r="M46">
        <v>0.184139417437724</v>
      </c>
      <c r="N46">
        <v>0.15190004776052601</v>
      </c>
      <c r="P46" t="str">
        <f t="shared" si="0"/>
        <v/>
      </c>
      <c r="Q46" t="str">
        <f t="shared" si="1"/>
        <v/>
      </c>
      <c r="R46" t="str">
        <f t="shared" si="2"/>
        <v/>
      </c>
      <c r="S46" t="str">
        <f t="shared" si="3"/>
        <v/>
      </c>
    </row>
    <row r="47" spans="1:19" x14ac:dyDescent="0.25">
      <c r="A47">
        <v>45</v>
      </c>
      <c r="B47" t="s">
        <v>57</v>
      </c>
      <c r="C47">
        <v>-0.14849696705608001</v>
      </c>
      <c r="D47">
        <v>0.16038856781555899</v>
      </c>
      <c r="E47">
        <v>0.35452001250973703</v>
      </c>
      <c r="F47">
        <v>0.25491618347133899</v>
      </c>
      <c r="G47">
        <v>0.20666492568714701</v>
      </c>
      <c r="H47">
        <v>0.217398301996995</v>
      </c>
      <c r="I47">
        <v>-0.14068387272850399</v>
      </c>
      <c r="J47">
        <v>0.160204955165658</v>
      </c>
      <c r="K47">
        <v>0.37986268990303801</v>
      </c>
      <c r="L47">
        <v>0.254331006846714</v>
      </c>
      <c r="M47">
        <v>0.206383155049016</v>
      </c>
      <c r="N47">
        <v>0.21782791218714401</v>
      </c>
      <c r="P47" t="str">
        <f t="shared" si="0"/>
        <v/>
      </c>
      <c r="Q47" t="str">
        <f t="shared" si="1"/>
        <v/>
      </c>
      <c r="R47" t="str">
        <f t="shared" si="2"/>
        <v/>
      </c>
      <c r="S47" t="str">
        <f t="shared" si="3"/>
        <v/>
      </c>
    </row>
    <row r="48" spans="1:19" x14ac:dyDescent="0.25">
      <c r="A48">
        <v>46</v>
      </c>
      <c r="B48" t="s">
        <v>59</v>
      </c>
      <c r="C48">
        <v>9.2195986507132593E-2</v>
      </c>
      <c r="D48">
        <v>9.6169813641351007E-2</v>
      </c>
      <c r="E48">
        <v>0.33772045077951002</v>
      </c>
      <c r="F48">
        <v>0.12876340944122</v>
      </c>
      <c r="G48">
        <v>0.19002173565969099</v>
      </c>
      <c r="H48">
        <v>0.49800972169812902</v>
      </c>
      <c r="I48">
        <v>8.9433543476183194E-2</v>
      </c>
      <c r="J48">
        <v>9.6122272010586304E-2</v>
      </c>
      <c r="K48">
        <v>0.35215657944033002</v>
      </c>
      <c r="L48">
        <v>0.12614483645670899</v>
      </c>
      <c r="M48">
        <v>0.189742323796668</v>
      </c>
      <c r="N48">
        <v>0.50616446667517601</v>
      </c>
      <c r="P48" t="str">
        <f t="shared" si="0"/>
        <v/>
      </c>
      <c r="Q48" t="str">
        <f t="shared" si="1"/>
        <v/>
      </c>
      <c r="R48" t="str">
        <f t="shared" si="2"/>
        <v/>
      </c>
      <c r="S48" t="str">
        <f t="shared" si="3"/>
        <v/>
      </c>
    </row>
    <row r="49" spans="1:19" x14ac:dyDescent="0.25">
      <c r="A49">
        <v>47</v>
      </c>
      <c r="B49" t="s">
        <v>48</v>
      </c>
      <c r="C49">
        <v>0.228489699194146</v>
      </c>
      <c r="D49">
        <v>0.16052001427902701</v>
      </c>
      <c r="E49">
        <v>0.15461028610451599</v>
      </c>
      <c r="F49">
        <v>0.12795341468138399</v>
      </c>
      <c r="G49">
        <v>0.254764206728467</v>
      </c>
      <c r="H49">
        <v>0.61549694355457796</v>
      </c>
      <c r="I49">
        <v>0.22829839629470899</v>
      </c>
      <c r="J49">
        <v>0.160408374700683</v>
      </c>
      <c r="K49">
        <v>0.15466879575310399</v>
      </c>
      <c r="L49">
        <v>0.12678687978033701</v>
      </c>
      <c r="M49">
        <v>0.25448236681949898</v>
      </c>
      <c r="N49">
        <v>0.61833265672941995</v>
      </c>
      <c r="P49" t="str">
        <f t="shared" si="0"/>
        <v/>
      </c>
      <c r="Q49" t="str">
        <f t="shared" si="1"/>
        <v/>
      </c>
      <c r="R49" t="str">
        <f t="shared" si="2"/>
        <v/>
      </c>
      <c r="S49" t="str">
        <f t="shared" si="3"/>
        <v/>
      </c>
    </row>
    <row r="50" spans="1:19" x14ac:dyDescent="0.25">
      <c r="A50">
        <v>48</v>
      </c>
      <c r="B50" t="s">
        <v>53</v>
      </c>
      <c r="C50">
        <v>-2.0333462231239299E-2</v>
      </c>
      <c r="D50">
        <v>0.21781458117634001</v>
      </c>
      <c r="E50">
        <v>0.92562379308686504</v>
      </c>
      <c r="F50">
        <v>0.16922545974160499</v>
      </c>
      <c r="G50">
        <v>0.32881371292901601</v>
      </c>
      <c r="H50">
        <v>0.60679446792113201</v>
      </c>
      <c r="I50">
        <v>-2.6603330177545601E-2</v>
      </c>
      <c r="J50">
        <v>0.217558023178169</v>
      </c>
      <c r="K50">
        <v>0.90267605099015402</v>
      </c>
      <c r="L50">
        <v>0.15138396420528299</v>
      </c>
      <c r="M50">
        <v>0.32869238227511999</v>
      </c>
      <c r="N50">
        <v>0.64511125734656205</v>
      </c>
      <c r="P50" t="str">
        <f t="shared" si="0"/>
        <v/>
      </c>
      <c r="Q50" t="str">
        <f t="shared" si="1"/>
        <v/>
      </c>
      <c r="R50" t="str">
        <f t="shared" si="2"/>
        <v/>
      </c>
      <c r="S50" t="str">
        <f t="shared" si="3"/>
        <v/>
      </c>
    </row>
    <row r="51" spans="1:19" x14ac:dyDescent="0.25">
      <c r="A51">
        <v>49</v>
      </c>
      <c r="B51" t="s">
        <v>49</v>
      </c>
      <c r="C51">
        <v>-0.36309820923857899</v>
      </c>
      <c r="D51">
        <v>0.218105456956974</v>
      </c>
      <c r="E51">
        <v>9.5956100413199102E-2</v>
      </c>
      <c r="F51">
        <v>0.261395375190138</v>
      </c>
      <c r="G51">
        <v>0.22993862078268301</v>
      </c>
      <c r="H51">
        <v>0.25561981015767299</v>
      </c>
      <c r="I51">
        <v>-0.36720158173940998</v>
      </c>
      <c r="J51">
        <v>0.21815081144846299</v>
      </c>
      <c r="K51">
        <v>9.2327389675947599E-2</v>
      </c>
      <c r="L51">
        <v>0.25888419177545002</v>
      </c>
      <c r="M51">
        <v>0.22974785718492599</v>
      </c>
      <c r="N51">
        <v>0.259819124035928</v>
      </c>
      <c r="P51" t="str">
        <f t="shared" si="0"/>
        <v>^</v>
      </c>
      <c r="Q51" t="str">
        <f t="shared" si="1"/>
        <v/>
      </c>
      <c r="R51" t="str">
        <f t="shared" si="2"/>
        <v>^</v>
      </c>
      <c r="S51" t="str">
        <f t="shared" si="3"/>
        <v/>
      </c>
    </row>
    <row r="52" spans="1:19" x14ac:dyDescent="0.25">
      <c r="A52">
        <v>50</v>
      </c>
      <c r="B52" t="s">
        <v>66</v>
      </c>
      <c r="C52">
        <v>-5.30845327214877E-2</v>
      </c>
      <c r="D52">
        <v>0.102147013957439</v>
      </c>
      <c r="E52">
        <v>0.60328135689475504</v>
      </c>
      <c r="F52">
        <v>0.26757897986266399</v>
      </c>
      <c r="G52">
        <v>0.189026037737761</v>
      </c>
      <c r="H52">
        <v>0.156902382912083</v>
      </c>
      <c r="I52">
        <v>-5.4744196459266203E-2</v>
      </c>
      <c r="J52">
        <v>0.10218843237617201</v>
      </c>
      <c r="K52">
        <v>0.59215336785389605</v>
      </c>
      <c r="L52">
        <v>0.26457301281219298</v>
      </c>
      <c r="M52">
        <v>0.18877275082079001</v>
      </c>
      <c r="N52">
        <v>0.161051939947497</v>
      </c>
      <c r="P52" t="str">
        <f t="shared" si="0"/>
        <v/>
      </c>
      <c r="Q52" t="str">
        <f t="shared" si="1"/>
        <v/>
      </c>
      <c r="R52" t="str">
        <f t="shared" si="2"/>
        <v/>
      </c>
      <c r="S52" t="str">
        <f t="shared" si="3"/>
        <v/>
      </c>
    </row>
    <row r="53" spans="1:19" x14ac:dyDescent="0.25">
      <c r="A53">
        <v>51</v>
      </c>
      <c r="B53" t="s">
        <v>55</v>
      </c>
      <c r="C53">
        <v>6.04024632453524E-4</v>
      </c>
      <c r="D53">
        <v>0.14138672518173701</v>
      </c>
      <c r="E53">
        <v>0.996591331598078</v>
      </c>
      <c r="F53">
        <v>5.0160350849535698E-2</v>
      </c>
      <c r="G53">
        <v>0.225079682483492</v>
      </c>
      <c r="H53">
        <v>0.82364760584332497</v>
      </c>
      <c r="I53">
        <v>3.8989497761518898E-3</v>
      </c>
      <c r="J53">
        <v>0.141261407503149</v>
      </c>
      <c r="K53">
        <v>0.97798041983904005</v>
      </c>
      <c r="L53">
        <v>3.76728330502255E-2</v>
      </c>
      <c r="M53">
        <v>0.22482946290658601</v>
      </c>
      <c r="N53">
        <v>0.86692801297030297</v>
      </c>
      <c r="P53" t="str">
        <f t="shared" si="0"/>
        <v/>
      </c>
      <c r="Q53" t="str">
        <f t="shared" si="1"/>
        <v/>
      </c>
      <c r="R53" t="str">
        <f t="shared" si="2"/>
        <v/>
      </c>
      <c r="S53" t="str">
        <f t="shared" si="3"/>
        <v/>
      </c>
    </row>
    <row r="54" spans="1:19" x14ac:dyDescent="0.25">
      <c r="A54">
        <v>52</v>
      </c>
      <c r="B54" t="s">
        <v>63</v>
      </c>
      <c r="C54">
        <v>0.23754650245905601</v>
      </c>
      <c r="D54">
        <v>0.295845258430256</v>
      </c>
      <c r="E54">
        <v>0.42200841718682103</v>
      </c>
      <c r="F54">
        <v>0.43037319194636903</v>
      </c>
      <c r="G54">
        <v>0.30633538609168398</v>
      </c>
      <c r="H54">
        <v>0.16004848462240101</v>
      </c>
      <c r="I54">
        <v>0.229457501258166</v>
      </c>
      <c r="J54">
        <v>0.29571719647757699</v>
      </c>
      <c r="K54">
        <v>0.43778700949799598</v>
      </c>
      <c r="L54">
        <v>0.43595641810311098</v>
      </c>
      <c r="M54">
        <v>0.30548089876508899</v>
      </c>
      <c r="N54">
        <v>0.153546706850024</v>
      </c>
      <c r="P54" t="str">
        <f t="shared" si="0"/>
        <v/>
      </c>
      <c r="Q54" t="str">
        <f t="shared" si="1"/>
        <v/>
      </c>
      <c r="R54" t="str">
        <f t="shared" si="2"/>
        <v/>
      </c>
      <c r="S54" t="str">
        <f t="shared" si="3"/>
        <v/>
      </c>
    </row>
    <row r="55" spans="1:19" x14ac:dyDescent="0.25">
      <c r="A55">
        <v>53</v>
      </c>
      <c r="B55" t="s">
        <v>50</v>
      </c>
      <c r="C55">
        <v>-0.11842747087069801</v>
      </c>
      <c r="D55">
        <v>0.36520686406189401</v>
      </c>
      <c r="E55">
        <v>0.74572981390276405</v>
      </c>
      <c r="F55">
        <v>-0.121255716867706</v>
      </c>
      <c r="G55">
        <v>0.23211533760640199</v>
      </c>
      <c r="H55">
        <v>0.60139586117089605</v>
      </c>
      <c r="I55">
        <v>-9.7492936420334395E-2</v>
      </c>
      <c r="J55">
        <v>0.36459247150775898</v>
      </c>
      <c r="K55">
        <v>0.78915927888239701</v>
      </c>
      <c r="L55">
        <v>-0.12408818788187199</v>
      </c>
      <c r="M55">
        <v>0.23188596699880201</v>
      </c>
      <c r="N55">
        <v>0.59256279812466905</v>
      </c>
      <c r="P55" t="str">
        <f t="shared" si="0"/>
        <v/>
      </c>
      <c r="Q55" t="str">
        <f t="shared" si="1"/>
        <v/>
      </c>
      <c r="R55" t="str">
        <f t="shared" si="2"/>
        <v/>
      </c>
      <c r="S55" t="str">
        <f t="shared" si="3"/>
        <v/>
      </c>
    </row>
    <row r="56" spans="1:19" x14ac:dyDescent="0.25">
      <c r="A56">
        <v>54</v>
      </c>
      <c r="B56" t="s">
        <v>65</v>
      </c>
      <c r="C56">
        <v>0.310978360789538</v>
      </c>
      <c r="D56">
        <v>0.26601341755692198</v>
      </c>
      <c r="E56">
        <v>0.242390491652754</v>
      </c>
      <c r="F56">
        <v>0.168421846397244</v>
      </c>
      <c r="G56">
        <v>0.19530352140028401</v>
      </c>
      <c r="H56">
        <v>0.38848972179577701</v>
      </c>
      <c r="I56">
        <v>0.30717983655972803</v>
      </c>
      <c r="J56">
        <v>0.26599209472800101</v>
      </c>
      <c r="K56">
        <v>0.24815360388407401</v>
      </c>
      <c r="L56">
        <v>0.16479309674050199</v>
      </c>
      <c r="M56">
        <v>0.19506031876469301</v>
      </c>
      <c r="N56">
        <v>0.39820493863871498</v>
      </c>
      <c r="P56" t="str">
        <f t="shared" si="0"/>
        <v/>
      </c>
      <c r="Q56" t="str">
        <f t="shared" si="1"/>
        <v/>
      </c>
      <c r="R56" t="str">
        <f t="shared" si="2"/>
        <v/>
      </c>
      <c r="S56" t="str">
        <f t="shared" si="3"/>
        <v/>
      </c>
    </row>
    <row r="57" spans="1:19" x14ac:dyDescent="0.25">
      <c r="A57">
        <v>55</v>
      </c>
      <c r="B57" t="s">
        <v>805</v>
      </c>
      <c r="C57">
        <v>0.19100064196216199</v>
      </c>
      <c r="D57">
        <v>0.28838377472773102</v>
      </c>
      <c r="E57">
        <v>0.50776993838871698</v>
      </c>
      <c r="F57" t="s">
        <v>170</v>
      </c>
      <c r="G57" t="s">
        <v>170</v>
      </c>
      <c r="H57" t="s">
        <v>170</v>
      </c>
      <c r="I57">
        <v>0.19176038606781801</v>
      </c>
      <c r="J57">
        <v>0.288198271871277</v>
      </c>
      <c r="K57">
        <v>0.50580964828063602</v>
      </c>
      <c r="L57" t="s">
        <v>170</v>
      </c>
      <c r="M57" t="s">
        <v>170</v>
      </c>
      <c r="N57" t="s">
        <v>170</v>
      </c>
      <c r="P57" t="str">
        <f t="shared" si="0"/>
        <v/>
      </c>
      <c r="Q57" t="str">
        <f t="shared" si="1"/>
        <v/>
      </c>
      <c r="R57" t="str">
        <f t="shared" si="2"/>
        <v/>
      </c>
      <c r="S57" t="str">
        <f t="shared" si="3"/>
        <v/>
      </c>
    </row>
    <row r="58" spans="1:19" x14ac:dyDescent="0.25">
      <c r="A58">
        <v>56</v>
      </c>
      <c r="B58" t="s">
        <v>75</v>
      </c>
      <c r="C58">
        <v>-9.7004822602179394E-2</v>
      </c>
      <c r="D58">
        <v>0.14989531877294199</v>
      </c>
      <c r="E58">
        <v>0.51753457828340099</v>
      </c>
      <c r="F58">
        <v>-0.47093423346519497</v>
      </c>
      <c r="G58">
        <v>0.24490624212862</v>
      </c>
      <c r="H58">
        <v>5.4490547723802497E-2</v>
      </c>
      <c r="I58">
        <v>-9.8415905243621399E-2</v>
      </c>
      <c r="J58">
        <v>0.14986721055246899</v>
      </c>
      <c r="K58">
        <v>0.51138195328250602</v>
      </c>
      <c r="L58">
        <v>-0.46157692484520302</v>
      </c>
      <c r="M58">
        <v>0.24471768236184099</v>
      </c>
      <c r="N58">
        <v>5.9273275243576597E-2</v>
      </c>
      <c r="P58" t="str">
        <f t="shared" si="0"/>
        <v/>
      </c>
      <c r="Q58" t="str">
        <f t="shared" si="1"/>
        <v>^</v>
      </c>
      <c r="R58" t="str">
        <f t="shared" si="2"/>
        <v/>
      </c>
      <c r="S58" t="str">
        <f t="shared" si="3"/>
        <v>^</v>
      </c>
    </row>
    <row r="59" spans="1:19" x14ac:dyDescent="0.25">
      <c r="A59">
        <v>57</v>
      </c>
      <c r="B59" t="s">
        <v>74</v>
      </c>
      <c r="C59">
        <v>-0.27917462972436802</v>
      </c>
      <c r="D59">
        <v>0.120603308466617</v>
      </c>
      <c r="E59">
        <v>2.0622930548319301E-2</v>
      </c>
      <c r="F59">
        <v>-0.308086835053825</v>
      </c>
      <c r="G59">
        <v>0.22808730998885501</v>
      </c>
      <c r="H59">
        <v>0.176778478457637</v>
      </c>
      <c r="I59">
        <v>-0.28279276940525699</v>
      </c>
      <c r="J59">
        <v>0.120586477324723</v>
      </c>
      <c r="K59">
        <v>1.9019683326343701E-2</v>
      </c>
      <c r="L59">
        <v>-0.30129615526716202</v>
      </c>
      <c r="M59">
        <v>0.22795910652220899</v>
      </c>
      <c r="N59">
        <v>0.18626426312043801</v>
      </c>
      <c r="P59" t="str">
        <f t="shared" si="0"/>
        <v>*</v>
      </c>
      <c r="Q59" t="str">
        <f t="shared" si="1"/>
        <v/>
      </c>
      <c r="R59" t="str">
        <f t="shared" si="2"/>
        <v>*</v>
      </c>
      <c r="S59" t="str">
        <f t="shared" si="3"/>
        <v/>
      </c>
    </row>
    <row r="60" spans="1:19" x14ac:dyDescent="0.25">
      <c r="A60">
        <v>58</v>
      </c>
      <c r="B60" t="s">
        <v>79</v>
      </c>
      <c r="C60">
        <v>-9.3789276072507893E-2</v>
      </c>
      <c r="D60">
        <v>0.106866008434178</v>
      </c>
      <c r="E60">
        <v>0.38014220111272101</v>
      </c>
      <c r="F60">
        <v>-0.480842159247934</v>
      </c>
      <c r="G60">
        <v>0.22330457504597201</v>
      </c>
      <c r="H60">
        <v>3.1294961849379001E-2</v>
      </c>
      <c r="I60">
        <v>-9.7686843757825201E-2</v>
      </c>
      <c r="J60">
        <v>0.10684599873188599</v>
      </c>
      <c r="K60">
        <v>0.36057129039645203</v>
      </c>
      <c r="L60">
        <v>-0.47623419638553599</v>
      </c>
      <c r="M60">
        <v>0.22311174123834901</v>
      </c>
      <c r="N60">
        <v>3.28010729615935E-2</v>
      </c>
      <c r="P60" t="str">
        <f t="shared" si="0"/>
        <v/>
      </c>
      <c r="Q60" t="str">
        <f t="shared" si="1"/>
        <v>*</v>
      </c>
      <c r="R60" t="str">
        <f t="shared" si="2"/>
        <v/>
      </c>
      <c r="S60" t="str">
        <f t="shared" si="3"/>
        <v>*</v>
      </c>
    </row>
    <row r="61" spans="1:19" x14ac:dyDescent="0.25">
      <c r="A61">
        <v>59</v>
      </c>
      <c r="B61" t="s">
        <v>84</v>
      </c>
      <c r="C61">
        <v>-0.110079097238328</v>
      </c>
      <c r="D61">
        <v>0.18047592652347699</v>
      </c>
      <c r="E61">
        <v>0.54190298333108999</v>
      </c>
      <c r="F61">
        <v>-0.40859954543265697</v>
      </c>
      <c r="G61">
        <v>0.23750000479030101</v>
      </c>
      <c r="H61">
        <v>8.5356286850318E-2</v>
      </c>
      <c r="I61">
        <v>-0.11594387015211099</v>
      </c>
      <c r="J61">
        <v>0.180439630319817</v>
      </c>
      <c r="K61">
        <v>0.52050755410925498</v>
      </c>
      <c r="L61">
        <v>-0.39855472866158698</v>
      </c>
      <c r="M61">
        <v>0.23727882838495101</v>
      </c>
      <c r="N61">
        <v>9.3017766704785607E-2</v>
      </c>
      <c r="P61" t="str">
        <f t="shared" si="0"/>
        <v/>
      </c>
      <c r="Q61" t="str">
        <f t="shared" si="1"/>
        <v>^</v>
      </c>
      <c r="R61" t="str">
        <f t="shared" si="2"/>
        <v/>
      </c>
      <c r="S61" t="str">
        <f t="shared" si="3"/>
        <v>^</v>
      </c>
    </row>
    <row r="62" spans="1:19" x14ac:dyDescent="0.25">
      <c r="A62">
        <v>60</v>
      </c>
      <c r="B62" t="s">
        <v>72</v>
      </c>
      <c r="C62">
        <v>3.2390459375844199E-2</v>
      </c>
      <c r="D62">
        <v>0.1094058562704</v>
      </c>
      <c r="E62">
        <v>0.76718592497323901</v>
      </c>
      <c r="F62">
        <v>-0.31465344458660999</v>
      </c>
      <c r="G62">
        <v>0.227780460233617</v>
      </c>
      <c r="H62">
        <v>0.16715935601925899</v>
      </c>
      <c r="I62">
        <v>3.0578209267172099E-2</v>
      </c>
      <c r="J62">
        <v>0.10940397452572299</v>
      </c>
      <c r="K62">
        <v>0.77986255205765898</v>
      </c>
      <c r="L62">
        <v>-0.30564877523775702</v>
      </c>
      <c r="M62">
        <v>0.22760377859170799</v>
      </c>
      <c r="N62">
        <v>0.179304838849907</v>
      </c>
      <c r="P62" t="str">
        <f t="shared" si="0"/>
        <v/>
      </c>
      <c r="Q62" t="str">
        <f t="shared" si="1"/>
        <v/>
      </c>
      <c r="R62" t="str">
        <f t="shared" si="2"/>
        <v/>
      </c>
      <c r="S62" t="str">
        <f t="shared" si="3"/>
        <v/>
      </c>
    </row>
    <row r="63" spans="1:19" x14ac:dyDescent="0.25">
      <c r="A63">
        <v>61</v>
      </c>
      <c r="B63" t="s">
        <v>76</v>
      </c>
      <c r="C63">
        <v>-8.3112328621414003E-2</v>
      </c>
      <c r="D63">
        <v>0.11959502975285501</v>
      </c>
      <c r="E63">
        <v>0.487087880133317</v>
      </c>
      <c r="F63">
        <v>-0.467453196535285</v>
      </c>
      <c r="G63">
        <v>0.25696056825106101</v>
      </c>
      <c r="H63">
        <v>6.8886543110530205E-2</v>
      </c>
      <c r="I63">
        <v>-8.6836321264774002E-2</v>
      </c>
      <c r="J63">
        <v>0.119565540311019</v>
      </c>
      <c r="K63">
        <v>0.46767605378691102</v>
      </c>
      <c r="L63">
        <v>-0.45261938667315199</v>
      </c>
      <c r="M63">
        <v>0.25670726198032601</v>
      </c>
      <c r="N63">
        <v>7.7871267852373305E-2</v>
      </c>
      <c r="P63" t="str">
        <f t="shared" si="0"/>
        <v/>
      </c>
      <c r="Q63" t="str">
        <f t="shared" si="1"/>
        <v>^</v>
      </c>
      <c r="R63" t="str">
        <f t="shared" si="2"/>
        <v/>
      </c>
      <c r="S63" t="str">
        <f t="shared" si="3"/>
        <v>^</v>
      </c>
    </row>
    <row r="64" spans="1:19" x14ac:dyDescent="0.25">
      <c r="A64">
        <v>62</v>
      </c>
      <c r="B64" t="s">
        <v>71</v>
      </c>
      <c r="C64">
        <v>-8.8861011610667603E-2</v>
      </c>
      <c r="D64">
        <v>0.13163619214025499</v>
      </c>
      <c r="E64">
        <v>0.49964399824769401</v>
      </c>
      <c r="F64">
        <v>-0.274188718420874</v>
      </c>
      <c r="G64">
        <v>0.247131620349127</v>
      </c>
      <c r="H64">
        <v>0.26722119917153098</v>
      </c>
      <c r="I64">
        <v>-9.1395373746366804E-2</v>
      </c>
      <c r="J64">
        <v>0.13152690139979001</v>
      </c>
      <c r="K64">
        <v>0.48713069566674699</v>
      </c>
      <c r="L64">
        <v>-0.26785725902256402</v>
      </c>
      <c r="M64">
        <v>0.246954161424083</v>
      </c>
      <c r="N64">
        <v>0.27807952155461801</v>
      </c>
      <c r="P64" t="str">
        <f t="shared" si="0"/>
        <v/>
      </c>
      <c r="Q64" t="str">
        <f t="shared" si="1"/>
        <v/>
      </c>
      <c r="R64" t="str">
        <f t="shared" si="2"/>
        <v/>
      </c>
      <c r="S64" t="str">
        <f t="shared" si="3"/>
        <v/>
      </c>
    </row>
    <row r="65" spans="1:19" x14ac:dyDescent="0.25">
      <c r="A65">
        <v>63</v>
      </c>
      <c r="B65" t="s">
        <v>78</v>
      </c>
      <c r="C65">
        <v>-4.9251704936719098E-2</v>
      </c>
      <c r="D65">
        <v>0.102707725564172</v>
      </c>
      <c r="E65">
        <v>0.63155976648460299</v>
      </c>
      <c r="F65">
        <v>-0.361909097212748</v>
      </c>
      <c r="G65">
        <v>0.221663508997574</v>
      </c>
      <c r="H65">
        <v>0.10253297502318701</v>
      </c>
      <c r="I65">
        <v>-5.3825158244169898E-2</v>
      </c>
      <c r="J65">
        <v>0.102712120910461</v>
      </c>
      <c r="K65">
        <v>0.60025140687607903</v>
      </c>
      <c r="L65">
        <v>-0.35655386841557601</v>
      </c>
      <c r="M65">
        <v>0.221453980188341</v>
      </c>
      <c r="N65">
        <v>0.107385080610633</v>
      </c>
      <c r="P65" t="str">
        <f t="shared" si="0"/>
        <v/>
      </c>
      <c r="Q65" t="str">
        <f t="shared" si="1"/>
        <v/>
      </c>
      <c r="R65" t="str">
        <f t="shared" si="2"/>
        <v/>
      </c>
      <c r="S65" t="str">
        <f t="shared" si="3"/>
        <v/>
      </c>
    </row>
    <row r="66" spans="1:19" x14ac:dyDescent="0.25">
      <c r="A66">
        <v>64</v>
      </c>
      <c r="B66" t="s">
        <v>68</v>
      </c>
      <c r="C66">
        <v>-9.2255825498257199E-2</v>
      </c>
      <c r="D66">
        <v>0.17471865938980999</v>
      </c>
      <c r="E66">
        <v>0.59748196297752898</v>
      </c>
      <c r="F66">
        <v>-0.69620171063620295</v>
      </c>
      <c r="G66">
        <v>0.272610517637011</v>
      </c>
      <c r="H66">
        <v>1.0654437275743301E-2</v>
      </c>
      <c r="I66">
        <v>-9.7166386233967603E-2</v>
      </c>
      <c r="J66">
        <v>0.17468238710461501</v>
      </c>
      <c r="K66">
        <v>0.578042668885697</v>
      </c>
      <c r="L66">
        <v>-0.69366172534950099</v>
      </c>
      <c r="M66">
        <v>0.27248510701183298</v>
      </c>
      <c r="N66">
        <v>1.0906301035117499E-2</v>
      </c>
      <c r="P66" t="str">
        <f t="shared" si="0"/>
        <v/>
      </c>
      <c r="Q66" t="str">
        <f t="shared" si="1"/>
        <v>*</v>
      </c>
      <c r="R66" t="str">
        <f t="shared" si="2"/>
        <v/>
      </c>
      <c r="S66" t="str">
        <f t="shared" si="3"/>
        <v>*</v>
      </c>
    </row>
    <row r="67" spans="1:19" x14ac:dyDescent="0.25">
      <c r="A67">
        <v>65</v>
      </c>
      <c r="B67" t="s">
        <v>80</v>
      </c>
      <c r="C67">
        <v>-8.3637121077257098E-2</v>
      </c>
      <c r="D67">
        <v>0.13736651389004501</v>
      </c>
      <c r="E67">
        <v>0.54261653770420704</v>
      </c>
      <c r="F67">
        <v>-0.39760135212576198</v>
      </c>
      <c r="G67">
        <v>0.28678905333349902</v>
      </c>
      <c r="H67">
        <v>0.165627979757415</v>
      </c>
      <c r="I67">
        <v>-8.7586499985437105E-2</v>
      </c>
      <c r="J67">
        <v>0.13727387881373901</v>
      </c>
      <c r="K67">
        <v>0.52344634125809797</v>
      </c>
      <c r="L67">
        <v>-0.38643322293142301</v>
      </c>
      <c r="M67">
        <v>0.28666517168636202</v>
      </c>
      <c r="N67">
        <v>0.177648765730025</v>
      </c>
      <c r="P67" t="str">
        <f t="shared" si="0"/>
        <v/>
      </c>
      <c r="Q67" t="str">
        <f t="shared" si="1"/>
        <v/>
      </c>
      <c r="R67" t="str">
        <f t="shared" si="2"/>
        <v/>
      </c>
      <c r="S67" t="str">
        <f t="shared" si="3"/>
        <v/>
      </c>
    </row>
    <row r="68" spans="1:19" x14ac:dyDescent="0.25">
      <c r="A68">
        <v>66</v>
      </c>
      <c r="B68" t="s">
        <v>81</v>
      </c>
      <c r="C68">
        <v>-3.4727159219168399E-2</v>
      </c>
      <c r="D68">
        <v>0.132173177608332</v>
      </c>
      <c r="E68">
        <v>0.79275110922692005</v>
      </c>
      <c r="F68">
        <v>-0.40953689760005701</v>
      </c>
      <c r="G68">
        <v>0.23533101238644599</v>
      </c>
      <c r="H68">
        <v>8.1813560791595102E-2</v>
      </c>
      <c r="I68">
        <v>-3.7621907406242099E-2</v>
      </c>
      <c r="J68">
        <v>0.132121097402641</v>
      </c>
      <c r="K68">
        <v>0.77583321700210095</v>
      </c>
      <c r="L68">
        <v>-0.406273041219961</v>
      </c>
      <c r="M68">
        <v>0.23512550024795201</v>
      </c>
      <c r="N68">
        <v>8.4006391260346897E-2</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82</v>
      </c>
      <c r="C69">
        <v>-0.13005626614847701</v>
      </c>
      <c r="D69">
        <v>0.15356697778474199</v>
      </c>
      <c r="E69">
        <v>0.39704943716125601</v>
      </c>
      <c r="F69">
        <v>-0.32861292869031899</v>
      </c>
      <c r="G69">
        <v>0.233586217914386</v>
      </c>
      <c r="H69">
        <v>0.159481829955437</v>
      </c>
      <c r="I69">
        <v>-0.134928031171337</v>
      </c>
      <c r="J69">
        <v>0.15348881221952601</v>
      </c>
      <c r="K69">
        <v>0.379361129069262</v>
      </c>
      <c r="L69">
        <v>-0.32350291192597103</v>
      </c>
      <c r="M69">
        <v>0.23340307757634601</v>
      </c>
      <c r="N69">
        <v>0.165738731711392</v>
      </c>
      <c r="P69" t="str">
        <f t="shared" si="4"/>
        <v/>
      </c>
      <c r="Q69" t="str">
        <f t="shared" si="5"/>
        <v/>
      </c>
      <c r="R69" t="str">
        <f t="shared" si="6"/>
        <v/>
      </c>
      <c r="S69" t="str">
        <f t="shared" si="7"/>
        <v/>
      </c>
    </row>
    <row r="70" spans="1:19" x14ac:dyDescent="0.25">
      <c r="A70">
        <v>68</v>
      </c>
      <c r="B70" t="s">
        <v>70</v>
      </c>
      <c r="C70">
        <v>-2.8259435178377802E-2</v>
      </c>
      <c r="D70">
        <v>0.20502339173925099</v>
      </c>
      <c r="E70">
        <v>0.89037068366211503</v>
      </c>
      <c r="F70">
        <v>-0.266488046145198</v>
      </c>
      <c r="G70">
        <v>0.23543487200580901</v>
      </c>
      <c r="H70">
        <v>0.25767770290684799</v>
      </c>
      <c r="I70">
        <v>-3.5626482559409797E-2</v>
      </c>
      <c r="J70">
        <v>0.204765337343389</v>
      </c>
      <c r="K70">
        <v>0.86187577174337304</v>
      </c>
      <c r="L70">
        <v>-0.258109468645568</v>
      </c>
      <c r="M70">
        <v>0.23518759774342099</v>
      </c>
      <c r="N70">
        <v>0.27243945135415099</v>
      </c>
      <c r="P70" t="str">
        <f t="shared" si="4"/>
        <v/>
      </c>
      <c r="Q70" t="str">
        <f t="shared" si="5"/>
        <v/>
      </c>
      <c r="R70" t="str">
        <f t="shared" si="6"/>
        <v/>
      </c>
      <c r="S70" t="str">
        <f t="shared" si="7"/>
        <v/>
      </c>
    </row>
    <row r="71" spans="1:19" x14ac:dyDescent="0.25">
      <c r="A71">
        <v>69</v>
      </c>
      <c r="B71" t="s">
        <v>69</v>
      </c>
      <c r="C71">
        <v>-0.40561427094484798</v>
      </c>
      <c r="D71">
        <v>0.30509243723241802</v>
      </c>
      <c r="E71">
        <v>0.183689684178927</v>
      </c>
      <c r="F71">
        <v>-0.44623570530211798</v>
      </c>
      <c r="G71">
        <v>0.31091724718998098</v>
      </c>
      <c r="H71">
        <v>0.15122345062098799</v>
      </c>
      <c r="I71">
        <v>-0.40596384734667501</v>
      </c>
      <c r="J71">
        <v>0.305114622309621</v>
      </c>
      <c r="K71">
        <v>0.18334404442143201</v>
      </c>
      <c r="L71">
        <v>-0.44958985377182398</v>
      </c>
      <c r="M71">
        <v>0.310309108193766</v>
      </c>
      <c r="N71">
        <v>0.147380825083857</v>
      </c>
      <c r="P71" t="str">
        <f t="shared" si="4"/>
        <v/>
      </c>
      <c r="Q71" t="str">
        <f t="shared" si="5"/>
        <v/>
      </c>
      <c r="R71" t="str">
        <f t="shared" si="6"/>
        <v/>
      </c>
      <c r="S71" t="str">
        <f t="shared" si="7"/>
        <v/>
      </c>
    </row>
    <row r="72" spans="1:19" x14ac:dyDescent="0.25">
      <c r="A72">
        <v>70</v>
      </c>
      <c r="B72" t="s">
        <v>83</v>
      </c>
      <c r="C72">
        <v>-8.9872334669291107E-2</v>
      </c>
      <c r="D72">
        <v>0.541028340352529</v>
      </c>
      <c r="E72">
        <v>0.86806730526934694</v>
      </c>
      <c r="F72">
        <v>-0.47240196919088701</v>
      </c>
      <c r="G72">
        <v>0.42846708994145</v>
      </c>
      <c r="H72">
        <v>0.27022711669288402</v>
      </c>
      <c r="I72">
        <v>-9.0499282780722307E-2</v>
      </c>
      <c r="J72">
        <v>0.54076029692032201</v>
      </c>
      <c r="K72">
        <v>0.86709023107065697</v>
      </c>
      <c r="L72">
        <v>-0.46707226233791299</v>
      </c>
      <c r="M72">
        <v>0.42854912490692798</v>
      </c>
      <c r="N72">
        <v>0.275760721549206</v>
      </c>
      <c r="P72" t="str">
        <f t="shared" si="4"/>
        <v/>
      </c>
      <c r="Q72" t="str">
        <f t="shared" si="5"/>
        <v/>
      </c>
      <c r="R72" t="str">
        <f t="shared" si="6"/>
        <v/>
      </c>
      <c r="S72" t="str">
        <f t="shared" si="7"/>
        <v/>
      </c>
    </row>
    <row r="73" spans="1:19" x14ac:dyDescent="0.25">
      <c r="A73">
        <v>71</v>
      </c>
      <c r="B73" t="s">
        <v>73</v>
      </c>
      <c r="C73">
        <v>0.37029747754005599</v>
      </c>
      <c r="D73">
        <v>0.62521838937547702</v>
      </c>
      <c r="E73">
        <v>0.55367046327937997</v>
      </c>
      <c r="F73">
        <v>-0.25928479102081198</v>
      </c>
      <c r="G73">
        <v>0.294246392951095</v>
      </c>
      <c r="H73">
        <v>0.37821901490028698</v>
      </c>
      <c r="I73">
        <v>0.35852879487217698</v>
      </c>
      <c r="J73">
        <v>0.624824884025175</v>
      </c>
      <c r="K73">
        <v>0.56609851678095102</v>
      </c>
      <c r="L73">
        <v>-0.24712925170483499</v>
      </c>
      <c r="M73">
        <v>0.29399782725624901</v>
      </c>
      <c r="N73">
        <v>0.400582203140392</v>
      </c>
      <c r="P73" t="str">
        <f t="shared" si="4"/>
        <v/>
      </c>
      <c r="Q73" t="str">
        <f t="shared" si="5"/>
        <v/>
      </c>
      <c r="R73" t="str">
        <f t="shared" si="6"/>
        <v/>
      </c>
      <c r="S73" t="str">
        <f t="shared" si="7"/>
        <v/>
      </c>
    </row>
    <row r="74" spans="1:19" x14ac:dyDescent="0.25">
      <c r="A74">
        <v>72</v>
      </c>
      <c r="B74" t="s">
        <v>503</v>
      </c>
      <c r="C74">
        <v>-4.9500508515672899E-2</v>
      </c>
      <c r="D74">
        <v>2.9638599197383299E-2</v>
      </c>
      <c r="E74">
        <v>9.4892345432823197E-2</v>
      </c>
      <c r="F74">
        <v>-2.2320762325576299E-2</v>
      </c>
      <c r="G74">
        <v>3.1500396590288901E-2</v>
      </c>
      <c r="H74">
        <v>0.47858098708930702</v>
      </c>
      <c r="I74">
        <v>-4.9782818123960897E-2</v>
      </c>
      <c r="J74">
        <v>2.95772705433675E-2</v>
      </c>
      <c r="K74">
        <v>9.2347135562675806E-2</v>
      </c>
      <c r="L74">
        <v>-2.3840699924372499E-2</v>
      </c>
      <c r="M74">
        <v>3.1444856814449397E-2</v>
      </c>
      <c r="N74">
        <v>0.44834630901233102</v>
      </c>
      <c r="P74" t="str">
        <f t="shared" si="4"/>
        <v>^</v>
      </c>
      <c r="Q74" t="str">
        <f t="shared" si="5"/>
        <v/>
      </c>
      <c r="R74" t="str">
        <f t="shared" si="6"/>
        <v>^</v>
      </c>
      <c r="S74" t="str">
        <f t="shared" si="7"/>
        <v/>
      </c>
    </row>
    <row r="75" spans="1:19" x14ac:dyDescent="0.25">
      <c r="A75">
        <v>73</v>
      </c>
      <c r="B75" t="s">
        <v>505</v>
      </c>
      <c r="C75">
        <v>2.4029033639934999E-2</v>
      </c>
      <c r="D75">
        <v>3.4986305891701402E-2</v>
      </c>
      <c r="E75">
        <v>0.49220086604031299</v>
      </c>
      <c r="F75">
        <v>-2.0222098140680801E-2</v>
      </c>
      <c r="G75">
        <v>3.0354794944691201E-2</v>
      </c>
      <c r="H75">
        <v>0.50528887865651795</v>
      </c>
      <c r="I75">
        <v>2.36715432246484E-2</v>
      </c>
      <c r="J75">
        <v>3.4950973159617101E-2</v>
      </c>
      <c r="K75">
        <v>0.49822925949149199</v>
      </c>
      <c r="L75">
        <v>-2.0217361039164401E-2</v>
      </c>
      <c r="M75">
        <v>3.03398118025998E-2</v>
      </c>
      <c r="N75">
        <v>0.50517841053019097</v>
      </c>
      <c r="P75" t="str">
        <f t="shared" si="4"/>
        <v/>
      </c>
      <c r="Q75" t="str">
        <f t="shared" si="5"/>
        <v/>
      </c>
      <c r="R75" t="str">
        <f t="shared" si="6"/>
        <v/>
      </c>
      <c r="S75" t="str">
        <f t="shared" si="7"/>
        <v/>
      </c>
    </row>
    <row r="76" spans="1:19" x14ac:dyDescent="0.25">
      <c r="A76">
        <v>74</v>
      </c>
      <c r="B76" t="s">
        <v>504</v>
      </c>
      <c r="C76">
        <v>-6.1855321429266301E-2</v>
      </c>
      <c r="D76">
        <v>4.87133591225778E-2</v>
      </c>
      <c r="E76">
        <v>0.20416247808620799</v>
      </c>
      <c r="F76">
        <v>1.25247868161489E-2</v>
      </c>
      <c r="G76">
        <v>3.2608974884731599E-2</v>
      </c>
      <c r="H76">
        <v>0.700911614481047</v>
      </c>
      <c r="I76">
        <v>-6.7616905510231196E-2</v>
      </c>
      <c r="J76">
        <v>4.8281128212041197E-2</v>
      </c>
      <c r="K76">
        <v>0.16136869202732701</v>
      </c>
      <c r="L76">
        <v>1.3996304196536699E-2</v>
      </c>
      <c r="M76">
        <v>3.2546818298058999E-2</v>
      </c>
      <c r="N76">
        <v>0.66716943964539499</v>
      </c>
      <c r="P76" t="str">
        <f t="shared" si="4"/>
        <v/>
      </c>
      <c r="Q76" t="str">
        <f t="shared" si="5"/>
        <v/>
      </c>
      <c r="R76" t="str">
        <f t="shared" si="6"/>
        <v/>
      </c>
      <c r="S76" t="str">
        <f t="shared" si="7"/>
        <v/>
      </c>
    </row>
    <row r="77" spans="1:19" x14ac:dyDescent="0.25">
      <c r="A77">
        <v>75</v>
      </c>
      <c r="B77" t="s">
        <v>137</v>
      </c>
      <c r="C77">
        <v>8.0366519256494004E-2</v>
      </c>
      <c r="D77">
        <v>0.17957450778963599</v>
      </c>
      <c r="E77">
        <v>0.6544862424997</v>
      </c>
      <c r="F77">
        <v>0.325605019174462</v>
      </c>
      <c r="G77">
        <v>0.20207073580111901</v>
      </c>
      <c r="H77">
        <v>0.10710524912119899</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87</v>
      </c>
      <c r="C78">
        <v>0.117568446007123</v>
      </c>
      <c r="D78">
        <v>7.4747407394641793E-2</v>
      </c>
      <c r="E78">
        <v>0.115747400538702</v>
      </c>
      <c r="F78">
        <v>2.6243049693649899E-2</v>
      </c>
      <c r="G78">
        <v>6.6255950108872405E-2</v>
      </c>
      <c r="H78">
        <v>0.69204163670084595</v>
      </c>
      <c r="I78" t="s">
        <v>170</v>
      </c>
      <c r="J78" t="s">
        <v>170</v>
      </c>
      <c r="K78" t="s">
        <v>170</v>
      </c>
      <c r="L78" t="s">
        <v>170</v>
      </c>
      <c r="M78" t="s">
        <v>170</v>
      </c>
      <c r="N78" t="s">
        <v>170</v>
      </c>
      <c r="P78" t="str">
        <f t="shared" si="4"/>
        <v/>
      </c>
      <c r="Q78" t="str">
        <f t="shared" si="5"/>
        <v/>
      </c>
      <c r="R78" t="str">
        <f t="shared" si="6"/>
        <v/>
      </c>
      <c r="S78" t="str">
        <f t="shared" si="7"/>
        <v/>
      </c>
    </row>
    <row r="79" spans="1:19" x14ac:dyDescent="0.25">
      <c r="A79">
        <v>77</v>
      </c>
      <c r="B79" t="s">
        <v>88</v>
      </c>
      <c r="C79">
        <v>1.02023620136471E-2</v>
      </c>
      <c r="D79">
        <v>7.7895157505981305E-2</v>
      </c>
      <c r="E79">
        <v>0.89579463972643303</v>
      </c>
      <c r="F79">
        <v>-0.114441005278476</v>
      </c>
      <c r="G79">
        <v>7.7940342897204307E-2</v>
      </c>
      <c r="H79">
        <v>0.14201857135538001</v>
      </c>
      <c r="I79" t="s">
        <v>170</v>
      </c>
      <c r="J79" t="s">
        <v>170</v>
      </c>
      <c r="K79" t="s">
        <v>170</v>
      </c>
      <c r="L79" t="s">
        <v>170</v>
      </c>
      <c r="M79" t="s">
        <v>170</v>
      </c>
      <c r="N79" t="s">
        <v>170</v>
      </c>
      <c r="P79" t="str">
        <f t="shared" si="4"/>
        <v/>
      </c>
      <c r="Q79" t="str">
        <f t="shared" si="5"/>
        <v/>
      </c>
      <c r="R79" t="str">
        <f t="shared" si="6"/>
        <v/>
      </c>
      <c r="S79" t="str">
        <f t="shared" si="7"/>
        <v/>
      </c>
    </row>
    <row r="80" spans="1:19" x14ac:dyDescent="0.25">
      <c r="A80">
        <v>78</v>
      </c>
      <c r="B80" t="s">
        <v>138</v>
      </c>
      <c r="C80">
        <v>-8.9668267836326004E-2</v>
      </c>
      <c r="D80">
        <v>0.14137836079656599</v>
      </c>
      <c r="E80">
        <v>0.52592210073135603</v>
      </c>
      <c r="F80">
        <v>1.0231513956195801E-2</v>
      </c>
      <c r="G80">
        <v>0.19352800505329101</v>
      </c>
      <c r="H80">
        <v>0.95783677065927297</v>
      </c>
      <c r="I80" t="s">
        <v>170</v>
      </c>
      <c r="J80" t="s">
        <v>170</v>
      </c>
      <c r="K80" t="s">
        <v>170</v>
      </c>
      <c r="L80" t="s">
        <v>170</v>
      </c>
      <c r="M80" t="s">
        <v>170</v>
      </c>
      <c r="N80" t="s">
        <v>170</v>
      </c>
      <c r="P80" t="str">
        <f t="shared" si="4"/>
        <v/>
      </c>
      <c r="Q80" t="str">
        <f t="shared" si="5"/>
        <v/>
      </c>
      <c r="R80" t="str">
        <f t="shared" si="6"/>
        <v/>
      </c>
      <c r="S80" t="str">
        <f t="shared" si="7"/>
        <v/>
      </c>
    </row>
    <row r="81" spans="1:19" x14ac:dyDescent="0.25">
      <c r="A81">
        <v>79</v>
      </c>
      <c r="B81" t="s">
        <v>85</v>
      </c>
      <c r="C81">
        <v>8.1369180656708603E-2</v>
      </c>
      <c r="D81">
        <v>6.1783172669645003E-2</v>
      </c>
      <c r="E81">
        <v>0.18783459760048801</v>
      </c>
      <c r="F81">
        <v>9.6528167977918605E-2</v>
      </c>
      <c r="G81">
        <v>5.4713128293381999E-2</v>
      </c>
      <c r="H81">
        <v>7.7688263560311402E-2</v>
      </c>
      <c r="I81" t="s">
        <v>170</v>
      </c>
      <c r="J81" t="s">
        <v>170</v>
      </c>
      <c r="K81" t="s">
        <v>170</v>
      </c>
      <c r="L81" t="s">
        <v>170</v>
      </c>
      <c r="M81" t="s">
        <v>170</v>
      </c>
      <c r="N81" t="s">
        <v>170</v>
      </c>
      <c r="P81" t="str">
        <f>IF(E81&lt;0.001,"***",IF(E81&lt;0.01,"**",IF(E81&lt;0.05,"*",IF(E81&lt;0.1,"^",""))))</f>
        <v/>
      </c>
      <c r="Q81" t="str">
        <f t="shared" si="5"/>
        <v>^</v>
      </c>
      <c r="R81" t="str">
        <f t="shared" si="6"/>
        <v/>
      </c>
      <c r="S81" t="str">
        <f t="shared" si="7"/>
        <v/>
      </c>
    </row>
    <row r="82" spans="1:19" x14ac:dyDescent="0.25">
      <c r="A82">
        <v>80</v>
      </c>
      <c r="B82" t="s">
        <v>86</v>
      </c>
      <c r="C82">
        <v>2.96145383106057E-2</v>
      </c>
      <c r="D82">
        <v>6.43545253757309E-2</v>
      </c>
      <c r="E82">
        <v>0.64538844369967996</v>
      </c>
      <c r="F82">
        <v>-4.8433660302431701E-2</v>
      </c>
      <c r="G82">
        <v>6.7835468657734196E-2</v>
      </c>
      <c r="H82">
        <v>0.47523505822724899</v>
      </c>
      <c r="I82" t="s">
        <v>170</v>
      </c>
      <c r="J82" t="s">
        <v>170</v>
      </c>
      <c r="K82" t="s">
        <v>170</v>
      </c>
      <c r="L82" t="s">
        <v>170</v>
      </c>
      <c r="M82" t="s">
        <v>170</v>
      </c>
      <c r="N82" t="s">
        <v>170</v>
      </c>
      <c r="P82" t="str">
        <f t="shared" si="4"/>
        <v/>
      </c>
      <c r="Q82" t="str">
        <f t="shared" si="5"/>
        <v/>
      </c>
      <c r="R82" t="str">
        <f t="shared" si="6"/>
        <v/>
      </c>
      <c r="S82" t="str">
        <f t="shared" si="7"/>
        <v/>
      </c>
    </row>
  </sheetData>
  <mergeCells count="4">
    <mergeCell ref="C1:E1"/>
    <mergeCell ref="F1:H1"/>
    <mergeCell ref="I1:K1"/>
    <mergeCell ref="L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4"/>
  <sheetViews>
    <sheetView workbookViewId="0">
      <selection activeCell="Q11" sqref="Q11"/>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5" t="s">
        <v>766</v>
      </c>
      <c r="C1" s="95"/>
      <c r="D1" s="95"/>
      <c r="E1" s="95"/>
      <c r="F1" s="95"/>
    </row>
    <row r="2" spans="2:8" ht="15.75" x14ac:dyDescent="0.25">
      <c r="B2" s="118" t="s">
        <v>769</v>
      </c>
      <c r="C2" s="118"/>
      <c r="D2" s="118"/>
      <c r="E2" s="118"/>
      <c r="F2" s="118"/>
    </row>
    <row r="3" spans="2:8" ht="15.75" thickBot="1" x14ac:dyDescent="0.3">
      <c r="B3" s="27"/>
      <c r="C3" s="119" t="s">
        <v>111</v>
      </c>
      <c r="D3" s="120"/>
      <c r="E3" s="119" t="s">
        <v>147</v>
      </c>
      <c r="F3" s="120"/>
    </row>
    <row r="4" spans="2:8" x14ac:dyDescent="0.25">
      <c r="B4" s="109" t="s">
        <v>123</v>
      </c>
      <c r="C4" s="28" t="str">
        <f>_xlfn.CONCAT(ROUND(VLOOKUP($H4,'Interactions by Gender '!$B:$S,8,0),4)," ",VLOOKUP($H4,'Interactions by Gender '!$B:$S,17,0))</f>
        <v xml:space="preserve">-0.0537 </v>
      </c>
      <c r="D4" s="28" t="str">
        <f>_xlfn.CONCAT(ROUND(VLOOKUP($H4,'Interactions by Gender '!$B:$S,2,0),4)," ",VLOOKUP($H4,'Interactions by Gender '!$B:$S,15,0))</f>
        <v xml:space="preserve">-0.0427 </v>
      </c>
      <c r="E4" s="28" t="str">
        <f>_xlfn.CONCAT(ROUND(VLOOKUP($H4,'Interactions by Gender '!$B:$S,11,0),4)," ",VLOOKUP($H4,'Interactions by Gender '!$B:$S,18,0))</f>
        <v xml:space="preserve">-0.0717 </v>
      </c>
      <c r="F4" s="28" t="str">
        <f>_xlfn.CONCAT(ROUND(VLOOKUP($H4,'Interactions by Gender '!$B:$S,5,0),4)," ",VLOOKUP($H4,'Interactions by Gender '!$B:$S,16,0))</f>
        <v xml:space="preserve">-0.1392 </v>
      </c>
      <c r="H4" s="11" t="s">
        <v>120</v>
      </c>
    </row>
    <row r="5" spans="2:8" x14ac:dyDescent="0.25">
      <c r="B5" s="110" t="s">
        <v>1</v>
      </c>
      <c r="C5" s="29" t="str">
        <f>_xlfn.CONCAT("(",ROUND(VLOOKUP($H4,'Interactions by Gender '!$B:$S,9,0),4),")")</f>
        <v>(0.0623)</v>
      </c>
      <c r="D5" s="29" t="str">
        <f>_xlfn.CONCAT("(",ROUND(VLOOKUP($H4,'Interactions by Gender '!$B:$S,3,0),4),")")</f>
        <v>(0.0817)</v>
      </c>
      <c r="E5" s="29" t="str">
        <f>_xlfn.CONCAT("(",ROUND(VLOOKUP($H4,'Interactions by Gender '!$B:$S,12,0),4),")")</f>
        <v>(0.0786)</v>
      </c>
      <c r="F5" s="29" t="str">
        <f>_xlfn.CONCAT("(",ROUND(VLOOKUP($H4,'Interactions by Gender '!$B:$S,6,0),4),")")</f>
        <v>(0.1046)</v>
      </c>
    </row>
    <row r="6" spans="2:8" x14ac:dyDescent="0.25">
      <c r="B6" s="109" t="s">
        <v>0</v>
      </c>
      <c r="C6" s="28" t="str">
        <f>_xlfn.CONCAT(ROUND(VLOOKUP($H6,'Interactions by Gender '!$B:$S,8,0),4)," ",VLOOKUP($H6,'Interactions by Gender '!$B:$S,17,0))</f>
        <v xml:space="preserve">-0.0112 </v>
      </c>
      <c r="D6" s="28" t="str">
        <f>_xlfn.CONCAT(ROUND(VLOOKUP($H6,'Interactions by Gender '!$B:$S,2,0),4)," ",VLOOKUP($H6,'Interactions by Gender '!$B:$S,15,0))</f>
        <v xml:space="preserve">-0.0661 </v>
      </c>
      <c r="E6" s="28" t="str">
        <f>_xlfn.CONCAT(ROUND(VLOOKUP($H6,'Interactions by Gender '!$B:$S,11,0),4)," ",VLOOKUP($H6,'Interactions by Gender '!$B:$S,18,0))</f>
        <v xml:space="preserve">-0.0155 </v>
      </c>
      <c r="F6" s="28" t="str">
        <f>_xlfn.CONCAT(ROUND(VLOOKUP($H6,'Interactions by Gender '!$B:$S,5,0),4)," ",VLOOKUP($H6,'Interactions by Gender '!$B:$S,16,0))</f>
        <v xml:space="preserve">-0.0563 </v>
      </c>
      <c r="H6" s="11" t="s">
        <v>10</v>
      </c>
    </row>
    <row r="7" spans="2:8" x14ac:dyDescent="0.25">
      <c r="B7" s="110" t="s">
        <v>1</v>
      </c>
      <c r="C7" s="29" t="str">
        <f>_xlfn.CONCAT("(",ROUND(VLOOKUP($H6,'Interactions by Gender '!$B:$S,9,0),4),")")</f>
        <v>(0.0289)</v>
      </c>
      <c r="D7" s="29" t="str">
        <f>_xlfn.CONCAT("(",ROUND(VLOOKUP($H6,'Interactions by Gender '!$B:$S,3,0),4),")")</f>
        <v>(0.0434)</v>
      </c>
      <c r="E7" s="29" t="str">
        <f>_xlfn.CONCAT("(",ROUND(VLOOKUP($H6,'Interactions by Gender '!$B:$S,12,0),4),")")</f>
        <v>(0.0263)</v>
      </c>
      <c r="F7" s="29" t="str">
        <f>_xlfn.CONCAT("(",ROUND(VLOOKUP($H6,'Interactions by Gender '!$B:$S,6,0),4),")")</f>
        <v>(0.0377)</v>
      </c>
    </row>
    <row r="8" spans="2:8" x14ac:dyDescent="0.25">
      <c r="B8" s="109" t="s">
        <v>2</v>
      </c>
      <c r="C8" s="28" t="str">
        <f>_xlfn.CONCAT(ROUND(VLOOKUP($H8,'Interactions by Gender '!$B:$S,8,0),4)," ",VLOOKUP($H8,'Interactions by Gender '!$B:$S,17,0))</f>
        <v>-0.0599 ^</v>
      </c>
      <c r="D8" s="28" t="str">
        <f>_xlfn.CONCAT(ROUND(VLOOKUP($H8,'Interactions by Gender '!$B:$S,2,0),4)," ",VLOOKUP($H8,'Interactions by Gender '!$B:$S,15,0))</f>
        <v xml:space="preserve">-0.0721 </v>
      </c>
      <c r="E8" s="28" t="str">
        <f>_xlfn.CONCAT(ROUND(VLOOKUP($H8,'Interactions by Gender '!$B:$S,11,0),4)," ",VLOOKUP($H8,'Interactions by Gender '!$B:$S,18,0))</f>
        <v xml:space="preserve">-0.0098 </v>
      </c>
      <c r="F8" s="28" t="str">
        <f>_xlfn.CONCAT(ROUND(VLOOKUP($H8,'Interactions by Gender '!$B:$S,5,0),4)," ",VLOOKUP($H8,'Interactions by Gender '!$B:$S,16,0))</f>
        <v xml:space="preserve">0.0336 </v>
      </c>
      <c r="H8" s="11" t="s">
        <v>12</v>
      </c>
    </row>
    <row r="9" spans="2:8" x14ac:dyDescent="0.25">
      <c r="B9" s="110" t="s">
        <v>1</v>
      </c>
      <c r="C9" s="29" t="str">
        <f>_xlfn.CONCAT("(",ROUND(VLOOKUP($H8,'Interactions by Gender '!$B:$S,9,0),4),")")</f>
        <v>(0.0317)</v>
      </c>
      <c r="D9" s="29" t="str">
        <f>_xlfn.CONCAT("(",ROUND(VLOOKUP($H8,'Interactions by Gender '!$B:$S,3,0),4),")")</f>
        <v>(0.0468)</v>
      </c>
      <c r="E9" s="29" t="str">
        <f>_xlfn.CONCAT("(",ROUND(VLOOKUP($H8,'Interactions by Gender '!$B:$S,12,0),4),")")</f>
        <v>(0.0346)</v>
      </c>
      <c r="F9" s="29" t="str">
        <f>_xlfn.CONCAT("(",ROUND(VLOOKUP($H8,'Interactions by Gender '!$B:$S,6,0),4),")")</f>
        <v>(0.0488)</v>
      </c>
    </row>
    <row r="10" spans="2:8" x14ac:dyDescent="0.25">
      <c r="B10" s="109" t="s">
        <v>90</v>
      </c>
      <c r="C10" s="28" t="str">
        <f>_xlfn.CONCAT(ROUND(VLOOKUP($H10,'Interactions by Gender '!$B:$S,8,0),4)," ",VLOOKUP($H10,'Interactions by Gender '!$B:$S,17,0))</f>
        <v>-0.186 ***</v>
      </c>
      <c r="D10" s="28" t="str">
        <f>_xlfn.CONCAT(ROUND(VLOOKUP($H10,'Interactions by Gender '!$B:$S,2,0),4)," ",VLOOKUP($H10,'Interactions by Gender '!$B:$S,15,0))</f>
        <v>-0.2116 ***</v>
      </c>
      <c r="E10" s="28" t="str">
        <f>_xlfn.CONCAT(ROUND(VLOOKUP($H10,'Interactions by Gender '!$B:$S,11,0),4)," ",VLOOKUP($H10,'Interactions by Gender '!$B:$S,18,0))</f>
        <v>-0.1639 ***</v>
      </c>
      <c r="F10" s="28" t="str">
        <f>_xlfn.CONCAT(ROUND(VLOOKUP($H10,'Interactions by Gender '!$B:$S,5,0),4)," ",VLOOKUP($H10,'Interactions by Gender '!$B:$S,16,0))</f>
        <v>-0.185 ***</v>
      </c>
      <c r="H10" s="11" t="s">
        <v>23</v>
      </c>
    </row>
    <row r="11" spans="2:8" x14ac:dyDescent="0.25">
      <c r="B11" s="110"/>
      <c r="C11" s="29" t="str">
        <f>_xlfn.CONCAT("(",ROUND(VLOOKUP($H10,'Interactions by Gender '!$B:$S,9,0),4),")")</f>
        <v>(0.0341)</v>
      </c>
      <c r="D11" s="29" t="str">
        <f>_xlfn.CONCAT("(",ROUND(VLOOKUP($H10,'Interactions by Gender '!$B:$S,3,0),4),")")</f>
        <v>(0.0455)</v>
      </c>
      <c r="E11" s="29" t="str">
        <f>_xlfn.CONCAT("(",ROUND(VLOOKUP($H10,'Interactions by Gender '!$B:$S,12,0),4),")")</f>
        <v>(0.033)</v>
      </c>
      <c r="F11" s="29" t="str">
        <f>_xlfn.CONCAT("(",ROUND(VLOOKUP($H10,'Interactions by Gender '!$B:$S,6,0),4),")")</f>
        <v>(0.0421)</v>
      </c>
    </row>
    <row r="12" spans="2:8" x14ac:dyDescent="0.25">
      <c r="B12" s="109" t="s">
        <v>139</v>
      </c>
      <c r="C12" s="28"/>
      <c r="D12" s="28" t="str">
        <f>_xlfn.CONCAT(ROUND(VLOOKUP($H12,'Interactions by Gender '!$B:$S,2,0),4)," ",VLOOKUP($H12,'Interactions by Gender '!$B:$S,15,0))</f>
        <v xml:space="preserve">-0.0897 </v>
      </c>
      <c r="E12" s="28"/>
      <c r="F12" s="28" t="str">
        <f>_xlfn.CONCAT(ROUND(VLOOKUP($H12,'Interactions by Gender '!$B:$S,5,0),4)," ",VLOOKUP($H12,'Interactions by Gender '!$B:$S,16,0))</f>
        <v xml:space="preserve">0.0102 </v>
      </c>
      <c r="H12" s="11" t="s">
        <v>138</v>
      </c>
    </row>
    <row r="13" spans="2:8" x14ac:dyDescent="0.25">
      <c r="B13" s="110" t="s">
        <v>1</v>
      </c>
      <c r="C13" s="29"/>
      <c r="D13" s="29" t="str">
        <f>_xlfn.CONCAT("(",ROUND(VLOOKUP($H12,'Interactions by Gender '!$B:$S,3,0),4),")")</f>
        <v>(0.1414)</v>
      </c>
      <c r="E13" s="29"/>
      <c r="F13" s="29" t="str">
        <f>_xlfn.CONCAT("(",ROUND(VLOOKUP($H12,'Interactions by Gender '!$B:$S,6,0),4),")")</f>
        <v>(0.1935)</v>
      </c>
    </row>
    <row r="14" spans="2:8" x14ac:dyDescent="0.25">
      <c r="B14" s="109" t="s">
        <v>141</v>
      </c>
      <c r="C14" s="28"/>
      <c r="D14" s="28" t="str">
        <f>_xlfn.CONCAT(ROUND(VLOOKUP($H14,'Interactions by Gender '!$B:$S,2,0),4)," ",VLOOKUP($H14,'Interactions by Gender '!$B:$S,15,0))</f>
        <v xml:space="preserve">0.0814 </v>
      </c>
      <c r="E14" s="28"/>
      <c r="F14" s="28" t="str">
        <f>_xlfn.CONCAT(ROUND(VLOOKUP($H14,'Interactions by Gender '!$B:$S,5,0),4)," ",VLOOKUP($H14,'Interactions by Gender '!$B:$S,16,0))</f>
        <v>0.0965 ^</v>
      </c>
      <c r="H14" s="11" t="s">
        <v>85</v>
      </c>
    </row>
    <row r="15" spans="2:8" x14ac:dyDescent="0.25">
      <c r="B15" s="110" t="s">
        <v>1</v>
      </c>
      <c r="C15" s="29"/>
      <c r="D15" s="29" t="str">
        <f>_xlfn.CONCAT("(",ROUND(VLOOKUP($H14,'Interactions by Gender '!$B:$S,3,0),4),")")</f>
        <v>(0.0618)</v>
      </c>
      <c r="E15" s="29"/>
      <c r="F15" s="29" t="str">
        <f>_xlfn.CONCAT("(",ROUND(VLOOKUP($H14,'Interactions by Gender '!$B:$S,6,0),4),")")</f>
        <v>(0.0547)</v>
      </c>
    </row>
    <row r="16" spans="2:8" x14ac:dyDescent="0.25">
      <c r="B16" s="109" t="s">
        <v>143</v>
      </c>
      <c r="C16" s="28"/>
      <c r="D16" s="28" t="str">
        <f>_xlfn.CONCAT(ROUND(VLOOKUP($H16,'Interactions by Gender '!$B:$S,2,0),4)," ",VLOOKUP($H16,'Interactions by Gender '!$B:$S,15,0))</f>
        <v xml:space="preserve">0.0296 </v>
      </c>
      <c r="E16" s="28"/>
      <c r="F16" s="28" t="str">
        <f>_xlfn.CONCAT(ROUND(VLOOKUP($H16,'Interactions by Gender '!$B:$S,5,0),4)," ",VLOOKUP($H16,'Interactions by Gender '!$B:$S,16,0))</f>
        <v xml:space="preserve">-0.0484 </v>
      </c>
      <c r="H16" s="11" t="s">
        <v>86</v>
      </c>
    </row>
    <row r="17" spans="2:8" x14ac:dyDescent="0.25">
      <c r="B17" s="110" t="s">
        <v>1</v>
      </c>
      <c r="C17" s="29"/>
      <c r="D17" s="29" t="str">
        <f>_xlfn.CONCAT("(",ROUND(VLOOKUP($H16,'Interactions by Gender '!$B:$S,3,0),4),")")</f>
        <v>(0.0644)</v>
      </c>
      <c r="E17" s="29"/>
      <c r="F17" s="29" t="str">
        <f>_xlfn.CONCAT("(",ROUND(VLOOKUP($H16,'Interactions by Gender '!$B:$S,6,0),4),")")</f>
        <v>(0.0678)</v>
      </c>
    </row>
    <row r="18" spans="2:8" x14ac:dyDescent="0.25">
      <c r="B18" s="109" t="s">
        <v>91</v>
      </c>
      <c r="C18" s="28" t="str">
        <f>_xlfn.CONCAT(ROUND(VLOOKUP($H18,'Interactions by Gender '!$B:$S,8,0),4)," ",VLOOKUP($H18,'Interactions by Gender '!$B:$S,17,0))</f>
        <v xml:space="preserve">0.025 </v>
      </c>
      <c r="D18" s="28" t="str">
        <f>_xlfn.CONCAT(ROUND(VLOOKUP($H18,'Interactions by Gender '!$B:$S,2,0),4)," ",VLOOKUP($H18,'Interactions by Gender '!$B:$S,15,0))</f>
        <v xml:space="preserve">-0.0058 </v>
      </c>
      <c r="E18" s="28" t="str">
        <f>_xlfn.CONCAT(ROUND(VLOOKUP($H18,'Interactions by Gender '!$B:$S,11,0),4)," ",VLOOKUP($H18,'Interactions by Gender '!$B:$S,18,0))</f>
        <v xml:space="preserve">-0.0183 </v>
      </c>
      <c r="F18" s="28" t="str">
        <f>_xlfn.CONCAT(ROUND(VLOOKUP($H18,'Interactions by Gender '!$B:$S,5,0),4)," ",VLOOKUP($H18,'Interactions by Gender '!$B:$S,16,0))</f>
        <v xml:space="preserve">-0.0044 </v>
      </c>
      <c r="H18" s="11" t="s">
        <v>24</v>
      </c>
    </row>
    <row r="19" spans="2:8" x14ac:dyDescent="0.25">
      <c r="B19" s="110"/>
      <c r="C19" s="29" t="str">
        <f>_xlfn.CONCAT("(",ROUND(VLOOKUP($H18,'Interactions by Gender '!$B:$S,9,0),4),")")</f>
        <v>(0.0376)</v>
      </c>
      <c r="D19" s="29" t="str">
        <f>_xlfn.CONCAT("(",ROUND(VLOOKUP($H18,'Interactions by Gender '!$B:$S,3,0),4),")")</f>
        <v>(0.05)</v>
      </c>
      <c r="E19" s="29" t="str">
        <f>_xlfn.CONCAT("(",ROUND(VLOOKUP($H18,'Interactions by Gender '!$B:$S,12,0),4),")")</f>
        <v>(0.0353)</v>
      </c>
      <c r="F19" s="29" t="str">
        <f>_xlfn.CONCAT("(",ROUND(VLOOKUP($H18,'Interactions by Gender '!$B:$S,6,0),4),")")</f>
        <v>(0.0506)</v>
      </c>
    </row>
    <row r="20" spans="2:8" x14ac:dyDescent="0.25">
      <c r="B20" s="109" t="s">
        <v>140</v>
      </c>
      <c r="C20" s="28"/>
      <c r="D20" s="28" t="str">
        <f>_xlfn.CONCAT(ROUND(VLOOKUP($H20,'Interactions by Gender '!$B:$S,2,0),4)," ",VLOOKUP($H20,'Interactions by Gender '!$B:$S,15,0))</f>
        <v xml:space="preserve">0.0804 </v>
      </c>
      <c r="E20" s="28"/>
      <c r="F20" s="28" t="str">
        <f>_xlfn.CONCAT(ROUND(VLOOKUP($H20,'Interactions by Gender '!$B:$S,5,0),4)," ",VLOOKUP($H20,'Interactions by Gender '!$B:$S,16,0))</f>
        <v xml:space="preserve">0.3256 </v>
      </c>
      <c r="H20" s="11" t="s">
        <v>137</v>
      </c>
    </row>
    <row r="21" spans="2:8" x14ac:dyDescent="0.25">
      <c r="B21" s="110" t="s">
        <v>1</v>
      </c>
      <c r="C21" s="29"/>
      <c r="D21" s="29" t="str">
        <f>_xlfn.CONCAT("(",ROUND(VLOOKUP($H20,'Interactions by Gender '!$B:$S,3,0),4),")")</f>
        <v>(0.1796)</v>
      </c>
      <c r="E21" s="29"/>
      <c r="F21" s="29" t="str">
        <f>_xlfn.CONCAT("(",ROUND(VLOOKUP($H20,'Interactions by Gender '!$B:$S,6,0),4),")")</f>
        <v>(0.2021)</v>
      </c>
    </row>
    <row r="22" spans="2:8" x14ac:dyDescent="0.25">
      <c r="B22" s="109" t="s">
        <v>142</v>
      </c>
      <c r="C22" s="28"/>
      <c r="D22" s="28" t="str">
        <f>_xlfn.CONCAT(ROUND(VLOOKUP($H22,'Interactions by Gender '!$B:$S,2,0),4)," ",VLOOKUP($H22,'Interactions by Gender '!$B:$S,15,0))</f>
        <v xml:space="preserve">0.1176 </v>
      </c>
      <c r="E22" s="28"/>
      <c r="F22" s="28" t="str">
        <f>_xlfn.CONCAT(ROUND(VLOOKUP($H22,'Interactions by Gender '!$B:$S,5,0),4)," ",VLOOKUP($H22,'Interactions by Gender '!$B:$S,16,0))</f>
        <v xml:space="preserve">0.0262 </v>
      </c>
      <c r="H22" s="11" t="s">
        <v>87</v>
      </c>
    </row>
    <row r="23" spans="2:8" x14ac:dyDescent="0.25">
      <c r="B23" s="110" t="s">
        <v>1</v>
      </c>
      <c r="C23" s="29"/>
      <c r="D23" s="29" t="str">
        <f>_xlfn.CONCAT("(",ROUND(VLOOKUP($H22,'Interactions by Gender '!$B:$S,3,0),4),")")</f>
        <v>(0.0747)</v>
      </c>
      <c r="E23" s="29"/>
      <c r="F23" s="29" t="str">
        <f>_xlfn.CONCAT("(",ROUND(VLOOKUP($H22,'Interactions by Gender '!$B:$S,6,0),4),")")</f>
        <v>(0.0663)</v>
      </c>
    </row>
    <row r="24" spans="2:8" x14ac:dyDescent="0.25">
      <c r="B24" s="109" t="s">
        <v>144</v>
      </c>
      <c r="C24" s="28"/>
      <c r="D24" s="28" t="str">
        <f>_xlfn.CONCAT(ROUND(VLOOKUP($H24,'Interactions by Gender '!$B:$S,2,0),4)," ",VLOOKUP($H24,'Interactions by Gender '!$B:$S,15,0))</f>
        <v xml:space="preserve">0.0102 </v>
      </c>
      <c r="E24" s="28"/>
      <c r="F24" s="28" t="str">
        <f>_xlfn.CONCAT(ROUND(VLOOKUP($H24,'Interactions by Gender '!$B:$S,5,0),4)," ",VLOOKUP($H24,'Interactions by Gender '!$B:$S,16,0))</f>
        <v xml:space="preserve">-0.1144 </v>
      </c>
      <c r="H24" s="11" t="s">
        <v>88</v>
      </c>
    </row>
    <row r="25" spans="2:8" x14ac:dyDescent="0.25">
      <c r="B25" s="110" t="s">
        <v>1</v>
      </c>
      <c r="C25" s="29"/>
      <c r="D25" s="29" t="str">
        <f>_xlfn.CONCAT("(",ROUND(VLOOKUP($H24,'Interactions by Gender '!$B:$S,3,0),4),")")</f>
        <v>(0.0779)</v>
      </c>
      <c r="E25" s="29"/>
      <c r="F25" s="29" t="str">
        <f>_xlfn.CONCAT("(",ROUND(VLOOKUP($H24,'Interactions by Gender '!$B:$S,6,0),4),")")</f>
        <v>(0.0779)</v>
      </c>
    </row>
    <row r="26" spans="2:8" x14ac:dyDescent="0.25">
      <c r="B26" s="109" t="s">
        <v>31</v>
      </c>
      <c r="C26" s="28" t="str">
        <f>_xlfn.CONCAT(ROUND(VLOOKUP($H26,'Interactions by Gender '!$B:$S,8,0),4)," ",VLOOKUP($H26,'Interactions by Gender '!$B:$S,17,0))</f>
        <v>-0.0543 ***</v>
      </c>
      <c r="D26" s="28" t="str">
        <f>_xlfn.CONCAT(ROUND(VLOOKUP($H26,'Interactions by Gender '!$B:$S,2,0),4)," ",VLOOKUP($H26,'Interactions by Gender '!$B:$S,15,0))</f>
        <v>-0.0544 ***</v>
      </c>
      <c r="E26" s="28" t="str">
        <f>_xlfn.CONCAT(ROUND(VLOOKUP($H26,'Interactions by Gender '!$B:$S,11,0),4)," ",VLOOKUP($H26,'Interactions by Gender '!$B:$S,18,0))</f>
        <v>-0.0551 ***</v>
      </c>
      <c r="F26" s="28" t="str">
        <f>_xlfn.CONCAT(ROUND(VLOOKUP($H26,'Interactions by Gender '!$B:$S,5,0),4)," ",VLOOKUP($H26,'Interactions by Gender '!$B:$S,16,0))</f>
        <v>-0.0552 ***</v>
      </c>
      <c r="H26" s="11" t="s">
        <v>31</v>
      </c>
    </row>
    <row r="27" spans="2:8" x14ac:dyDescent="0.25">
      <c r="B27" s="110"/>
      <c r="C27" s="29" t="str">
        <f>_xlfn.CONCAT("(",ROUND(VLOOKUP($H26,'Interactions by Gender '!$B:$S,9,0),4),")")</f>
        <v>(0.0046)</v>
      </c>
      <c r="D27" s="29" t="str">
        <f>_xlfn.CONCAT("(",ROUND(VLOOKUP($H26,'Interactions by Gender '!$B:$S,3,0),4),")")</f>
        <v>(0.0046)</v>
      </c>
      <c r="E27" s="29" t="str">
        <f>_xlfn.CONCAT("(",ROUND(VLOOKUP($H26,'Interactions by Gender '!$B:$S,12,0),4),")")</f>
        <v>(0.0046)</v>
      </c>
      <c r="F27" s="29" t="str">
        <f>_xlfn.CONCAT("(",ROUND(VLOOKUP($H26,'Interactions by Gender '!$B:$S,6,0),4),")")</f>
        <v>(0.0046)</v>
      </c>
    </row>
    <row r="28" spans="2:8" x14ac:dyDescent="0.25">
      <c r="B28" s="109" t="s">
        <v>509</v>
      </c>
      <c r="C28" s="28" t="str">
        <f>_xlfn.CONCAT(ROUND(VLOOKUP($H28,'Interactions by Gender '!$B:$S,8,0),4)," ",VLOOKUP($H28,'Interactions by Gender '!$B:$S,17,0))</f>
        <v xml:space="preserve">-0.0195 </v>
      </c>
      <c r="D28" s="28" t="str">
        <f>_xlfn.CONCAT(ROUND(VLOOKUP($H28,'Interactions by Gender '!$B:$S,2,0),4)," ",VLOOKUP($H28,'Interactions by Gender '!$B:$S,15,0))</f>
        <v xml:space="preserve">-0.0193 </v>
      </c>
      <c r="E28" s="28" t="str">
        <f>_xlfn.CONCAT(ROUND(VLOOKUP($H28,'Interactions by Gender '!$B:$S,11,0),4)," ",VLOOKUP($H28,'Interactions by Gender '!$B:$S,18,0))</f>
        <v>-0.0923 **</v>
      </c>
      <c r="F28" s="28" t="str">
        <f>_xlfn.CONCAT(ROUND(VLOOKUP($H28,'Interactions by Gender '!$B:$S,5,0),4)," ",VLOOKUP($H28,'Interactions by Gender '!$B:$S,16,0))</f>
        <v>-0.0916 **</v>
      </c>
      <c r="H28" s="11" t="s">
        <v>173</v>
      </c>
    </row>
    <row r="29" spans="2:8" x14ac:dyDescent="0.25">
      <c r="B29" s="110"/>
      <c r="C29" s="29" t="str">
        <f>_xlfn.CONCAT("(",ROUND(VLOOKUP($H28,'Interactions by Gender '!$B:$S,9,0),4),")")</f>
        <v>(0.0331)</v>
      </c>
      <c r="D29" s="29" t="str">
        <f>_xlfn.CONCAT("(",ROUND(VLOOKUP($H28,'Interactions by Gender '!$B:$S,3,0),4),")")</f>
        <v>(0.0331)</v>
      </c>
      <c r="E29" s="29" t="str">
        <f>_xlfn.CONCAT("(",ROUND(VLOOKUP($H28,'Interactions by Gender '!$B:$S,12,0),4),")")</f>
        <v>(0.0322)</v>
      </c>
      <c r="F29" s="29" t="str">
        <f>_xlfn.CONCAT("(",ROUND(VLOOKUP($H28,'Interactions by Gender '!$B:$S,6,0),4),")")</f>
        <v>(0.0322)</v>
      </c>
    </row>
    <row r="30" spans="2:8" x14ac:dyDescent="0.25">
      <c r="B30" s="109" t="s">
        <v>92</v>
      </c>
      <c r="C30" s="28" t="str">
        <f>_xlfn.CONCAT(ROUND(VLOOKUP($H30,'Interactions by Gender '!$B:$S,8,0),4)," ",VLOOKUP($H30,'Interactions by Gender '!$B:$S,17,0))</f>
        <v xml:space="preserve">-0.0059 </v>
      </c>
      <c r="D30" s="28" t="str">
        <f>_xlfn.CONCAT(ROUND(VLOOKUP($H30,'Interactions by Gender '!$B:$S,2,0),4)," ",VLOOKUP($H30,'Interactions by Gender '!$B:$S,15,0))</f>
        <v xml:space="preserve">-0.0048 </v>
      </c>
      <c r="E30" s="28" t="str">
        <f>_xlfn.CONCAT(ROUND(VLOOKUP($H30,'Interactions by Gender '!$B:$S,11,0),4)," ",VLOOKUP($H30,'Interactions by Gender '!$B:$S,18,0))</f>
        <v xml:space="preserve">0.0602 </v>
      </c>
      <c r="F30" s="28" t="str">
        <f>_xlfn.CONCAT(ROUND(VLOOKUP($H30,'Interactions by Gender '!$B:$S,5,0),4)," ",VLOOKUP($H30,'Interactions by Gender '!$B:$S,16,0))</f>
        <v xml:space="preserve">0.0582 </v>
      </c>
      <c r="H30" s="11" t="s">
        <v>25</v>
      </c>
    </row>
    <row r="31" spans="2:8" x14ac:dyDescent="0.25">
      <c r="B31" s="110"/>
      <c r="C31" s="29" t="str">
        <f>_xlfn.CONCAT("(",ROUND(VLOOKUP($H30,'Interactions by Gender '!$B:$S,9,0),4),")")</f>
        <v>(0.0328)</v>
      </c>
      <c r="D31" s="29" t="str">
        <f>_xlfn.CONCAT("(",ROUND(VLOOKUP($H30,'Interactions by Gender '!$B:$S,3,0),4),")")</f>
        <v>(0.0328)</v>
      </c>
      <c r="E31" s="29" t="str">
        <f>_xlfn.CONCAT("(",ROUND(VLOOKUP($H30,'Interactions by Gender '!$B:$S,12,0),4),")")</f>
        <v>(0.0372)</v>
      </c>
      <c r="F31" s="29" t="str">
        <f>_xlfn.CONCAT("(",ROUND(VLOOKUP($H30,'Interactions by Gender '!$B:$S,6,0),4),")")</f>
        <v>(0.0372)</v>
      </c>
    </row>
    <row r="32" spans="2:8" x14ac:dyDescent="0.25">
      <c r="B32" s="109" t="s">
        <v>93</v>
      </c>
      <c r="C32" s="28" t="str">
        <f>_xlfn.CONCAT(ROUND(VLOOKUP($H32,'Interactions by Gender '!$B:$S,8,0),4)," ",VLOOKUP($H32,'Interactions by Gender '!$B:$S,17,0))</f>
        <v xml:space="preserve">-0.0434 </v>
      </c>
      <c r="D32" s="28" t="str">
        <f>_xlfn.CONCAT(ROUND(VLOOKUP($H32,'Interactions by Gender '!$B:$S,2,0),4)," ",VLOOKUP($H32,'Interactions by Gender '!$B:$S,15,0))</f>
        <v xml:space="preserve">-0.0396 </v>
      </c>
      <c r="E32" s="28" t="str">
        <f>_xlfn.CONCAT(ROUND(VLOOKUP($H32,'Interactions by Gender '!$B:$S,11,0),4)," ",VLOOKUP($H32,'Interactions by Gender '!$B:$S,18,0))</f>
        <v xml:space="preserve">-0.0529 </v>
      </c>
      <c r="F32" s="28" t="str">
        <f>_xlfn.CONCAT(ROUND(VLOOKUP($H32,'Interactions by Gender '!$B:$S,5,0),4)," ",VLOOKUP($H32,'Interactions by Gender '!$B:$S,16,0))</f>
        <v xml:space="preserve">-0.0523 </v>
      </c>
      <c r="H32" s="11" t="s">
        <v>26</v>
      </c>
    </row>
    <row r="33" spans="2:8" x14ac:dyDescent="0.25">
      <c r="B33" s="110"/>
      <c r="C33" s="29" t="str">
        <f>_xlfn.CONCAT("(",ROUND(VLOOKUP($H32,'Interactions by Gender '!$B:$S,9,0),4),")")</f>
        <v>(0.0492)</v>
      </c>
      <c r="D33" s="29" t="str">
        <f>_xlfn.CONCAT("(",ROUND(VLOOKUP($H32,'Interactions by Gender '!$B:$S,3,0),4),")")</f>
        <v>(0.0493)</v>
      </c>
      <c r="E33" s="29" t="str">
        <f>_xlfn.CONCAT("(",ROUND(VLOOKUP($H32,'Interactions by Gender '!$B:$S,12,0),4),")")</f>
        <v>(0.0588)</v>
      </c>
      <c r="F33" s="29" t="str">
        <f>_xlfn.CONCAT("(",ROUND(VLOOKUP($H32,'Interactions by Gender '!$B:$S,6,0),4),")")</f>
        <v>(0.0588)</v>
      </c>
    </row>
    <row r="34" spans="2:8" x14ac:dyDescent="0.25">
      <c r="B34" s="109" t="s">
        <v>32</v>
      </c>
      <c r="C34" s="28" t="str">
        <f>_xlfn.CONCAT(ROUND(VLOOKUP($H34,'Interactions by Gender '!$B:$S,8,0),4)," ",VLOOKUP($H34,'Interactions by Gender '!$B:$S,17,0))</f>
        <v xml:space="preserve">0.0091 </v>
      </c>
      <c r="D34" s="28" t="str">
        <f>_xlfn.CONCAT(ROUND(VLOOKUP($H34,'Interactions by Gender '!$B:$S,2,0),4)," ",VLOOKUP($H34,'Interactions by Gender '!$B:$S,15,0))</f>
        <v xml:space="preserve">0.0092 </v>
      </c>
      <c r="E34" s="28" t="str">
        <f>_xlfn.CONCAT(ROUND(VLOOKUP($H34,'Interactions by Gender '!$B:$S,11,0),4)," ",VLOOKUP($H34,'Interactions by Gender '!$B:$S,18,0))</f>
        <v>0.0399 *</v>
      </c>
      <c r="F34" s="28" t="str">
        <f>_xlfn.CONCAT(ROUND(VLOOKUP($H34,'Interactions by Gender '!$B:$S,5,0),4)," ",VLOOKUP($H34,'Interactions by Gender '!$B:$S,16,0))</f>
        <v>0.0398 *</v>
      </c>
      <c r="H34" s="11" t="s">
        <v>32</v>
      </c>
    </row>
    <row r="35" spans="2:8" x14ac:dyDescent="0.25">
      <c r="B35" s="110"/>
      <c r="C35" s="29" t="str">
        <f>_xlfn.CONCAT("(",ROUND(VLOOKUP($H34,'Interactions by Gender '!$B:$S,9,0),4),")")</f>
        <v>(0.0151)</v>
      </c>
      <c r="D35" s="29" t="str">
        <f>_xlfn.CONCAT("(",ROUND(VLOOKUP($H34,'Interactions by Gender '!$B:$S,3,0),4),")")</f>
        <v>(0.0151)</v>
      </c>
      <c r="E35" s="29" t="str">
        <f>_xlfn.CONCAT("(",ROUND(VLOOKUP($H34,'Interactions by Gender '!$B:$S,12,0),4),")")</f>
        <v>(0.0188)</v>
      </c>
      <c r="F35" s="29" t="str">
        <f>_xlfn.CONCAT("(",ROUND(VLOOKUP($H34,'Interactions by Gender '!$B:$S,6,0),4),")")</f>
        <v>(0.0188)</v>
      </c>
    </row>
    <row r="36" spans="2:8" x14ac:dyDescent="0.25">
      <c r="B36" s="109" t="s">
        <v>94</v>
      </c>
      <c r="C36" s="28" t="str">
        <f>_xlfn.CONCAT(ROUND(VLOOKUP($H36,'Interactions by Gender '!$B:$S,8,0),4)," ",VLOOKUP($H36,'Interactions by Gender '!$B:$S,17,0))</f>
        <v>0.0284 ***</v>
      </c>
      <c r="D36" s="28" t="str">
        <f>_xlfn.CONCAT(ROUND(VLOOKUP($H36,'Interactions by Gender '!$B:$S,2,0),4)," ",VLOOKUP($H36,'Interactions by Gender '!$B:$S,15,0))</f>
        <v>0.0284 ***</v>
      </c>
      <c r="E36" s="28" t="str">
        <f>_xlfn.CONCAT(ROUND(VLOOKUP($H36,'Interactions by Gender '!$B:$S,11,0),4)," ",VLOOKUP($H36,'Interactions by Gender '!$B:$S,18,0))</f>
        <v>0.0123 **</v>
      </c>
      <c r="F36" s="28" t="str">
        <f>_xlfn.CONCAT(ROUND(VLOOKUP($H36,'Interactions by Gender '!$B:$S,5,0),4)," ",VLOOKUP($H36,'Interactions by Gender '!$B:$S,16,0))</f>
        <v>0.0122 **</v>
      </c>
      <c r="H36" s="11" t="s">
        <v>33</v>
      </c>
    </row>
    <row r="37" spans="2:8" x14ac:dyDescent="0.25">
      <c r="B37" s="110"/>
      <c r="C37" s="29" t="str">
        <f>_xlfn.CONCAT("(",ROUND(VLOOKUP($H36,'Interactions by Gender '!$B:$S,9,0),4),")")</f>
        <v>(0.0047)</v>
      </c>
      <c r="D37" s="29" t="str">
        <f>_xlfn.CONCAT("(",ROUND(VLOOKUP($H36,'Interactions by Gender '!$B:$S,3,0),4),")")</f>
        <v>(0.0047)</v>
      </c>
      <c r="E37" s="29" t="str">
        <f>_xlfn.CONCAT("(",ROUND(VLOOKUP($H36,'Interactions by Gender '!$B:$S,12,0),4),")")</f>
        <v>(0.0038)</v>
      </c>
      <c r="F37" s="29" t="str">
        <f>_xlfn.CONCAT("(",ROUND(VLOOKUP($H36,'Interactions by Gender '!$B:$S,6,0),4),")")</f>
        <v>(0.0038)</v>
      </c>
    </row>
    <row r="38" spans="2:8" x14ac:dyDescent="0.25">
      <c r="B38" s="109" t="s">
        <v>125</v>
      </c>
      <c r="C38" s="28" t="str">
        <f>_xlfn.CONCAT(ROUND(VLOOKUP($H38,'Interactions by Gender '!$B:$S,8,0),4)," ",VLOOKUP($H38,'Interactions by Gender '!$B:$S,17,0))</f>
        <v xml:space="preserve">0.0036 </v>
      </c>
      <c r="D38" s="28" t="str">
        <f>_xlfn.CONCAT(ROUND(VLOOKUP($H38,'Interactions by Gender '!$B:$S,2,0),4)," ",VLOOKUP($H38,'Interactions by Gender '!$B:$S,15,0))</f>
        <v xml:space="preserve">0.0037 </v>
      </c>
      <c r="E38" s="28" t="str">
        <f>_xlfn.CONCAT(ROUND(VLOOKUP($H38,'Interactions by Gender '!$B:$S,11,0),4)," ",VLOOKUP($H38,'Interactions by Gender '!$B:$S,18,0))</f>
        <v>-0.0191 **</v>
      </c>
      <c r="F38" s="28" t="str">
        <f>_xlfn.CONCAT(ROUND(VLOOKUP($H38,'Interactions by Gender '!$B:$S,5,0),4)," ",VLOOKUP($H38,'Interactions by Gender '!$B:$S,16,0))</f>
        <v>-0.0192 **</v>
      </c>
      <c r="H38" s="11" t="s">
        <v>118</v>
      </c>
    </row>
    <row r="39" spans="2:8" x14ac:dyDescent="0.25">
      <c r="B39" s="110"/>
      <c r="C39" s="29" t="str">
        <f>_xlfn.CONCAT("(",ROUND(VLOOKUP($H38,'Interactions by Gender '!$B:$S,9,0),4),")")</f>
        <v>(0.007)</v>
      </c>
      <c r="D39" s="29" t="str">
        <f>_xlfn.CONCAT("(",ROUND(VLOOKUP($H38,'Interactions by Gender '!$B:$S,3,0),4),")")</f>
        <v>(0.007)</v>
      </c>
      <c r="E39" s="29" t="str">
        <f>_xlfn.CONCAT("(",ROUND(VLOOKUP($H38,'Interactions by Gender '!$B:$S,12,0),4),")")</f>
        <v>(0.007)</v>
      </c>
      <c r="F39" s="29" t="str">
        <f>_xlfn.CONCAT("(",ROUND(VLOOKUP($H38,'Interactions by Gender '!$B:$S,6,0),4),")")</f>
        <v>(0.007)</v>
      </c>
    </row>
    <row r="40" spans="2:8" x14ac:dyDescent="0.25">
      <c r="B40" s="109" t="s">
        <v>95</v>
      </c>
      <c r="C40" s="28" t="str">
        <f>_xlfn.CONCAT(ROUND(VLOOKUP($H40,'Interactions by Gender '!$B:$S,8,0),4)," ",VLOOKUP($H40,'Interactions by Gender '!$B:$S,17,0))</f>
        <v xml:space="preserve">0.026 </v>
      </c>
      <c r="D40" s="28" t="str">
        <f>_xlfn.CONCAT(ROUND(VLOOKUP($H40,'Interactions by Gender '!$B:$S,2,0),4)," ",VLOOKUP($H40,'Interactions by Gender '!$B:$S,15,0))</f>
        <v xml:space="preserve">0.0252 </v>
      </c>
      <c r="E40" s="28" t="str">
        <f>_xlfn.CONCAT(ROUND(VLOOKUP($H40,'Interactions by Gender '!$B:$S,11,0),4)," ",VLOOKUP($H40,'Interactions by Gender '!$B:$S,18,0))</f>
        <v>0.0681 *</v>
      </c>
      <c r="F40" s="28" t="str">
        <f>_xlfn.CONCAT(ROUND(VLOOKUP($H40,'Interactions by Gender '!$B:$S,5,0),4)," ",VLOOKUP($H40,'Interactions by Gender '!$B:$S,16,0))</f>
        <v>0.0685 *</v>
      </c>
      <c r="H40" s="11" t="s">
        <v>29</v>
      </c>
    </row>
    <row r="41" spans="2:8" x14ac:dyDescent="0.25">
      <c r="B41" s="110"/>
      <c r="C41" s="29" t="str">
        <f>_xlfn.CONCAT("(",ROUND(VLOOKUP($H40,'Interactions by Gender '!$B:$S,9,0),4),")")</f>
        <v>(0.0332)</v>
      </c>
      <c r="D41" s="29" t="str">
        <f>_xlfn.CONCAT("(",ROUND(VLOOKUP($H40,'Interactions by Gender '!$B:$S,3,0),4),")")</f>
        <v>(0.0333)</v>
      </c>
      <c r="E41" s="29" t="str">
        <f>_xlfn.CONCAT("(",ROUND(VLOOKUP($H40,'Interactions by Gender '!$B:$S,12,0),4),")")</f>
        <v>(0.0298)</v>
      </c>
      <c r="F41" s="29" t="str">
        <f>_xlfn.CONCAT("(",ROUND(VLOOKUP($H40,'Interactions by Gender '!$B:$S,6,0),4),")")</f>
        <v>(0.0298)</v>
      </c>
    </row>
    <row r="42" spans="2:8" x14ac:dyDescent="0.25">
      <c r="B42" s="109" t="s">
        <v>96</v>
      </c>
      <c r="C42" s="28" t="str">
        <f>_xlfn.CONCAT(ROUND(VLOOKUP($H42,'Interactions by Gender '!$B:$S,8,0),4)," ",VLOOKUP($H42,'Interactions by Gender '!$B:$S,17,0))</f>
        <v>0.1552 ***</v>
      </c>
      <c r="D42" s="28" t="str">
        <f>_xlfn.CONCAT(ROUND(VLOOKUP($H42,'Interactions by Gender '!$B:$S,2,0),4)," ",VLOOKUP($H42,'Interactions by Gender '!$B:$S,15,0))</f>
        <v>0.1551 ***</v>
      </c>
      <c r="E42" s="28" t="str">
        <f>_xlfn.CONCAT(ROUND(VLOOKUP($H42,'Interactions by Gender '!$B:$S,11,0),4)," ",VLOOKUP($H42,'Interactions by Gender '!$B:$S,18,0))</f>
        <v>0.1531 ***</v>
      </c>
      <c r="F42" s="28" t="str">
        <f>_xlfn.CONCAT(ROUND(VLOOKUP($H42,'Interactions by Gender '!$B:$S,5,0),4)," ",VLOOKUP($H42,'Interactions by Gender '!$B:$S,16,0))</f>
        <v>0.1514 ***</v>
      </c>
      <c r="H42" s="11" t="s">
        <v>30</v>
      </c>
    </row>
    <row r="43" spans="2:8" x14ac:dyDescent="0.25">
      <c r="B43" s="110"/>
      <c r="C43" s="29" t="str">
        <f>_xlfn.CONCAT("(",ROUND(VLOOKUP($H42,'Interactions by Gender '!$B:$S,9,0),4),")")</f>
        <v>(0.034)</v>
      </c>
      <c r="D43" s="29" t="str">
        <f>_xlfn.CONCAT("(",ROUND(VLOOKUP($H42,'Interactions by Gender '!$B:$S,3,0),4),")")</f>
        <v>(0.0341)</v>
      </c>
      <c r="E43" s="29" t="str">
        <f>_xlfn.CONCAT("(",ROUND(VLOOKUP($H42,'Interactions by Gender '!$B:$S,12,0),4),")")</f>
        <v>(0.034)</v>
      </c>
      <c r="F43" s="29" t="str">
        <f>_xlfn.CONCAT("(",ROUND(VLOOKUP($H42,'Interactions by Gender '!$B:$S,6,0),4),")")</f>
        <v>(0.034)</v>
      </c>
    </row>
    <row r="44" spans="2:8" x14ac:dyDescent="0.25">
      <c r="B44" s="109" t="s">
        <v>97</v>
      </c>
      <c r="C44" s="28" t="str">
        <f>_xlfn.CONCAT(ROUND(VLOOKUP($H44,'Interactions by Gender '!$B:$S,8,0),4)," ",VLOOKUP($H44,'Interactions by Gender '!$B:$S,17,0))</f>
        <v>0.1337 **</v>
      </c>
      <c r="D44" s="28" t="str">
        <f>_xlfn.CONCAT(ROUND(VLOOKUP($H44,'Interactions by Gender '!$B:$S,2,0),4)," ",VLOOKUP($H44,'Interactions by Gender '!$B:$S,15,0))</f>
        <v>0.1308 **</v>
      </c>
      <c r="E44" s="28" t="str">
        <f>_xlfn.CONCAT(ROUND(VLOOKUP($H44,'Interactions by Gender '!$B:$S,11,0),4)," ",VLOOKUP($H44,'Interactions by Gender '!$B:$S,18,0))</f>
        <v>0.1476 **</v>
      </c>
      <c r="F44" s="28" t="str">
        <f>_xlfn.CONCAT(ROUND(VLOOKUP($H44,'Interactions by Gender '!$B:$S,5,0),4)," ",VLOOKUP($H44,'Interactions by Gender '!$B:$S,16,0))</f>
        <v>0.1467 **</v>
      </c>
      <c r="H44" s="11" t="s">
        <v>27</v>
      </c>
    </row>
    <row r="45" spans="2:8" x14ac:dyDescent="0.25">
      <c r="B45" s="110"/>
      <c r="C45" s="29" t="str">
        <f>_xlfn.CONCAT("(",ROUND(VLOOKUP($H44,'Interactions by Gender '!$B:$S,9,0),4),")")</f>
        <v>(0.0505)</v>
      </c>
      <c r="D45" s="29" t="str">
        <f>_xlfn.CONCAT("(",ROUND(VLOOKUP($H44,'Interactions by Gender '!$B:$S,3,0),4),")")</f>
        <v>(0.0506)</v>
      </c>
      <c r="E45" s="29" t="str">
        <f>_xlfn.CONCAT("(",ROUND(VLOOKUP($H44,'Interactions by Gender '!$B:$S,12,0),4),")")</f>
        <v>(0.0542)</v>
      </c>
      <c r="F45" s="29" t="str">
        <f>_xlfn.CONCAT("(",ROUND(VLOOKUP($H44,'Interactions by Gender '!$B:$S,6,0),4),")")</f>
        <v>(0.0543)</v>
      </c>
    </row>
    <row r="46" spans="2:8" x14ac:dyDescent="0.25">
      <c r="B46" s="109" t="s">
        <v>98</v>
      </c>
      <c r="C46" s="28" t="str">
        <f>_xlfn.CONCAT(ROUND(VLOOKUP($H46,'Interactions by Gender '!$B:$S,8,0),4)," ",VLOOKUP($H46,'Interactions by Gender '!$B:$S,17,0))</f>
        <v xml:space="preserve">0.0685 </v>
      </c>
      <c r="D46" s="28" t="str">
        <f>_xlfn.CONCAT(ROUND(VLOOKUP($H46,'Interactions by Gender '!$B:$S,2,0),4)," ",VLOOKUP($H46,'Interactions by Gender '!$B:$S,15,0))</f>
        <v xml:space="preserve">0.065 </v>
      </c>
      <c r="E46" s="28" t="str">
        <f>_xlfn.CONCAT(ROUND(VLOOKUP($H46,'Interactions by Gender '!$B:$S,11,0),4)," ",VLOOKUP($H46,'Interactions by Gender '!$B:$S,18,0))</f>
        <v xml:space="preserve">0.1254 </v>
      </c>
      <c r="F46" s="28" t="str">
        <f>_xlfn.CONCAT(ROUND(VLOOKUP($H46,'Interactions by Gender '!$B:$S,5,0),4)," ",VLOOKUP($H46,'Interactions by Gender '!$B:$S,16,0))</f>
        <v xml:space="preserve">0.1274 </v>
      </c>
      <c r="H46" s="11" t="s">
        <v>28</v>
      </c>
    </row>
    <row r="47" spans="2:8" x14ac:dyDescent="0.25">
      <c r="B47" s="110"/>
      <c r="C47" s="29" t="str">
        <f>_xlfn.CONCAT("(",ROUND(VLOOKUP($H46,'Interactions by Gender '!$B:$S,9,0),4),")")</f>
        <v>(0.0744)</v>
      </c>
      <c r="D47" s="29" t="str">
        <f>_xlfn.CONCAT("(",ROUND(VLOOKUP($H46,'Interactions by Gender '!$B:$S,3,0),4),")")</f>
        <v>(0.0746)</v>
      </c>
      <c r="E47" s="29" t="str">
        <f>_xlfn.CONCAT("(",ROUND(VLOOKUP($H46,'Interactions by Gender '!$B:$S,12,0),4),")")</f>
        <v>(0.085)</v>
      </c>
      <c r="F47" s="29" t="str">
        <f>_xlfn.CONCAT("(",ROUND(VLOOKUP($H46,'Interactions by Gender '!$B:$S,6,0),4),")")</f>
        <v>(0.0851)</v>
      </c>
    </row>
    <row r="48" spans="2:8" x14ac:dyDescent="0.25">
      <c r="B48" s="109" t="s">
        <v>34</v>
      </c>
      <c r="C48" s="28" t="str">
        <f>_xlfn.CONCAT(ROUND(VLOOKUP($H48,'Interactions by Gender '!$B:$S,8,0),4)," ",VLOOKUP($H48,'Interactions by Gender '!$B:$S,17,0))</f>
        <v>0.0048 ***</v>
      </c>
      <c r="D48" s="28" t="str">
        <f>_xlfn.CONCAT(ROUND(VLOOKUP($H48,'Interactions by Gender '!$B:$S,2,0),4)," ",VLOOKUP($H48,'Interactions by Gender '!$B:$S,15,0))</f>
        <v>0.0048 ***</v>
      </c>
      <c r="E48" s="28" t="str">
        <f>_xlfn.CONCAT(ROUND(VLOOKUP($H48,'Interactions by Gender '!$B:$S,11,0),4)," ",VLOOKUP($H48,'Interactions by Gender '!$B:$S,18,0))</f>
        <v>0.0038 ***</v>
      </c>
      <c r="F48" s="28" t="str">
        <f>_xlfn.CONCAT(ROUND(VLOOKUP($H48,'Interactions by Gender '!$B:$S,5,0),4)," ",VLOOKUP($H48,'Interactions by Gender '!$B:$S,16,0))</f>
        <v>0.0038 ***</v>
      </c>
      <c r="H48" s="11" t="s">
        <v>34</v>
      </c>
    </row>
    <row r="49" spans="2:8" x14ac:dyDescent="0.25">
      <c r="B49" s="110"/>
      <c r="C49" s="29" t="str">
        <f>_xlfn.CONCAT("(",ROUND(VLOOKUP($H48,'Interactions by Gender '!$B:$S,9,0),4),")")</f>
        <v>(0.0006)</v>
      </c>
      <c r="D49" s="29" t="str">
        <f>_xlfn.CONCAT("(",ROUND(VLOOKUP($H48,'Interactions by Gender '!$B:$S,3,0),4),")")</f>
        <v>(0.0006)</v>
      </c>
      <c r="E49" s="29" t="str">
        <f>_xlfn.CONCAT("(",ROUND(VLOOKUP($H48,'Interactions by Gender '!$B:$S,12,0),4),")")</f>
        <v>(0.0005)</v>
      </c>
      <c r="F49" s="29" t="str">
        <f>_xlfn.CONCAT("(",ROUND(VLOOKUP($H48,'Interactions by Gender '!$B:$S,6,0),4),")")</f>
        <v>(0.0005)</v>
      </c>
    </row>
    <row r="50" spans="2:8" x14ac:dyDescent="0.25">
      <c r="B50" s="109" t="s">
        <v>99</v>
      </c>
      <c r="C50" s="28" t="str">
        <f>_xlfn.CONCAT(ROUND(VLOOKUP($H50,'Interactions by Gender '!$B:$S,8,0),4)," ",VLOOKUP($H50,'Interactions by Gender '!$B:$S,17,0))</f>
        <v>-0.0007 **</v>
      </c>
      <c r="D50" s="28" t="str">
        <f>_xlfn.CONCAT(ROUND(VLOOKUP($H50,'Interactions by Gender '!$B:$S,2,0),4)," ",VLOOKUP($H50,'Interactions by Gender '!$B:$S,15,0))</f>
        <v>-0.0007 **</v>
      </c>
      <c r="E50" s="28" t="str">
        <f>_xlfn.CONCAT(ROUND(VLOOKUP($H50,'Interactions by Gender '!$B:$S,11,0),4)," ",VLOOKUP($H50,'Interactions by Gender '!$B:$S,18,0))</f>
        <v>-0.0006 **</v>
      </c>
      <c r="F50" s="28" t="str">
        <f>_xlfn.CONCAT(ROUND(VLOOKUP($H50,'Interactions by Gender '!$B:$S,5,0),4)," ",VLOOKUP($H50,'Interactions by Gender '!$B:$S,16,0))</f>
        <v>-0.0006 **</v>
      </c>
      <c r="H50" s="11" t="s">
        <v>35</v>
      </c>
    </row>
    <row r="51" spans="2:8" x14ac:dyDescent="0.25">
      <c r="B51" s="110"/>
      <c r="C51" s="29" t="str">
        <f>_xlfn.CONCAT("(",ROUND(VLOOKUP($H50,'Interactions by Gender '!$B:$S,9,0),4),")")</f>
        <v>(0.0002)</v>
      </c>
      <c r="D51" s="29" t="str">
        <f>_xlfn.CONCAT("(",ROUND(VLOOKUP($H50,'Interactions by Gender '!$B:$S,3,0),4),")")</f>
        <v>(0.0002)</v>
      </c>
      <c r="E51" s="29" t="str">
        <f>_xlfn.CONCAT("(",ROUND(VLOOKUP($H50,'Interactions by Gender '!$B:$S,12,0),4),")")</f>
        <v>(0.0002)</v>
      </c>
      <c r="F51" s="29" t="str">
        <f>_xlfn.CONCAT("(",ROUND(VLOOKUP($H50,'Interactions by Gender '!$B:$S,6,0),4),")")</f>
        <v>(0.0002)</v>
      </c>
    </row>
    <row r="52" spans="2:8" x14ac:dyDescent="0.25">
      <c r="B52" s="109" t="s">
        <v>100</v>
      </c>
      <c r="C52" s="28" t="str">
        <f>_xlfn.CONCAT(ROUND(VLOOKUP($H52,'Interactions by Gender '!$B:$S,8,0),4)," ",VLOOKUP($H52,'Interactions by Gender '!$B:$S,17,0))</f>
        <v>0.0003 **</v>
      </c>
      <c r="D52" s="28" t="str">
        <f>_xlfn.CONCAT(ROUND(VLOOKUP($H52,'Interactions by Gender '!$B:$S,2,0),4)," ",VLOOKUP($H52,'Interactions by Gender '!$B:$S,15,0))</f>
        <v>0.0003 **</v>
      </c>
      <c r="E52" s="28" t="str">
        <f>_xlfn.CONCAT(ROUND(VLOOKUP($H52,'Interactions by Gender '!$B:$S,11,0),4)," ",VLOOKUP($H52,'Interactions by Gender '!$B:$S,18,0))</f>
        <v>0.0004 ***</v>
      </c>
      <c r="F52" s="28" t="str">
        <f>_xlfn.CONCAT(ROUND(VLOOKUP($H52,'Interactions by Gender '!$B:$S,5,0),4)," ",VLOOKUP($H52,'Interactions by Gender '!$B:$S,16,0))</f>
        <v>0.0004 ***</v>
      </c>
      <c r="H52" s="11" t="s">
        <v>36</v>
      </c>
    </row>
    <row r="53" spans="2:8" x14ac:dyDescent="0.25">
      <c r="B53" s="110"/>
      <c r="C53" s="29" t="str">
        <f>_xlfn.CONCAT("(",ROUND(VLOOKUP($H52,'Interactions by Gender '!$B:$S,9,0),4),")")</f>
        <v>(0.0001)</v>
      </c>
      <c r="D53" s="29" t="str">
        <f>_xlfn.CONCAT("(",ROUND(VLOOKUP($H52,'Interactions by Gender '!$B:$S,3,0),4),")")</f>
        <v>(0.0001)</v>
      </c>
      <c r="E53" s="29" t="str">
        <f>_xlfn.CONCAT("(",ROUND(VLOOKUP($H52,'Interactions by Gender '!$B:$S,12,0),4),")")</f>
        <v>(0.0001)</v>
      </c>
      <c r="F53" s="29" t="str">
        <f>_xlfn.CONCAT("(",ROUND(VLOOKUP($H52,'Interactions by Gender '!$B:$S,6,0),4),")")</f>
        <v>(0.0001)</v>
      </c>
    </row>
    <row r="54" spans="2:8" x14ac:dyDescent="0.25">
      <c r="B54" s="109" t="s">
        <v>101</v>
      </c>
      <c r="C54" s="28" t="str">
        <f>_xlfn.CONCAT(ROUND(VLOOKUP($H54,'Interactions by Gender '!$B:$S,8,0),4)," ",VLOOKUP($H54,'Interactions by Gender '!$B:$S,17,0))</f>
        <v xml:space="preserve">-0.0263 </v>
      </c>
      <c r="D54" s="28" t="str">
        <f>_xlfn.CONCAT(ROUND(VLOOKUP($H54,'Interactions by Gender '!$B:$S,2,0),4)," ",VLOOKUP($H54,'Interactions by Gender '!$B:$S,15,0))</f>
        <v xml:space="preserve">-0.0255 </v>
      </c>
      <c r="E54" s="28" t="str">
        <f>_xlfn.CONCAT(ROUND(VLOOKUP($H54,'Interactions by Gender '!$B:$S,11,0),4)," ",VLOOKUP($H54,'Interactions by Gender '!$B:$S,18,0))</f>
        <v xml:space="preserve">-0.0159 </v>
      </c>
      <c r="F54" s="28" t="str">
        <f>_xlfn.CONCAT(ROUND(VLOOKUP($H54,'Interactions by Gender '!$B:$S,5,0),4)," ",VLOOKUP($H54,'Interactions by Gender '!$B:$S,16,0))</f>
        <v xml:space="preserve">-0.0161 </v>
      </c>
      <c r="H54" s="11" t="s">
        <v>37</v>
      </c>
    </row>
    <row r="55" spans="2:8" x14ac:dyDescent="0.25">
      <c r="B55" s="110"/>
      <c r="C55" s="29" t="str">
        <f>_xlfn.CONCAT("(",ROUND(VLOOKUP($H54,'Interactions by Gender '!$B:$S,9,0),4),")")</f>
        <v>(0.0235)</v>
      </c>
      <c r="D55" s="29" t="str">
        <f>_xlfn.CONCAT("(",ROUND(VLOOKUP($H54,'Interactions by Gender '!$B:$S,3,0),4),")")</f>
        <v>(0.0235)</v>
      </c>
      <c r="E55" s="29" t="str">
        <f>_xlfn.CONCAT("(",ROUND(VLOOKUP($H54,'Interactions by Gender '!$B:$S,12,0),4),")")</f>
        <v>(0.0237)</v>
      </c>
      <c r="F55" s="29" t="str">
        <f>_xlfn.CONCAT("(",ROUND(VLOOKUP($H54,'Interactions by Gender '!$B:$S,6,0),4),")")</f>
        <v>(0.0238)</v>
      </c>
    </row>
    <row r="56" spans="2:8" x14ac:dyDescent="0.25">
      <c r="B56" s="109" t="s">
        <v>102</v>
      </c>
      <c r="C56" s="28" t="str">
        <f>_xlfn.CONCAT(ROUND(VLOOKUP($H56,'Interactions by Gender '!$B:$S,8,0),4)," ",VLOOKUP($H56,'Interactions by Gender '!$B:$S,17,0))</f>
        <v xml:space="preserve">0.0261 </v>
      </c>
      <c r="D56" s="28" t="str">
        <f>_xlfn.CONCAT(ROUND(VLOOKUP($H56,'Interactions by Gender '!$B:$S,2,0),4)," ",VLOOKUP($H56,'Interactions by Gender '!$B:$S,15,0))</f>
        <v xml:space="preserve">0.0275 </v>
      </c>
      <c r="E56" s="28" t="str">
        <f>_xlfn.CONCAT(ROUND(VLOOKUP($H56,'Interactions by Gender '!$B:$S,11,0),4)," ",VLOOKUP($H56,'Interactions by Gender '!$B:$S,18,0))</f>
        <v>-0.0905 *</v>
      </c>
      <c r="F56" s="28" t="str">
        <f>_xlfn.CONCAT(ROUND(VLOOKUP($H56,'Interactions by Gender '!$B:$S,5,0),4)," ",VLOOKUP($H56,'Interactions by Gender '!$B:$S,16,0))</f>
        <v>-0.0864 *</v>
      </c>
      <c r="H56" s="11" t="s">
        <v>38</v>
      </c>
    </row>
    <row r="57" spans="2:8" x14ac:dyDescent="0.25">
      <c r="B57" s="110"/>
      <c r="C57" s="29" t="str">
        <f>_xlfn.CONCAT("(",ROUND(VLOOKUP($H56,'Interactions by Gender '!$B:$S,9,0),4),")")</f>
        <v>(0.0339)</v>
      </c>
      <c r="D57" s="29" t="str">
        <f>_xlfn.CONCAT("(",ROUND(VLOOKUP($H56,'Interactions by Gender '!$B:$S,3,0),4),")")</f>
        <v>(0.034)</v>
      </c>
      <c r="E57" s="29" t="str">
        <f>_xlfn.CONCAT("(",ROUND(VLOOKUP($H56,'Interactions by Gender '!$B:$S,12,0),4),")")</f>
        <v>(0.0352)</v>
      </c>
      <c r="F57" s="29" t="str">
        <f>_xlfn.CONCAT("(",ROUND(VLOOKUP($H56,'Interactions by Gender '!$B:$S,6,0),4),")")</f>
        <v>(0.0352)</v>
      </c>
    </row>
    <row r="58" spans="2:8" x14ac:dyDescent="0.25">
      <c r="B58" s="109" t="s">
        <v>127</v>
      </c>
      <c r="C58" s="28" t="str">
        <f>_xlfn.CONCAT(ROUND(VLOOKUP($H58,'Interactions by Gender '!$B:$S,8,0),4)," ",VLOOKUP($H58,'Interactions by Gender '!$B:$S,17,0))</f>
        <v xml:space="preserve">-0.0141 </v>
      </c>
      <c r="D58" s="28" t="str">
        <f>_xlfn.CONCAT(ROUND(VLOOKUP($H58,'Interactions by Gender '!$B:$S,2,0),4)," ",VLOOKUP($H58,'Interactions by Gender '!$B:$S,15,0))</f>
        <v xml:space="preserve">-0.0137 </v>
      </c>
      <c r="E58" s="28" t="str">
        <f>_xlfn.CONCAT(ROUND(VLOOKUP($H58,'Interactions by Gender '!$B:$S,11,0),4)," ",VLOOKUP($H58,'Interactions by Gender '!$B:$S,18,0))</f>
        <v>-0.1718 ***</v>
      </c>
      <c r="F58" s="28" t="str">
        <f>_xlfn.CONCAT(ROUND(VLOOKUP($H58,'Interactions by Gender '!$B:$S,5,0),4)," ",VLOOKUP($H58,'Interactions by Gender '!$B:$S,16,0))</f>
        <v>-0.1712 ***</v>
      </c>
      <c r="H58" s="11" t="s">
        <v>39</v>
      </c>
    </row>
    <row r="59" spans="2:8" x14ac:dyDescent="0.25">
      <c r="B59" s="110"/>
      <c r="C59" s="29" t="str">
        <f>_xlfn.CONCAT("(",ROUND(VLOOKUP($H58,'Interactions by Gender '!$B:$S,9,0),4),")")</f>
        <v>(0.0409)</v>
      </c>
      <c r="D59" s="29" t="str">
        <f>_xlfn.CONCAT("(",ROUND(VLOOKUP($H58,'Interactions by Gender '!$B:$S,3,0),4),")")</f>
        <v>(0.0409)</v>
      </c>
      <c r="E59" s="29" t="str">
        <f>_xlfn.CONCAT("(",ROUND(VLOOKUP($H58,'Interactions by Gender '!$B:$S,12,0),4),")")</f>
        <v>(0.0381)</v>
      </c>
      <c r="F59" s="29" t="str">
        <f>_xlfn.CONCAT("(",ROUND(VLOOKUP($H58,'Interactions by Gender '!$B:$S,6,0),4),")")</f>
        <v>(0.0381)</v>
      </c>
    </row>
    <row r="60" spans="2:8" x14ac:dyDescent="0.25">
      <c r="B60" s="109" t="s">
        <v>126</v>
      </c>
      <c r="C60" s="28" t="str">
        <f>_xlfn.CONCAT(ROUND(VLOOKUP($H60,'Interactions by Gender '!$B:$S,8,0),4)," ",VLOOKUP($H60,'Interactions by Gender '!$B:$S,17,0))</f>
        <v>-0.2039 ***</v>
      </c>
      <c r="D60" s="28" t="str">
        <f>_xlfn.CONCAT(ROUND(VLOOKUP($H60,'Interactions by Gender '!$B:$S,2,0),4)," ",VLOOKUP($H60,'Interactions by Gender '!$B:$S,15,0))</f>
        <v>-0.2032 ***</v>
      </c>
      <c r="E60" s="28" t="str">
        <f>_xlfn.CONCAT(ROUND(VLOOKUP($H60,'Interactions by Gender '!$B:$S,11,0),4)," ",VLOOKUP($H60,'Interactions by Gender '!$B:$S,18,0))</f>
        <v>-0.2571 ***</v>
      </c>
      <c r="F60" s="28" t="str">
        <f>_xlfn.CONCAT(ROUND(VLOOKUP($H60,'Interactions by Gender '!$B:$S,5,0),4)," ",VLOOKUP($H60,'Interactions by Gender '!$B:$S,16,0))</f>
        <v>-0.2587 ***</v>
      </c>
      <c r="H60" s="11" t="s">
        <v>40</v>
      </c>
    </row>
    <row r="61" spans="2:8" x14ac:dyDescent="0.25">
      <c r="B61" s="110"/>
      <c r="C61" s="29" t="str">
        <f>_xlfn.CONCAT("(",ROUND(VLOOKUP($H60,'Interactions by Gender '!$B:$S,9,0),4),")")</f>
        <v>(0.0434)</v>
      </c>
      <c r="D61" s="29" t="str">
        <f>_xlfn.CONCAT("(",ROUND(VLOOKUP($H60,'Interactions by Gender '!$B:$S,3,0),4),")")</f>
        <v>(0.0435)</v>
      </c>
      <c r="E61" s="29" t="str">
        <f>_xlfn.CONCAT("(",ROUND(VLOOKUP($H60,'Interactions by Gender '!$B:$S,12,0),4),")")</f>
        <v>(0.0406)</v>
      </c>
      <c r="F61" s="29" t="str">
        <f>_xlfn.CONCAT("(",ROUND(VLOOKUP($H60,'Interactions by Gender '!$B:$S,6,0),4),")")</f>
        <v>(0.0406)</v>
      </c>
    </row>
    <row r="62" spans="2:8" x14ac:dyDescent="0.25">
      <c r="B62" s="109" t="s">
        <v>103</v>
      </c>
      <c r="C62" s="28" t="str">
        <f>_xlfn.CONCAT(ROUND(VLOOKUP($H62,'Interactions by Gender '!$B:$S,8,0),4)," ",VLOOKUP($H62,'Interactions by Gender '!$B:$S,17,0))</f>
        <v xml:space="preserve">-0.0494 </v>
      </c>
      <c r="D62" s="28" t="str">
        <f>_xlfn.CONCAT(ROUND(VLOOKUP($H62,'Interactions by Gender '!$B:$S,2,0),4)," ",VLOOKUP($H62,'Interactions by Gender '!$B:$S,15,0))</f>
        <v xml:space="preserve">-0.0491 </v>
      </c>
      <c r="E62" s="28" t="str">
        <f>_xlfn.CONCAT(ROUND(VLOOKUP($H62,'Interactions by Gender '!$B:$S,11,0),4)," ",VLOOKUP($H62,'Interactions by Gender '!$B:$S,18,0))</f>
        <v>-0.161 ***</v>
      </c>
      <c r="F62" s="28" t="str">
        <f>_xlfn.CONCAT(ROUND(VLOOKUP($H62,'Interactions by Gender '!$B:$S,5,0),4)," ",VLOOKUP($H62,'Interactions by Gender '!$B:$S,16,0))</f>
        <v>-0.1606 ***</v>
      </c>
      <c r="H62" s="11" t="s">
        <v>41</v>
      </c>
    </row>
    <row r="63" spans="2:8" x14ac:dyDescent="0.25">
      <c r="B63" s="110"/>
      <c r="C63" s="29" t="str">
        <f>_xlfn.CONCAT("(",ROUND(VLOOKUP($H62,'Interactions by Gender '!$B:$S,9,0),4),")")</f>
        <v>(0.0358)</v>
      </c>
      <c r="D63" s="29" t="str">
        <f>_xlfn.CONCAT("(",ROUND(VLOOKUP($H62,'Interactions by Gender '!$B:$S,3,0),4),")")</f>
        <v>(0.0358)</v>
      </c>
      <c r="E63" s="29" t="str">
        <f>_xlfn.CONCAT("(",ROUND(VLOOKUP($H62,'Interactions by Gender '!$B:$S,12,0),4),")")</f>
        <v>(0.0343)</v>
      </c>
      <c r="F63" s="29" t="str">
        <f>_xlfn.CONCAT("(",ROUND(VLOOKUP($H62,'Interactions by Gender '!$B:$S,6,0),4),")")</f>
        <v>(0.0344)</v>
      </c>
    </row>
    <row r="64" spans="2:8" x14ac:dyDescent="0.25">
      <c r="B64" s="109" t="s">
        <v>506</v>
      </c>
      <c r="C64" s="28" t="str">
        <f>_xlfn.CONCAT(ROUND(VLOOKUP($H64,'Interactions by Gender '!$B:$S,8,0),4)," ",VLOOKUP($H64,'Interactions by Gender '!$B:$S,17,0))</f>
        <v>-0.0498 ^</v>
      </c>
      <c r="D64" s="28" t="str">
        <f>_xlfn.CONCAT(ROUND(VLOOKUP($H64,'Interactions by Gender '!$B:$S,2,0),4)," ",VLOOKUP($H64,'Interactions by Gender '!$B:$S,15,0))</f>
        <v>-0.0495 ^</v>
      </c>
      <c r="E64" s="28" t="str">
        <f>_xlfn.CONCAT(ROUND(VLOOKUP($H64,'Interactions by Gender '!$B:$S,11,0),4)," ",VLOOKUP($H64,'Interactions by Gender '!$B:$S,18,0))</f>
        <v xml:space="preserve">-0.0238 </v>
      </c>
      <c r="F64" s="28" t="str">
        <f>_xlfn.CONCAT(ROUND(VLOOKUP($H64,'Interactions by Gender '!$B:$S,5,0),4)," ",VLOOKUP($H64,'Interactions by Gender '!$B:$S,16,0))</f>
        <v xml:space="preserve">-0.0223 </v>
      </c>
      <c r="H64" s="11" t="s">
        <v>503</v>
      </c>
    </row>
    <row r="65" spans="2:8" x14ac:dyDescent="0.25">
      <c r="B65" s="110"/>
      <c r="C65" s="29" t="str">
        <f>_xlfn.CONCAT("(",ROUND(VLOOKUP($H64,'Interactions by Gender '!$B:$S,9,0),4),")")</f>
        <v>(0.0296)</v>
      </c>
      <c r="D65" s="29" t="str">
        <f>_xlfn.CONCAT("(",ROUND(VLOOKUP($H64,'Interactions by Gender '!$B:$S,3,0),4),")")</f>
        <v>(0.0296)</v>
      </c>
      <c r="E65" s="29" t="str">
        <f>_xlfn.CONCAT("(",ROUND(VLOOKUP($H64,'Interactions by Gender '!$B:$S,12,0),4),")")</f>
        <v>(0.0314)</v>
      </c>
      <c r="F65" s="29" t="str">
        <f>_xlfn.CONCAT("(",ROUND(VLOOKUP($H64,'Interactions by Gender '!$B:$S,6,0),4),")")</f>
        <v>(0.0315)</v>
      </c>
    </row>
    <row r="66" spans="2:8" x14ac:dyDescent="0.25">
      <c r="B66" s="109" t="s">
        <v>507</v>
      </c>
      <c r="C66" s="28" t="str">
        <f>_xlfn.CONCAT(ROUND(VLOOKUP($H66,'Interactions by Gender '!$B:$S,8,0),4)," ",VLOOKUP($H66,'Interactions by Gender '!$B:$S,17,0))</f>
        <v xml:space="preserve">-0.0676 </v>
      </c>
      <c r="D66" s="28" t="str">
        <f>_xlfn.CONCAT(ROUND(VLOOKUP($H66,'Interactions by Gender '!$B:$S,2,0),4)," ",VLOOKUP($H66,'Interactions by Gender '!$B:$S,15,0))</f>
        <v xml:space="preserve">-0.0619 </v>
      </c>
      <c r="E66" s="28" t="str">
        <f>_xlfn.CONCAT(ROUND(VLOOKUP($H66,'Interactions by Gender '!$B:$S,11,0),4)," ",VLOOKUP($H66,'Interactions by Gender '!$B:$S,18,0))</f>
        <v xml:space="preserve">0.014 </v>
      </c>
      <c r="F66" s="28" t="str">
        <f>_xlfn.CONCAT(ROUND(VLOOKUP($H66,'Interactions by Gender '!$B:$S,5,0),4)," ",VLOOKUP($H66,'Interactions by Gender '!$B:$S,16,0))</f>
        <v xml:space="preserve">0.0125 </v>
      </c>
      <c r="H66" s="11" t="s">
        <v>504</v>
      </c>
    </row>
    <row r="67" spans="2:8" x14ac:dyDescent="0.25">
      <c r="B67" s="110"/>
      <c r="C67" s="29" t="str">
        <f>_xlfn.CONCAT("(",ROUND(VLOOKUP($H66,'Interactions by Gender '!$B:$S,9,0),4),")")</f>
        <v>(0.0483)</v>
      </c>
      <c r="D67" s="29" t="str">
        <f>_xlfn.CONCAT("(",ROUND(VLOOKUP($H66,'Interactions by Gender '!$B:$S,3,0),4),")")</f>
        <v>(0.0487)</v>
      </c>
      <c r="E67" s="29" t="str">
        <f>_xlfn.CONCAT("(",ROUND(VLOOKUP($H66,'Interactions by Gender '!$B:$S,12,0),4),")")</f>
        <v>(0.0325)</v>
      </c>
      <c r="F67" s="29" t="str">
        <f>_xlfn.CONCAT("(",ROUND(VLOOKUP($H66,'Interactions by Gender '!$B:$S,6,0),4),")")</f>
        <v>(0.0326)</v>
      </c>
    </row>
    <row r="68" spans="2:8" x14ac:dyDescent="0.25">
      <c r="B68" s="109" t="s">
        <v>508</v>
      </c>
      <c r="C68" s="28" t="str">
        <f>_xlfn.CONCAT(ROUND(VLOOKUP($H68,'Interactions by Gender '!$B:$S,8,0),4)," ",VLOOKUP($H68,'Interactions by Gender '!$B:$S,17,0))</f>
        <v xml:space="preserve">0.0237 </v>
      </c>
      <c r="D68" s="28" t="str">
        <f>_xlfn.CONCAT(ROUND(VLOOKUP($H68,'Interactions by Gender '!$B:$S,2,0),4)," ",VLOOKUP($H68,'Interactions by Gender '!$B:$S,15,0))</f>
        <v xml:space="preserve">0.024 </v>
      </c>
      <c r="E68" s="28" t="str">
        <f>_xlfn.CONCAT(ROUND(VLOOKUP($H68,'Interactions by Gender '!$B:$S,11,0),4)," ",VLOOKUP($H68,'Interactions by Gender '!$B:$S,18,0))</f>
        <v xml:space="preserve">-0.0202 </v>
      </c>
      <c r="F68" s="28" t="str">
        <f>_xlfn.CONCAT(ROUND(VLOOKUP($H68,'Interactions by Gender '!$B:$S,5,0),4)," ",VLOOKUP($H68,'Interactions by Gender '!$B:$S,16,0))</f>
        <v xml:space="preserve">-0.0202 </v>
      </c>
      <c r="H68" s="11" t="s">
        <v>505</v>
      </c>
    </row>
    <row r="69" spans="2:8" x14ac:dyDescent="0.25">
      <c r="B69" s="110"/>
      <c r="C69" s="29" t="str">
        <f>_xlfn.CONCAT("(",ROUND(VLOOKUP($H68,'Interactions by Gender '!$B:$S,9,0),4),")")</f>
        <v>(0.035)</v>
      </c>
      <c r="D69" s="29" t="str">
        <f>_xlfn.CONCAT("(",ROUND(VLOOKUP($H68,'Interactions by Gender '!$B:$S,3,0),4),")")</f>
        <v>(0.035)</v>
      </c>
      <c r="E69" s="29" t="str">
        <f>_xlfn.CONCAT("(",ROUND(VLOOKUP($H68,'Interactions by Gender '!$B:$S,12,0),4),")")</f>
        <v>(0.0303)</v>
      </c>
      <c r="F69" s="29" t="str">
        <f>_xlfn.CONCAT("(",ROUND(VLOOKUP($H68,'Interactions by Gender '!$B:$S,6,0),4),")")</f>
        <v>(0.0304)</v>
      </c>
    </row>
    <row r="70" spans="2:8" x14ac:dyDescent="0.25">
      <c r="B70" s="109" t="s">
        <v>104</v>
      </c>
      <c r="C70" s="28" t="str">
        <f>_xlfn.CONCAT(ROUND(VLOOKUP($H70,'Interactions by Gender '!$B:$S,8,0),4)," ",VLOOKUP($H70,'Interactions by Gender '!$B:$S,17,0))</f>
        <v>-0.0805 ***</v>
      </c>
      <c r="D70" s="28" t="str">
        <f>_xlfn.CONCAT(ROUND(VLOOKUP($H70,'Interactions by Gender '!$B:$S,2,0),4)," ",VLOOKUP($H70,'Interactions by Gender '!$B:$S,15,0))</f>
        <v>-0.0803 ***</v>
      </c>
      <c r="E70" s="28" t="str">
        <f>_xlfn.CONCAT(ROUND(VLOOKUP($H70,'Interactions by Gender '!$B:$S,11,0),4)," ",VLOOKUP($H70,'Interactions by Gender '!$B:$S,18,0))</f>
        <v>-0.0757 ***</v>
      </c>
      <c r="F70" s="28" t="str">
        <f>_xlfn.CONCAT(ROUND(VLOOKUP($H70,'Interactions by Gender '!$B:$S,5,0),4)," ",VLOOKUP($H70,'Interactions by Gender '!$B:$S,16,0))</f>
        <v>-0.0755 ***</v>
      </c>
      <c r="H70" s="11" t="s">
        <v>43</v>
      </c>
    </row>
    <row r="71" spans="2:8" x14ac:dyDescent="0.25">
      <c r="B71" s="110"/>
      <c r="C71" s="29" t="str">
        <f>_xlfn.CONCAT("(",ROUND(VLOOKUP($H70,'Interactions by Gender '!$B:$S,9,0),4),")")</f>
        <v>(0.0063)</v>
      </c>
      <c r="D71" s="29" t="str">
        <f>_xlfn.CONCAT("(",ROUND(VLOOKUP($H70,'Interactions by Gender '!$B:$S,3,0),4),")")</f>
        <v>(0.0063)</v>
      </c>
      <c r="E71" s="29" t="str">
        <f>_xlfn.CONCAT("(",ROUND(VLOOKUP($H70,'Interactions by Gender '!$B:$S,12,0),4),")")</f>
        <v>(0.0061)</v>
      </c>
      <c r="F71" s="29" t="str">
        <f>_xlfn.CONCAT("(",ROUND(VLOOKUP($H70,'Interactions by Gender '!$B:$S,6,0),4),")")</f>
        <v>(0.0061)</v>
      </c>
    </row>
    <row r="72" spans="2:8" x14ac:dyDescent="0.25">
      <c r="B72" s="109" t="s">
        <v>105</v>
      </c>
      <c r="C72" s="28" t="str">
        <f>_xlfn.CONCAT(ROUND(VLOOKUP($H72,'Interactions by Gender '!$B:$S,8,0),4)," ",VLOOKUP($H72,'Interactions by Gender '!$B:$S,17,0))</f>
        <v xml:space="preserve">0.0254 </v>
      </c>
      <c r="D72" s="28" t="str">
        <f>_xlfn.CONCAT(ROUND(VLOOKUP($H72,'Interactions by Gender '!$B:$S,2,0),4)," ",VLOOKUP($H72,'Interactions by Gender '!$B:$S,15,0))</f>
        <v xml:space="preserve">0.0252 </v>
      </c>
      <c r="E72" s="28" t="str">
        <f>_xlfn.CONCAT(ROUND(VLOOKUP($H72,'Interactions by Gender '!$B:$S,11,0),4)," ",VLOOKUP($H72,'Interactions by Gender '!$B:$S,18,0))</f>
        <v xml:space="preserve">0.0195 </v>
      </c>
      <c r="F72" s="28" t="str">
        <f>_xlfn.CONCAT(ROUND(VLOOKUP($H72,'Interactions by Gender '!$B:$S,5,0),4)," ",VLOOKUP($H72,'Interactions by Gender '!$B:$S,16,0))</f>
        <v xml:space="preserve">0.0188 </v>
      </c>
      <c r="H72" s="11" t="s">
        <v>44</v>
      </c>
    </row>
    <row r="73" spans="2:8" x14ac:dyDescent="0.25">
      <c r="B73" s="110"/>
      <c r="C73" s="29" t="str">
        <f>_xlfn.CONCAT("(",ROUND(VLOOKUP($H72,'Interactions by Gender '!$B:$S,9,0),4),")")</f>
        <v>(0.0196)</v>
      </c>
      <c r="D73" s="29" t="str">
        <f>_xlfn.CONCAT("(",ROUND(VLOOKUP($H72,'Interactions by Gender '!$B:$S,3,0),4),")")</f>
        <v>(0.0196)</v>
      </c>
      <c r="E73" s="29" t="str">
        <f>_xlfn.CONCAT("(",ROUND(VLOOKUP($H72,'Interactions by Gender '!$B:$S,12,0),4),")")</f>
        <v>(0.0194)</v>
      </c>
      <c r="F73" s="29" t="str">
        <f>_xlfn.CONCAT("(",ROUND(VLOOKUP($H72,'Interactions by Gender '!$B:$S,6,0),4),")")</f>
        <v>(0.0194)</v>
      </c>
    </row>
    <row r="74" spans="2:8" x14ac:dyDescent="0.25">
      <c r="B74" s="109" t="s">
        <v>146</v>
      </c>
      <c r="C74" s="28" t="str">
        <f>_xlfn.CONCAT(ROUND(VLOOKUP($H74,'Interactions by Gender '!$B:$S,8,0),4)," ",VLOOKUP($H74,'Interactions by Gender '!$B:$S,17,0))</f>
        <v xml:space="preserve">-0.3457 </v>
      </c>
      <c r="D74" s="28" t="str">
        <f>_xlfn.CONCAT(ROUND(VLOOKUP($H74,'Interactions by Gender '!$B:$S,2,0),4)," ",VLOOKUP($H74,'Interactions by Gender '!$B:$S,15,0))</f>
        <v xml:space="preserve">-0.3475 </v>
      </c>
      <c r="E74" s="28" t="str">
        <f>_xlfn.CONCAT(ROUND(VLOOKUP($H74,'Interactions by Gender '!$B:$S,11,0),4)," ",VLOOKUP($H74,'Interactions by Gender '!$B:$S,18,0))</f>
        <v xml:space="preserve">-0.3411 </v>
      </c>
      <c r="F74" s="28" t="str">
        <f>_xlfn.CONCAT(ROUND(VLOOKUP($H74,'Interactions by Gender '!$B:$S,5,0),4)," ",VLOOKUP($H74,'Interactions by Gender '!$B:$S,16,0))</f>
        <v xml:space="preserve">-0.3368 </v>
      </c>
      <c r="H74" s="11" t="s">
        <v>145</v>
      </c>
    </row>
    <row r="75" spans="2:8" x14ac:dyDescent="0.25">
      <c r="B75" s="110"/>
      <c r="C75" s="29" t="str">
        <f>_xlfn.CONCAT("(",ROUND(VLOOKUP($H74,'Interactions by Gender '!$B:$S,9,0),4),")")</f>
        <v>(0.2788)</v>
      </c>
      <c r="D75" s="29" t="str">
        <f>_xlfn.CONCAT("(",ROUND(VLOOKUP($H74,'Interactions by Gender '!$B:$S,3,0),4),")")</f>
        <v>(0.2789)</v>
      </c>
      <c r="E75" s="29" t="str">
        <f>_xlfn.CONCAT("(",ROUND(VLOOKUP($H74,'Interactions by Gender '!$B:$S,12,0),4),")")</f>
        <v>(0.2108)</v>
      </c>
      <c r="F75" s="29" t="str">
        <f>_xlfn.CONCAT("(",ROUND(VLOOKUP($H74,'Interactions by Gender '!$B:$S,6,0),4),")")</f>
        <v>(0.2109)</v>
      </c>
    </row>
    <row r="76" spans="2:8" x14ac:dyDescent="0.25">
      <c r="B76" s="109" t="s">
        <v>132</v>
      </c>
      <c r="C76" s="28" t="str">
        <f>_xlfn.CONCAT(ROUND(VLOOKUP($H76,'Interactions by Gender '!$B:$S,8,0),4)," ",VLOOKUP($H76,'Interactions by Gender '!$B:$S,17,0))</f>
        <v xml:space="preserve">0.1129 </v>
      </c>
      <c r="D76" s="28" t="str">
        <f>_xlfn.CONCAT(ROUND(VLOOKUP($H76,'Interactions by Gender '!$B:$S,2,0),4)," ",VLOOKUP($H76,'Interactions by Gender '!$B:$S,15,0))</f>
        <v xml:space="preserve">0.1109 </v>
      </c>
      <c r="E76" s="28" t="str">
        <f>_xlfn.CONCAT(ROUND(VLOOKUP($H76,'Interactions by Gender '!$B:$S,11,0),4)," ",VLOOKUP($H76,'Interactions by Gender '!$B:$S,18,0))</f>
        <v xml:space="preserve">-0.2073 </v>
      </c>
      <c r="F76" s="28" t="str">
        <f>_xlfn.CONCAT(ROUND(VLOOKUP($H76,'Interactions by Gender '!$B:$S,5,0),4)," ",VLOOKUP($H76,'Interactions by Gender '!$B:$S,16,0))</f>
        <v xml:space="preserve">-0.2042 </v>
      </c>
      <c r="H76" s="11" t="s">
        <v>45</v>
      </c>
    </row>
    <row r="77" spans="2:8" x14ac:dyDescent="0.25">
      <c r="B77" s="110"/>
      <c r="C77" s="29" t="str">
        <f>_xlfn.CONCAT("(",ROUND(VLOOKUP($H76,'Interactions by Gender '!$B:$S,9,0),4),")")</f>
        <v>(0.351)</v>
      </c>
      <c r="D77" s="29" t="str">
        <f>_xlfn.CONCAT("(",ROUND(VLOOKUP($H76,'Interactions by Gender '!$B:$S,3,0),4),")")</f>
        <v>(0.3512)</v>
      </c>
      <c r="E77" s="29" t="str">
        <f>_xlfn.CONCAT("(",ROUND(VLOOKUP($H76,'Interactions by Gender '!$B:$S,12,0),4),")")</f>
        <v>(0.2777)</v>
      </c>
      <c r="F77" s="29" t="str">
        <f>_xlfn.CONCAT("(",ROUND(VLOOKUP($H76,'Interactions by Gender '!$B:$S,6,0),4),")")</f>
        <v>(0.2776)</v>
      </c>
    </row>
    <row r="78" spans="2:8" x14ac:dyDescent="0.25">
      <c r="B78" s="109" t="s">
        <v>133</v>
      </c>
      <c r="C78" s="28" t="str">
        <f>_xlfn.CONCAT(ROUND(VLOOKUP($H78,'Interactions by Gender '!$B:$S,8,0),4)," ",VLOOKUP($H78,'Interactions by Gender '!$B:$S,17,0))</f>
        <v xml:space="preserve">-0.3849 </v>
      </c>
      <c r="D78" s="28" t="str">
        <f>_xlfn.CONCAT(ROUND(VLOOKUP($H78,'Interactions by Gender '!$B:$S,2,0),4)," ",VLOOKUP($H78,'Interactions by Gender '!$B:$S,15,0))</f>
        <v xml:space="preserve">-0.3896 </v>
      </c>
      <c r="E78" s="28" t="str">
        <f>_xlfn.CONCAT(ROUND(VLOOKUP($H78,'Interactions by Gender '!$B:$S,11,0),4)," ",VLOOKUP($H78,'Interactions by Gender '!$B:$S,18,0))</f>
        <v xml:space="preserve">-0.1949 </v>
      </c>
      <c r="F78" s="28" t="str">
        <f>_xlfn.CONCAT(ROUND(VLOOKUP($H78,'Interactions by Gender '!$B:$S,5,0),4)," ",VLOOKUP($H78,'Interactions by Gender '!$B:$S,16,0))</f>
        <v xml:space="preserve">-0.1955 </v>
      </c>
      <c r="H78" s="11" t="s">
        <v>129</v>
      </c>
    </row>
    <row r="79" spans="2:8" x14ac:dyDescent="0.25">
      <c r="B79" s="110"/>
      <c r="C79" s="29" t="str">
        <f>_xlfn.CONCAT("(",ROUND(VLOOKUP($H78,'Interactions by Gender '!$B:$S,9,0),4),")")</f>
        <v>(0.2764)</v>
      </c>
      <c r="D79" s="29" t="str">
        <f>_xlfn.CONCAT("(",ROUND(VLOOKUP($H78,'Interactions by Gender '!$B:$S,3,0),4),")")</f>
        <v>(0.2765)</v>
      </c>
      <c r="E79" s="29" t="str">
        <f>_xlfn.CONCAT("(",ROUND(VLOOKUP($H78,'Interactions by Gender '!$B:$S,12,0),4),")")</f>
        <v>(0.1962)</v>
      </c>
      <c r="F79" s="29" t="str">
        <f>_xlfn.CONCAT("(",ROUND(VLOOKUP($H78,'Interactions by Gender '!$B:$S,6,0),4),")")</f>
        <v>(0.1963)</v>
      </c>
    </row>
    <row r="80" spans="2:8" x14ac:dyDescent="0.25">
      <c r="B80" s="109" t="s">
        <v>134</v>
      </c>
      <c r="C80" s="28" t="str">
        <f>_xlfn.CONCAT(ROUND(VLOOKUP($H80,'Interactions by Gender '!$B:$S,8,0),4)," ",VLOOKUP($H80,'Interactions by Gender '!$B:$S,17,0))</f>
        <v xml:space="preserve">-0.1678 </v>
      </c>
      <c r="D80" s="28" t="str">
        <f>_xlfn.CONCAT(ROUND(VLOOKUP($H80,'Interactions by Gender '!$B:$S,2,0),4)," ",VLOOKUP($H80,'Interactions by Gender '!$B:$S,15,0))</f>
        <v xml:space="preserve">-0.1693 </v>
      </c>
      <c r="E80" s="28" t="str">
        <f>_xlfn.CONCAT(ROUND(VLOOKUP($H80,'Interactions by Gender '!$B:$S,11,0),4)," ",VLOOKUP($H80,'Interactions by Gender '!$B:$S,18,0))</f>
        <v xml:space="preserve">-0.1875 </v>
      </c>
      <c r="F80" s="28" t="str">
        <f>_xlfn.CONCAT(ROUND(VLOOKUP($H80,'Interactions by Gender '!$B:$S,5,0),4)," ",VLOOKUP($H80,'Interactions by Gender '!$B:$S,16,0))</f>
        <v xml:space="preserve">-0.186 </v>
      </c>
      <c r="H80" s="11" t="s">
        <v>130</v>
      </c>
    </row>
    <row r="81" spans="2:8" x14ac:dyDescent="0.25">
      <c r="B81" s="110"/>
      <c r="C81" s="29" t="str">
        <f>_xlfn.CONCAT("(",ROUND(VLOOKUP($H80,'Interactions by Gender '!$B:$S,9,0),4),")")</f>
        <v>(0.2765)</v>
      </c>
      <c r="D81" s="29" t="str">
        <f>_xlfn.CONCAT("(",ROUND(VLOOKUP($H80,'Interactions by Gender '!$B:$S,3,0),4),")")</f>
        <v>(0.2766)</v>
      </c>
      <c r="E81" s="29" t="str">
        <f>_xlfn.CONCAT("(",ROUND(VLOOKUP($H80,'Interactions by Gender '!$B:$S,12,0),4),")")</f>
        <v>(0.1918)</v>
      </c>
      <c r="F81" s="29" t="str">
        <f>_xlfn.CONCAT("(",ROUND(VLOOKUP($H80,'Interactions by Gender '!$B:$S,6,0),4),")")</f>
        <v>(0.1918)</v>
      </c>
    </row>
    <row r="82" spans="2:8" x14ac:dyDescent="0.25">
      <c r="B82" s="109" t="s">
        <v>136</v>
      </c>
      <c r="C82" s="28" t="str">
        <f>_xlfn.CONCAT(ROUND(VLOOKUP($H82,'Interactions by Gender '!$B:$S,8,0),4)," ",VLOOKUP($H82,'Interactions by Gender '!$B:$S,17,0))</f>
        <v xml:space="preserve">-0.3068 </v>
      </c>
      <c r="D82" s="28" t="str">
        <f>_xlfn.CONCAT(ROUND(VLOOKUP($H82,'Interactions by Gender '!$B:$S,2,0),4)," ",VLOOKUP($H82,'Interactions by Gender '!$B:$S,15,0))</f>
        <v xml:space="preserve">-0.3102 </v>
      </c>
      <c r="E82" s="28" t="str">
        <f>_xlfn.CONCAT(ROUND(VLOOKUP($H82,'Interactions by Gender '!$B:$S,11,0),4)," ",VLOOKUP($H82,'Interactions by Gender '!$B:$S,18,0))</f>
        <v xml:space="preserve">-0.1188 </v>
      </c>
      <c r="F82" s="28" t="str">
        <f>_xlfn.CONCAT(ROUND(VLOOKUP($H82,'Interactions by Gender '!$B:$S,5,0),4)," ",VLOOKUP($H82,'Interactions by Gender '!$B:$S,16,0))</f>
        <v xml:space="preserve">-0.1141 </v>
      </c>
      <c r="H82" s="11" t="s">
        <v>46</v>
      </c>
    </row>
    <row r="83" spans="2:8" x14ac:dyDescent="0.25">
      <c r="B83" s="110"/>
      <c r="C83" s="29" t="str">
        <f>_xlfn.CONCAT("(",ROUND(VLOOKUP($H82,'Interactions by Gender '!$B:$S,9,0),4),")")</f>
        <v>(0.2691)</v>
      </c>
      <c r="D83" s="29" t="str">
        <f>_xlfn.CONCAT("(",ROUND(VLOOKUP($H82,'Interactions by Gender '!$B:$S,3,0),4),")")</f>
        <v>(0.2692)</v>
      </c>
      <c r="E83" s="29" t="str">
        <f>_xlfn.CONCAT("(",ROUND(VLOOKUP($H82,'Interactions by Gender '!$B:$S,12,0),4),")")</f>
        <v>(0.1898)</v>
      </c>
      <c r="F83" s="29" t="str">
        <f>_xlfn.CONCAT("(",ROUND(VLOOKUP($H82,'Interactions by Gender '!$B:$S,6,0),4),")")</f>
        <v>(0.1898)</v>
      </c>
    </row>
    <row r="84" spans="2:8" x14ac:dyDescent="0.25">
      <c r="B84" s="109" t="s">
        <v>135</v>
      </c>
      <c r="C84" s="28" t="str">
        <f>_xlfn.CONCAT(ROUND(VLOOKUP($H84,'Interactions by Gender '!$B:$S,8,0),4)," ",VLOOKUP($H84,'Interactions by Gender '!$B:$S,17,0))</f>
        <v xml:space="preserve">-0.0115 </v>
      </c>
      <c r="D84" s="28" t="str">
        <f>_xlfn.CONCAT(ROUND(VLOOKUP($H84,'Interactions by Gender '!$B:$S,2,0),4)," ",VLOOKUP($H84,'Interactions by Gender '!$B:$S,15,0))</f>
        <v xml:space="preserve">-0.012 </v>
      </c>
      <c r="E84" s="28" t="str">
        <f>_xlfn.CONCAT(ROUND(VLOOKUP($H84,'Interactions by Gender '!$B:$S,11,0),4)," ",VLOOKUP($H84,'Interactions by Gender '!$B:$S,18,0))</f>
        <v xml:space="preserve">0.1204 </v>
      </c>
      <c r="F84" s="28" t="str">
        <f>_xlfn.CONCAT(ROUND(VLOOKUP($H84,'Interactions by Gender '!$B:$S,5,0),4)," ",VLOOKUP($H84,'Interactions by Gender '!$B:$S,16,0))</f>
        <v xml:space="preserve">0.1223 </v>
      </c>
      <c r="H84" s="11" t="s">
        <v>131</v>
      </c>
    </row>
    <row r="85" spans="2:8" x14ac:dyDescent="0.25">
      <c r="B85" s="110"/>
      <c r="C85" s="29" t="str">
        <f>_xlfn.CONCAT("(",ROUND(VLOOKUP($H84,'Interactions by Gender '!$B:$S,9,0),4),")")</f>
        <v>(0.2586)</v>
      </c>
      <c r="D85" s="29" t="str">
        <f>_xlfn.CONCAT("(",ROUND(VLOOKUP($H84,'Interactions by Gender '!$B:$S,3,0),4),")")</f>
        <v>(0.2587)</v>
      </c>
      <c r="E85" s="29" t="str">
        <f>_xlfn.CONCAT("(",ROUND(VLOOKUP($H84,'Interactions by Gender '!$B:$S,12,0),4),")")</f>
        <v>(0.1764)</v>
      </c>
      <c r="F85" s="29" t="str">
        <f>_xlfn.CONCAT("(",ROUND(VLOOKUP($H84,'Interactions by Gender '!$B:$S,6,0),4),")")</f>
        <v>(0.1764)</v>
      </c>
    </row>
    <row r="86" spans="2:8" x14ac:dyDescent="0.25">
      <c r="B86" s="109" t="s">
        <v>106</v>
      </c>
      <c r="C86" s="28" t="str">
        <f>_xlfn.CONCAT(ROUND(VLOOKUP($H86,'Interactions by Gender '!$B:$S,8,0),4)," ",VLOOKUP($H86,'Interactions by Gender '!$B:$S,17,0))</f>
        <v xml:space="preserve">0.0425 </v>
      </c>
      <c r="D86" s="28" t="str">
        <f>_xlfn.CONCAT(ROUND(VLOOKUP($H86,'Interactions by Gender '!$B:$S,2,0),4)," ",VLOOKUP($H86,'Interactions by Gender '!$B:$S,15,0))</f>
        <v xml:space="preserve">0.0443 </v>
      </c>
      <c r="E86" s="28" t="str">
        <f>_xlfn.CONCAT(ROUND(VLOOKUP($H86,'Interactions by Gender '!$B:$S,11,0),4)," ",VLOOKUP($H86,'Interactions by Gender '!$B:$S,18,0))</f>
        <v xml:space="preserve">0.0464 </v>
      </c>
      <c r="F86" s="28" t="str">
        <f>_xlfn.CONCAT(ROUND(VLOOKUP($H86,'Interactions by Gender '!$B:$S,5,0),4)," ",VLOOKUP($H86,'Interactions by Gender '!$B:$S,16,0))</f>
        <v xml:space="preserve">0.0485 </v>
      </c>
      <c r="H86" s="11" t="s">
        <v>106</v>
      </c>
    </row>
    <row r="87" spans="2:8" x14ac:dyDescent="0.25">
      <c r="B87" s="110"/>
      <c r="C87" s="29" t="str">
        <f>_xlfn.CONCAT("(",ROUND(VLOOKUP($H86,'Interactions by Gender '!$B:$S,9,0),4),")")</f>
        <v>(0.0847)</v>
      </c>
      <c r="D87" s="29" t="str">
        <f>_xlfn.CONCAT("(",ROUND(VLOOKUP($H86,'Interactions by Gender '!$B:$S,3,0),4),")")</f>
        <v>(0.0848)</v>
      </c>
      <c r="E87" s="29" t="str">
        <f>_xlfn.CONCAT("(",ROUND(VLOOKUP($H86,'Interactions by Gender '!$B:$S,12,0),4),")")</f>
        <v>(0.0651)</v>
      </c>
      <c r="F87" s="29" t="str">
        <f>_xlfn.CONCAT("(",ROUND(VLOOKUP($H86,'Interactions by Gender '!$B:$S,6,0),4),")")</f>
        <v>(0.0652)</v>
      </c>
    </row>
    <row r="88" spans="2:8" x14ac:dyDescent="0.25">
      <c r="B88" s="38" t="s">
        <v>171</v>
      </c>
      <c r="C88" s="33">
        <v>7593</v>
      </c>
      <c r="D88" s="77">
        <v>7593</v>
      </c>
      <c r="E88" s="33">
        <v>7635</v>
      </c>
      <c r="F88" s="33">
        <v>7635</v>
      </c>
    </row>
    <row r="89" spans="2:8" x14ac:dyDescent="0.25">
      <c r="B89" s="18" t="s">
        <v>107</v>
      </c>
      <c r="C89" s="28" t="s">
        <v>112</v>
      </c>
      <c r="D89" s="19" t="s">
        <v>112</v>
      </c>
      <c r="E89" s="28" t="s">
        <v>112</v>
      </c>
      <c r="F89" s="28" t="s">
        <v>112</v>
      </c>
    </row>
    <row r="90" spans="2:8" x14ac:dyDescent="0.25">
      <c r="B90" s="18" t="s">
        <v>108</v>
      </c>
      <c r="C90" s="28" t="s">
        <v>112</v>
      </c>
      <c r="D90" s="19" t="s">
        <v>112</v>
      </c>
      <c r="E90" s="28" t="s">
        <v>112</v>
      </c>
      <c r="F90" s="28" t="s">
        <v>112</v>
      </c>
    </row>
    <row r="91" spans="2:8" ht="15.75" thickBot="1" x14ac:dyDescent="0.3">
      <c r="B91" s="53" t="s">
        <v>113</v>
      </c>
      <c r="C91" s="46" t="str">
        <f>FIXED(0.4072163,4)</f>
        <v>0.4072</v>
      </c>
      <c r="D91" s="78" t="str">
        <f>FIXED(0.4070892,4)</f>
        <v>0.4071</v>
      </c>
      <c r="E91" s="46" t="str">
        <f>FIXED(0.4069379,4)</f>
        <v>0.4069</v>
      </c>
      <c r="F91" s="46" t="str">
        <f>FIXED(0.4047244,4)</f>
        <v>0.4047</v>
      </c>
    </row>
    <row r="92" spans="2:8" x14ac:dyDescent="0.25">
      <c r="B92" s="111" t="s">
        <v>609</v>
      </c>
      <c r="C92" s="111"/>
      <c r="D92" s="111"/>
      <c r="E92" s="111"/>
      <c r="F92" s="111"/>
    </row>
    <row r="93" spans="2:8" x14ac:dyDescent="0.25">
      <c r="B93" s="112"/>
      <c r="C93" s="112"/>
      <c r="D93" s="112"/>
      <c r="E93" s="112"/>
      <c r="F93" s="112"/>
    </row>
    <row r="94" spans="2:8" x14ac:dyDescent="0.25">
      <c r="B94" s="112"/>
      <c r="C94" s="112"/>
      <c r="D94" s="112"/>
      <c r="E94" s="112"/>
      <c r="F94" s="112"/>
    </row>
  </sheetData>
  <mergeCells count="47">
    <mergeCell ref="B82:B83"/>
    <mergeCell ref="B84:B85"/>
    <mergeCell ref="B74:B75"/>
    <mergeCell ref="B86:B87"/>
    <mergeCell ref="B58:B59"/>
    <mergeCell ref="B70:B71"/>
    <mergeCell ref="B72:B73"/>
    <mergeCell ref="B76:B77"/>
    <mergeCell ref="B78:B79"/>
    <mergeCell ref="B80:B81"/>
    <mergeCell ref="B64:B65"/>
    <mergeCell ref="B66:B67"/>
    <mergeCell ref="B68:B69"/>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92:F94"/>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2" sqref="B2:N74"/>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-0.148961905307749</v>
      </c>
      <c r="D2">
        <v>9.4338885935351294E-2</v>
      </c>
      <c r="E2">
        <v>0.114334101241006</v>
      </c>
      <c r="F2">
        <v>-8.1765072829350305E-2</v>
      </c>
      <c r="G2">
        <v>7.8964336829993001E-2</v>
      </c>
      <c r="H2">
        <v>0.300450232443362</v>
      </c>
      <c r="I2">
        <v>-0.14304004663842201</v>
      </c>
      <c r="J2">
        <v>9.4002058204307404E-2</v>
      </c>
      <c r="K2">
        <v>0.12809196226898301</v>
      </c>
      <c r="L2">
        <v>-7.4990460984122403E-2</v>
      </c>
      <c r="M2">
        <v>7.8696316950430001E-2</v>
      </c>
      <c r="N2">
        <v>0.34063597170592902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1.2637486798490499E-2</v>
      </c>
      <c r="D3">
        <v>3.2102430973012797E-2</v>
      </c>
      <c r="E3">
        <v>0.69383106900784297</v>
      </c>
      <c r="F3">
        <v>1.5136669006113599E-2</v>
      </c>
      <c r="G3">
        <v>2.7583566790825801E-2</v>
      </c>
      <c r="H3">
        <v>0.58317238141095096</v>
      </c>
      <c r="I3">
        <v>1.56117594455142E-2</v>
      </c>
      <c r="J3">
        <v>3.1969906676595099E-2</v>
      </c>
      <c r="K3">
        <v>0.62531844303473905</v>
      </c>
      <c r="L3">
        <v>1.8562607847867899E-2</v>
      </c>
      <c r="M3">
        <v>2.7488551278467499E-2</v>
      </c>
      <c r="N3">
        <v>0.49949467745505</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-4.8063227563125602E-2</v>
      </c>
      <c r="D4">
        <v>3.87976468944502E-2</v>
      </c>
      <c r="E4">
        <v>0.215412865916945</v>
      </c>
      <c r="F4">
        <v>-2.1294662017205399E-2</v>
      </c>
      <c r="G4">
        <v>3.17120407416209E-2</v>
      </c>
      <c r="H4">
        <v>0.50190152410548095</v>
      </c>
      <c r="I4">
        <v>-4.63846676817119E-2</v>
      </c>
      <c r="J4">
        <v>3.86378923490205E-2</v>
      </c>
      <c r="K4">
        <v>0.229946439037501</v>
      </c>
      <c r="L4">
        <v>-2.1781565245360901E-2</v>
      </c>
      <c r="M4">
        <v>3.1601618583547902E-2</v>
      </c>
      <c r="N4">
        <v>0.490662977586872</v>
      </c>
      <c r="P4" t="str">
        <f t="shared" ref="P4:P30" si="3">IF(E4&lt;0.001,"***",IF(E4&lt;0.01,"**",IF(E4&lt;0.05,"*",IF(E4&lt;0.1,"^",""))))</f>
        <v/>
      </c>
      <c r="Q4" t="str">
        <f t="shared" si="0"/>
        <v/>
      </c>
      <c r="R4" t="str">
        <f t="shared" si="1"/>
        <v/>
      </c>
      <c r="S4" t="str">
        <f t="shared" si="2"/>
        <v/>
      </c>
    </row>
    <row r="5" spans="1:19" x14ac:dyDescent="0.25">
      <c r="A5">
        <v>4</v>
      </c>
      <c r="B5" t="s">
        <v>124</v>
      </c>
      <c r="C5">
        <v>7.7299409540880604E-2</v>
      </c>
      <c r="D5">
        <v>3.3418126321288898E-2</v>
      </c>
      <c r="E5">
        <v>2.0717237869151601E-2</v>
      </c>
      <c r="F5">
        <v>5.7885558595362402E-2</v>
      </c>
      <c r="G5">
        <v>2.4339524272162998E-2</v>
      </c>
      <c r="H5">
        <v>1.73948631678695E-2</v>
      </c>
      <c r="I5">
        <v>7.9152586311702994E-2</v>
      </c>
      <c r="J5">
        <v>3.2716682121582602E-2</v>
      </c>
      <c r="K5">
        <v>1.5548949464053099E-2</v>
      </c>
      <c r="L5">
        <v>5.6526427867826502E-2</v>
      </c>
      <c r="M5">
        <v>2.366379230191E-2</v>
      </c>
      <c r="N5">
        <v>1.6906688564760498E-2</v>
      </c>
      <c r="P5" t="str">
        <f t="shared" si="3"/>
        <v>*</v>
      </c>
      <c r="Q5" t="str">
        <f t="shared" si="0"/>
        <v>*</v>
      </c>
      <c r="R5" t="str">
        <f t="shared" si="1"/>
        <v>*</v>
      </c>
      <c r="S5" t="str">
        <f t="shared" si="2"/>
        <v>*</v>
      </c>
    </row>
    <row r="6" spans="1:19" x14ac:dyDescent="0.25">
      <c r="A6">
        <v>5</v>
      </c>
      <c r="B6" t="s">
        <v>25</v>
      </c>
      <c r="C6">
        <v>-2.7649915747287698E-3</v>
      </c>
      <c r="D6">
        <v>4.56213168553787E-2</v>
      </c>
      <c r="E6">
        <v>0.95167184203386201</v>
      </c>
      <c r="F6">
        <v>-1.8534977743863999E-2</v>
      </c>
      <c r="G6">
        <v>3.8212325869556203E-2</v>
      </c>
      <c r="H6">
        <v>0.62763922475541301</v>
      </c>
      <c r="I6">
        <v>5.0399889547075101E-4</v>
      </c>
      <c r="J6">
        <v>4.5323136708443297E-2</v>
      </c>
      <c r="K6">
        <v>0.99112760768679498</v>
      </c>
      <c r="L6">
        <v>-1.47475134881537E-2</v>
      </c>
      <c r="M6">
        <v>3.7971245480731199E-2</v>
      </c>
      <c r="N6">
        <v>0.69773014311243398</v>
      </c>
      <c r="P6" t="str">
        <f t="shared" si="3"/>
        <v/>
      </c>
      <c r="Q6" t="str">
        <f t="shared" si="0"/>
        <v/>
      </c>
      <c r="R6" t="str">
        <f t="shared" si="1"/>
        <v/>
      </c>
      <c r="S6" t="str">
        <f t="shared" si="2"/>
        <v/>
      </c>
    </row>
    <row r="7" spans="1:19" x14ac:dyDescent="0.25">
      <c r="A7">
        <v>6</v>
      </c>
      <c r="B7" t="s">
        <v>26</v>
      </c>
      <c r="C7">
        <v>2.67517087845765E-2</v>
      </c>
      <c r="D7">
        <v>7.5891112576624398E-2</v>
      </c>
      <c r="E7">
        <v>0.72446241342390205</v>
      </c>
      <c r="F7">
        <v>6.5974129350008695E-2</v>
      </c>
      <c r="G7">
        <v>6.4384002108743996E-2</v>
      </c>
      <c r="H7">
        <v>0.30550591848071101</v>
      </c>
      <c r="I7">
        <v>2.3530339086486399E-2</v>
      </c>
      <c r="J7">
        <v>7.5380243377692696E-2</v>
      </c>
      <c r="K7">
        <v>0.75492253559039302</v>
      </c>
      <c r="L7">
        <v>6.88005372040182E-2</v>
      </c>
      <c r="M7">
        <v>6.3917782672808093E-2</v>
      </c>
      <c r="N7">
        <v>0.28175234744540101</v>
      </c>
      <c r="P7" t="str">
        <f t="shared" si="3"/>
        <v/>
      </c>
      <c r="Q7" t="str">
        <f t="shared" si="0"/>
        <v/>
      </c>
      <c r="R7" t="str">
        <f t="shared" si="1"/>
        <v/>
      </c>
      <c r="S7" t="str">
        <f t="shared" si="2"/>
        <v/>
      </c>
    </row>
    <row r="8" spans="1:19" x14ac:dyDescent="0.25">
      <c r="A8">
        <v>7</v>
      </c>
      <c r="B8" t="s">
        <v>30</v>
      </c>
      <c r="C8">
        <v>0.144434665534623</v>
      </c>
      <c r="D8">
        <v>4.00016199838263E-2</v>
      </c>
      <c r="E8">
        <v>3.0534769175938299E-4</v>
      </c>
      <c r="F8">
        <v>0.12683771989321099</v>
      </c>
      <c r="G8">
        <v>3.17752505141548E-2</v>
      </c>
      <c r="H8" s="1">
        <v>6.5597389701750798E-5</v>
      </c>
      <c r="I8">
        <v>0.135661178498163</v>
      </c>
      <c r="J8">
        <v>3.9751571893082899E-2</v>
      </c>
      <c r="K8">
        <v>6.4316836735112104E-4</v>
      </c>
      <c r="L8">
        <v>0.117467344700131</v>
      </c>
      <c r="M8">
        <v>3.1563469691979103E-2</v>
      </c>
      <c r="N8" s="1">
        <v>1.9794615810083299E-4</v>
      </c>
      <c r="P8" t="str">
        <f t="shared" si="3"/>
        <v>***</v>
      </c>
      <c r="Q8" t="str">
        <f t="shared" si="0"/>
        <v>***</v>
      </c>
      <c r="R8" t="str">
        <f t="shared" si="1"/>
        <v>***</v>
      </c>
      <c r="S8" t="str">
        <f t="shared" si="2"/>
        <v>***</v>
      </c>
    </row>
    <row r="9" spans="1:19" x14ac:dyDescent="0.25">
      <c r="A9">
        <v>8</v>
      </c>
      <c r="B9" t="s">
        <v>27</v>
      </c>
      <c r="C9">
        <v>0.22814013095576</v>
      </c>
      <c r="D9">
        <v>6.9160792887043201E-2</v>
      </c>
      <c r="E9">
        <v>9.7136542659070901E-4</v>
      </c>
      <c r="F9">
        <v>0.18107461229128599</v>
      </c>
      <c r="G9">
        <v>5.7387614352875399E-2</v>
      </c>
      <c r="H9">
        <v>1.6033819960535199E-3</v>
      </c>
      <c r="I9">
        <v>0.202858298476563</v>
      </c>
      <c r="J9">
        <v>6.7809325112864194E-2</v>
      </c>
      <c r="K9">
        <v>2.7752068149821101E-3</v>
      </c>
      <c r="L9">
        <v>0.15512134621443799</v>
      </c>
      <c r="M9">
        <v>5.6052450690870198E-2</v>
      </c>
      <c r="N9">
        <v>5.6499829398948499E-3</v>
      </c>
      <c r="P9" t="str">
        <f t="shared" si="3"/>
        <v>***</v>
      </c>
      <c r="Q9" t="str">
        <f t="shared" si="0"/>
        <v>**</v>
      </c>
      <c r="R9" t="str">
        <f t="shared" si="1"/>
        <v>**</v>
      </c>
      <c r="S9" t="str">
        <f t="shared" si="2"/>
        <v>**</v>
      </c>
    </row>
    <row r="10" spans="1:19" x14ac:dyDescent="0.25">
      <c r="A10">
        <v>9</v>
      </c>
      <c r="B10" t="s">
        <v>29</v>
      </c>
      <c r="C10">
        <v>0.120501066131551</v>
      </c>
      <c r="D10">
        <v>3.5285817149954102E-2</v>
      </c>
      <c r="E10">
        <v>6.3782007799129104E-4</v>
      </c>
      <c r="F10">
        <v>0.103181541058868</v>
      </c>
      <c r="G10">
        <v>2.82456873464207E-2</v>
      </c>
      <c r="H10" s="1">
        <v>2.5919261598302901E-4</v>
      </c>
      <c r="I10">
        <v>0.118848055415002</v>
      </c>
      <c r="J10">
        <v>3.5135149344444103E-2</v>
      </c>
      <c r="K10">
        <v>7.1803880777476803E-4</v>
      </c>
      <c r="L10">
        <v>0.10165988621731201</v>
      </c>
      <c r="M10">
        <v>2.8106400151938601E-2</v>
      </c>
      <c r="N10">
        <v>2.98076747530155E-4</v>
      </c>
      <c r="P10" t="str">
        <f t="shared" si="3"/>
        <v>***</v>
      </c>
      <c r="Q10" t="str">
        <f t="shared" si="0"/>
        <v>***</v>
      </c>
      <c r="R10" t="str">
        <f t="shared" si="1"/>
        <v>***</v>
      </c>
      <c r="S10" t="str">
        <f t="shared" si="2"/>
        <v>***</v>
      </c>
    </row>
    <row r="11" spans="1:19" x14ac:dyDescent="0.25">
      <c r="A11">
        <v>10</v>
      </c>
      <c r="B11" t="s">
        <v>28</v>
      </c>
      <c r="C11">
        <v>0.27273543301699399</v>
      </c>
      <c r="D11">
        <v>0.109647950177791</v>
      </c>
      <c r="E11">
        <v>1.28690121056618E-2</v>
      </c>
      <c r="F11">
        <v>0.21902430531901701</v>
      </c>
      <c r="G11">
        <v>9.3405313330980302E-2</v>
      </c>
      <c r="H11">
        <v>1.9033174673871001E-2</v>
      </c>
      <c r="I11">
        <v>0.25220584438208499</v>
      </c>
      <c r="J11">
        <v>0.107403249126686</v>
      </c>
      <c r="K11">
        <v>1.8863665120699501E-2</v>
      </c>
      <c r="L11">
        <v>0.20482950268675701</v>
      </c>
      <c r="M11">
        <v>9.0389310854554802E-2</v>
      </c>
      <c r="N11">
        <v>2.3446422460022001E-2</v>
      </c>
      <c r="P11" t="str">
        <f t="shared" si="3"/>
        <v>*</v>
      </c>
      <c r="Q11" t="str">
        <f t="shared" si="0"/>
        <v>*</v>
      </c>
      <c r="R11" t="str">
        <f t="shared" si="1"/>
        <v>*</v>
      </c>
      <c r="S11" t="str">
        <f t="shared" si="2"/>
        <v>*</v>
      </c>
    </row>
    <row r="12" spans="1:19" x14ac:dyDescent="0.25">
      <c r="A12">
        <v>11</v>
      </c>
      <c r="B12" t="s">
        <v>31</v>
      </c>
      <c r="C12">
        <v>-5.2772888780673398E-2</v>
      </c>
      <c r="D12">
        <v>4.9427234739203999E-3</v>
      </c>
      <c r="E12" s="1">
        <v>0</v>
      </c>
      <c r="F12">
        <v>-5.8301153505286397E-2</v>
      </c>
      <c r="G12">
        <v>4.3699844535982297E-3</v>
      </c>
      <c r="H12" s="1">
        <v>1.33166789218321E-40</v>
      </c>
      <c r="I12">
        <v>-5.2307327620920802E-2</v>
      </c>
      <c r="J12">
        <v>4.9270388413567897E-3</v>
      </c>
      <c r="K12" s="1">
        <v>0</v>
      </c>
      <c r="L12">
        <v>-5.7953884830367702E-2</v>
      </c>
      <c r="M12">
        <v>4.3535414280924502E-3</v>
      </c>
      <c r="N12" s="1">
        <v>1.9741130416741099E-40</v>
      </c>
      <c r="P12" t="str">
        <f t="shared" si="3"/>
        <v>***</v>
      </c>
      <c r="Q12" t="str">
        <f t="shared" si="0"/>
        <v>***</v>
      </c>
      <c r="R12" t="str">
        <f t="shared" si="1"/>
        <v>***</v>
      </c>
      <c r="S12" t="str">
        <f t="shared" si="2"/>
        <v>***</v>
      </c>
    </row>
    <row r="13" spans="1:19" x14ac:dyDescent="0.25">
      <c r="A13">
        <v>12</v>
      </c>
      <c r="B13" t="s">
        <v>173</v>
      </c>
      <c r="C13">
        <v>-1.5173120746181001E-2</v>
      </c>
      <c r="D13">
        <v>3.7473305824728298E-2</v>
      </c>
      <c r="E13">
        <v>0.68554750278855703</v>
      </c>
      <c r="F13">
        <v>1.20510714507025E-3</v>
      </c>
      <c r="G13">
        <v>3.5232655392435003E-2</v>
      </c>
      <c r="H13">
        <v>0.97271426412008299</v>
      </c>
      <c r="I13">
        <v>-1.58508273217127E-2</v>
      </c>
      <c r="J13">
        <v>3.7318527790214301E-2</v>
      </c>
      <c r="K13">
        <v>0.67102317668794298</v>
      </c>
      <c r="L13">
        <v>2.3689289718381999E-3</v>
      </c>
      <c r="M13">
        <v>3.5068828226228498E-2</v>
      </c>
      <c r="N13">
        <v>0.94614318615251802</v>
      </c>
      <c r="P13" t="str">
        <f t="shared" si="3"/>
        <v/>
      </c>
      <c r="Q13" t="str">
        <f t="shared" si="0"/>
        <v/>
      </c>
      <c r="R13" t="str">
        <f t="shared" si="1"/>
        <v/>
      </c>
      <c r="S13" t="str">
        <f t="shared" si="2"/>
        <v/>
      </c>
    </row>
    <row r="14" spans="1:19" x14ac:dyDescent="0.25">
      <c r="A14">
        <v>13</v>
      </c>
      <c r="B14" t="s">
        <v>32</v>
      </c>
      <c r="C14">
        <v>3.3181832210265799E-2</v>
      </c>
      <c r="D14">
        <v>1.7276318259504101E-2</v>
      </c>
      <c r="E14">
        <v>5.4775324658211402E-2</v>
      </c>
      <c r="F14">
        <v>3.2552713506361297E-2</v>
      </c>
      <c r="G14">
        <v>1.53221451719941E-2</v>
      </c>
      <c r="H14">
        <v>3.3623907292023303E-2</v>
      </c>
      <c r="I14">
        <v>3.3852530232027403E-2</v>
      </c>
      <c r="J14">
        <v>1.7208303705314201E-2</v>
      </c>
      <c r="K14">
        <v>4.9157779481766799E-2</v>
      </c>
      <c r="L14">
        <v>3.32249964680989E-2</v>
      </c>
      <c r="M14">
        <v>1.5274951362367801E-2</v>
      </c>
      <c r="N14">
        <v>2.96204175497017E-2</v>
      </c>
      <c r="P14" t="str">
        <f t="shared" si="3"/>
        <v>^</v>
      </c>
      <c r="Q14" t="str">
        <f t="shared" si="0"/>
        <v>*</v>
      </c>
      <c r="R14" t="str">
        <f t="shared" si="1"/>
        <v>*</v>
      </c>
      <c r="S14" t="str">
        <f t="shared" si="2"/>
        <v>*</v>
      </c>
    </row>
    <row r="15" spans="1:19" x14ac:dyDescent="0.25">
      <c r="A15">
        <v>14</v>
      </c>
      <c r="B15" t="s">
        <v>33</v>
      </c>
      <c r="C15">
        <v>1.9864633236326201E-2</v>
      </c>
      <c r="D15">
        <v>4.2464867286441301E-3</v>
      </c>
      <c r="E15">
        <v>2.8983015970540598E-6</v>
      </c>
      <c r="F15">
        <v>2.0651351569019399E-2</v>
      </c>
      <c r="G15">
        <v>3.79832564118876E-3</v>
      </c>
      <c r="H15">
        <v>5.4196739456536397E-8</v>
      </c>
      <c r="I15">
        <v>1.9859113438424301E-2</v>
      </c>
      <c r="J15">
        <v>4.2356162187749897E-3</v>
      </c>
      <c r="K15">
        <v>2.75079457756622E-6</v>
      </c>
      <c r="L15">
        <v>2.0642811618192501E-2</v>
      </c>
      <c r="M15">
        <v>3.7903957816499802E-3</v>
      </c>
      <c r="N15">
        <v>5.1490995242241003E-8</v>
      </c>
      <c r="P15" t="str">
        <f t="shared" si="3"/>
        <v>***</v>
      </c>
      <c r="Q15" t="str">
        <f t="shared" si="0"/>
        <v>***</v>
      </c>
      <c r="R15" t="str">
        <f t="shared" si="1"/>
        <v>***</v>
      </c>
      <c r="S15" t="str">
        <f t="shared" si="2"/>
        <v>***</v>
      </c>
    </row>
    <row r="16" spans="1:19" x14ac:dyDescent="0.25">
      <c r="A16">
        <v>15</v>
      </c>
      <c r="B16" t="s">
        <v>118</v>
      </c>
      <c r="C16">
        <v>-1.7246939313403299E-2</v>
      </c>
      <c r="D16">
        <v>7.6252820498742798E-3</v>
      </c>
      <c r="E16">
        <v>2.3709143776497198E-2</v>
      </c>
      <c r="F16">
        <v>-1.51388679613902E-2</v>
      </c>
      <c r="G16">
        <v>6.5488284003755197E-3</v>
      </c>
      <c r="H16">
        <v>2.07947152956168E-2</v>
      </c>
      <c r="I16">
        <v>-1.7119047918515599E-2</v>
      </c>
      <c r="J16">
        <v>7.5897847586806899E-3</v>
      </c>
      <c r="K16">
        <v>2.4099580008423199E-2</v>
      </c>
      <c r="L16">
        <v>-1.5040848449365001E-2</v>
      </c>
      <c r="M16">
        <v>6.5205079991475798E-3</v>
      </c>
      <c r="N16">
        <v>2.1071613163853999E-2</v>
      </c>
      <c r="P16" t="str">
        <f t="shared" si="3"/>
        <v>*</v>
      </c>
      <c r="Q16" t="str">
        <f t="shared" si="0"/>
        <v>*</v>
      </c>
      <c r="R16" t="str">
        <f t="shared" si="1"/>
        <v>*</v>
      </c>
      <c r="S16" t="str">
        <f t="shared" si="2"/>
        <v>*</v>
      </c>
    </row>
    <row r="17" spans="1:19" x14ac:dyDescent="0.25">
      <c r="A17">
        <v>16</v>
      </c>
      <c r="B17" t="s">
        <v>34</v>
      </c>
      <c r="C17">
        <v>4.3425879811305997E-3</v>
      </c>
      <c r="D17">
        <v>7.8433438995263401E-4</v>
      </c>
      <c r="E17" s="1">
        <v>3.0830511033030903E-8</v>
      </c>
      <c r="F17">
        <v>3.2868942780180498E-3</v>
      </c>
      <c r="G17">
        <v>5.7605808533309297E-4</v>
      </c>
      <c r="H17" s="1">
        <v>1.1577187687323001E-8</v>
      </c>
      <c r="I17">
        <v>4.3553832262332899E-3</v>
      </c>
      <c r="J17">
        <v>7.7815957506675404E-4</v>
      </c>
      <c r="K17" s="1">
        <v>2.1805379168959899E-8</v>
      </c>
      <c r="L17">
        <v>3.29202811932475E-3</v>
      </c>
      <c r="M17">
        <v>5.7142951523538E-4</v>
      </c>
      <c r="N17" s="1">
        <v>8.3597375516236893E-9</v>
      </c>
      <c r="P17" t="str">
        <f t="shared" si="3"/>
        <v>***</v>
      </c>
      <c r="Q17" t="str">
        <f t="shared" si="0"/>
        <v>***</v>
      </c>
      <c r="R17" t="str">
        <f t="shared" si="1"/>
        <v>***</v>
      </c>
      <c r="S17" t="str">
        <f t="shared" si="2"/>
        <v>***</v>
      </c>
    </row>
    <row r="18" spans="1:19" x14ac:dyDescent="0.25">
      <c r="A18">
        <v>17</v>
      </c>
      <c r="B18" t="s">
        <v>35</v>
      </c>
      <c r="C18">
        <v>-4.4018940086802298E-4</v>
      </c>
      <c r="D18">
        <v>2.54557793825471E-4</v>
      </c>
      <c r="E18">
        <v>8.3767638993066898E-2</v>
      </c>
      <c r="F18">
        <v>-4.3518566466299802E-4</v>
      </c>
      <c r="G18">
        <v>2.35914080547948E-4</v>
      </c>
      <c r="H18">
        <v>6.50843002185333E-2</v>
      </c>
      <c r="I18">
        <v>-4.2238049744775701E-4</v>
      </c>
      <c r="J18">
        <v>2.4609026826576699E-4</v>
      </c>
      <c r="K18">
        <v>8.6095426199596398E-2</v>
      </c>
      <c r="L18">
        <v>-4.2344993047471199E-4</v>
      </c>
      <c r="M18">
        <v>2.2725214227249299E-4</v>
      </c>
      <c r="N18">
        <v>6.2413255590963702E-2</v>
      </c>
      <c r="P18" t="str">
        <f t="shared" si="3"/>
        <v>^</v>
      </c>
      <c r="Q18" t="str">
        <f t="shared" si="0"/>
        <v>^</v>
      </c>
      <c r="R18" t="str">
        <f t="shared" si="1"/>
        <v>^</v>
      </c>
      <c r="S18" t="str">
        <f t="shared" si="2"/>
        <v>^</v>
      </c>
    </row>
    <row r="19" spans="1:19" x14ac:dyDescent="0.25">
      <c r="A19">
        <v>18</v>
      </c>
      <c r="B19" t="s">
        <v>36</v>
      </c>
      <c r="C19">
        <v>3.3778544028588501E-4</v>
      </c>
      <c r="D19">
        <v>1.21890478530015E-4</v>
      </c>
      <c r="E19">
        <v>5.5846527690746103E-3</v>
      </c>
      <c r="F19">
        <v>6.1353375103575505E-4</v>
      </c>
      <c r="G19">
        <v>9.8799424372479093E-5</v>
      </c>
      <c r="H19" s="1">
        <v>5.3021041793951903E-10</v>
      </c>
      <c r="I19">
        <v>3.1621400926619902E-4</v>
      </c>
      <c r="J19">
        <v>1.2099593460075E-4</v>
      </c>
      <c r="K19">
        <v>8.9639302698658607E-3</v>
      </c>
      <c r="L19">
        <v>5.9553862323320403E-4</v>
      </c>
      <c r="M19">
        <v>9.7952395051438299E-5</v>
      </c>
      <c r="N19" s="1">
        <v>1.2027393589929901E-9</v>
      </c>
      <c r="P19" t="str">
        <f t="shared" si="3"/>
        <v>**</v>
      </c>
      <c r="Q19" t="str">
        <f t="shared" si="0"/>
        <v>***</v>
      </c>
      <c r="R19" t="str">
        <f t="shared" si="1"/>
        <v>**</v>
      </c>
      <c r="S19" t="str">
        <f t="shared" si="2"/>
        <v>***</v>
      </c>
    </row>
    <row r="20" spans="1:19" x14ac:dyDescent="0.25">
      <c r="A20">
        <v>19</v>
      </c>
      <c r="B20" t="s">
        <v>37</v>
      </c>
      <c r="C20">
        <v>1.8137476009657202E-2</v>
      </c>
      <c r="D20">
        <v>2.7632141775007099E-2</v>
      </c>
      <c r="E20">
        <v>0.51157288611846297</v>
      </c>
      <c r="F20">
        <v>8.2833481011032606E-3</v>
      </c>
      <c r="G20">
        <v>2.4185508525345199E-2</v>
      </c>
      <c r="H20">
        <v>0.73198051054095004</v>
      </c>
      <c r="I20">
        <v>1.7413563410999301E-2</v>
      </c>
      <c r="J20">
        <v>2.7506090032759101E-2</v>
      </c>
      <c r="K20">
        <v>0.52668121376759602</v>
      </c>
      <c r="L20">
        <v>9.5110666535954402E-3</v>
      </c>
      <c r="M20">
        <v>2.4080255465287598E-2</v>
      </c>
      <c r="N20">
        <v>0.69286232656726099</v>
      </c>
      <c r="P20" t="str">
        <f t="shared" si="3"/>
        <v/>
      </c>
      <c r="Q20" t="str">
        <f t="shared" si="0"/>
        <v/>
      </c>
      <c r="R20" t="str">
        <f t="shared" si="1"/>
        <v/>
      </c>
      <c r="S20" t="str">
        <f t="shared" si="2"/>
        <v/>
      </c>
    </row>
    <row r="21" spans="1:19" x14ac:dyDescent="0.25">
      <c r="A21">
        <v>20</v>
      </c>
      <c r="B21" t="s">
        <v>38</v>
      </c>
      <c r="C21">
        <v>3.3172442587040399E-2</v>
      </c>
      <c r="D21">
        <v>3.8676281958435699E-2</v>
      </c>
      <c r="E21">
        <v>0.39106105973414601</v>
      </c>
      <c r="F21">
        <v>-1.6000856089512301E-2</v>
      </c>
      <c r="G21">
        <v>3.3035510272293803E-2</v>
      </c>
      <c r="H21">
        <v>0.62813520516699095</v>
      </c>
      <c r="I21">
        <v>3.5050843489184497E-2</v>
      </c>
      <c r="J21">
        <v>3.8560629753248803E-2</v>
      </c>
      <c r="K21">
        <v>0.36336065213981</v>
      </c>
      <c r="L21">
        <v>-1.2172718906659099E-2</v>
      </c>
      <c r="M21">
        <v>3.2952288421430297E-2</v>
      </c>
      <c r="N21">
        <v>0.71182635108995795</v>
      </c>
      <c r="P21" t="str">
        <f t="shared" si="3"/>
        <v/>
      </c>
      <c r="Q21" t="str">
        <f t="shared" si="0"/>
        <v/>
      </c>
      <c r="R21" t="str">
        <f t="shared" si="1"/>
        <v/>
      </c>
      <c r="S21" t="str">
        <f t="shared" si="2"/>
        <v/>
      </c>
    </row>
    <row r="22" spans="1:19" x14ac:dyDescent="0.25">
      <c r="A22">
        <v>21</v>
      </c>
      <c r="B22" t="s">
        <v>40</v>
      </c>
      <c r="C22">
        <v>-0.35826106191317098</v>
      </c>
      <c r="D22">
        <v>7.2176917684206504E-2</v>
      </c>
      <c r="E22">
        <v>6.9180049711015101E-7</v>
      </c>
      <c r="F22">
        <v>-0.28405073836790901</v>
      </c>
      <c r="G22">
        <v>5.3155411677019801E-2</v>
      </c>
      <c r="H22">
        <v>9.1028866632405205E-8</v>
      </c>
      <c r="I22">
        <v>-0.34200973454500799</v>
      </c>
      <c r="J22">
        <v>7.1713683282286694E-2</v>
      </c>
      <c r="K22">
        <v>1.85050692025346E-6</v>
      </c>
      <c r="L22">
        <v>-0.27012213225661902</v>
      </c>
      <c r="M22">
        <v>5.2881494656601101E-2</v>
      </c>
      <c r="N22">
        <v>3.2547403551574898E-7</v>
      </c>
      <c r="P22" t="str">
        <f t="shared" si="3"/>
        <v>***</v>
      </c>
      <c r="Q22" t="str">
        <f t="shared" si="0"/>
        <v>***</v>
      </c>
      <c r="R22" t="str">
        <f t="shared" si="1"/>
        <v>***</v>
      </c>
      <c r="S22" t="str">
        <f t="shared" si="2"/>
        <v>***</v>
      </c>
    </row>
    <row r="23" spans="1:19" x14ac:dyDescent="0.25">
      <c r="A23">
        <v>22</v>
      </c>
      <c r="B23" t="s">
        <v>41</v>
      </c>
      <c r="C23">
        <v>-0.16054106968055601</v>
      </c>
      <c r="D23">
        <v>6.2392880043383898E-2</v>
      </c>
      <c r="E23">
        <v>1.0080164965590801E-2</v>
      </c>
      <c r="F23">
        <v>-0.12936543364633399</v>
      </c>
      <c r="G23">
        <v>4.6588901854097801E-2</v>
      </c>
      <c r="H23">
        <v>5.4906478510314003E-3</v>
      </c>
      <c r="I23">
        <v>-0.145394382654079</v>
      </c>
      <c r="J23">
        <v>6.1859031526053203E-2</v>
      </c>
      <c r="K23">
        <v>1.8752500683289399E-2</v>
      </c>
      <c r="L23">
        <v>-0.115071157301201</v>
      </c>
      <c r="M23">
        <v>4.6193066784526601E-2</v>
      </c>
      <c r="N23">
        <v>1.2735130828198099E-2</v>
      </c>
      <c r="P23" t="str">
        <f t="shared" si="3"/>
        <v>*</v>
      </c>
      <c r="Q23" t="str">
        <f t="shared" si="0"/>
        <v>**</v>
      </c>
      <c r="R23" t="str">
        <f t="shared" si="1"/>
        <v>*</v>
      </c>
      <c r="S23" t="str">
        <f t="shared" si="2"/>
        <v>*</v>
      </c>
    </row>
    <row r="24" spans="1:19" x14ac:dyDescent="0.25">
      <c r="A24">
        <v>23</v>
      </c>
      <c r="B24" t="s">
        <v>39</v>
      </c>
      <c r="C24">
        <v>-0.164664050919892</v>
      </c>
      <c r="D24">
        <v>6.8815299866421903E-2</v>
      </c>
      <c r="E24">
        <v>1.6718497660550401E-2</v>
      </c>
      <c r="F24">
        <v>-0.14535361476206901</v>
      </c>
      <c r="G24">
        <v>5.0803656920764599E-2</v>
      </c>
      <c r="H24">
        <v>4.22192950354795E-3</v>
      </c>
      <c r="I24">
        <v>-0.148702219875046</v>
      </c>
      <c r="J24">
        <v>6.8310553897635407E-2</v>
      </c>
      <c r="K24">
        <v>2.94913342536798E-2</v>
      </c>
      <c r="L24">
        <v>-0.12888128786584199</v>
      </c>
      <c r="M24">
        <v>5.0459938812968799E-2</v>
      </c>
      <c r="N24">
        <v>1.0645323408971299E-2</v>
      </c>
      <c r="P24" t="str">
        <f t="shared" si="3"/>
        <v>*</v>
      </c>
      <c r="Q24" t="str">
        <f t="shared" si="0"/>
        <v>**</v>
      </c>
      <c r="R24" t="str">
        <f t="shared" si="1"/>
        <v>*</v>
      </c>
      <c r="S24" t="str">
        <f t="shared" si="2"/>
        <v>*</v>
      </c>
    </row>
    <row r="25" spans="1:19" x14ac:dyDescent="0.25">
      <c r="A25">
        <v>24</v>
      </c>
      <c r="B25" t="s">
        <v>43</v>
      </c>
      <c r="C25">
        <v>-8.1605052974565301E-2</v>
      </c>
      <c r="D25">
        <v>7.1942207066273004E-3</v>
      </c>
      <c r="E25" s="1">
        <v>0</v>
      </c>
      <c r="F25">
        <v>-7.2434768342596198E-2</v>
      </c>
      <c r="G25">
        <v>6.75449860676896E-3</v>
      </c>
      <c r="H25" s="1">
        <v>7.8591630884359696E-27</v>
      </c>
      <c r="I25">
        <v>-8.1229900568515701E-2</v>
      </c>
      <c r="J25">
        <v>7.1575164194191297E-3</v>
      </c>
      <c r="K25" s="1">
        <v>0</v>
      </c>
      <c r="L25">
        <v>-7.2030815241432802E-2</v>
      </c>
      <c r="M25">
        <v>6.7173483711061698E-3</v>
      </c>
      <c r="N25" s="1">
        <v>7.9297892498543703E-27</v>
      </c>
      <c r="P25" t="str">
        <f t="shared" si="3"/>
        <v>***</v>
      </c>
      <c r="Q25" t="str">
        <f t="shared" si="0"/>
        <v>***</v>
      </c>
      <c r="R25" t="str">
        <f t="shared" si="1"/>
        <v>***</v>
      </c>
      <c r="S25" t="str">
        <f t="shared" si="2"/>
        <v>***</v>
      </c>
    </row>
    <row r="26" spans="1:19" x14ac:dyDescent="0.25">
      <c r="A26">
        <v>25</v>
      </c>
      <c r="B26" t="s">
        <v>44</v>
      </c>
      <c r="C26">
        <v>-2.7173080565181601E-4</v>
      </c>
      <c r="D26">
        <v>2.4976527885239502E-2</v>
      </c>
      <c r="E26">
        <v>0.99131962862989198</v>
      </c>
      <c r="F26">
        <v>-3.7548153771913798E-4</v>
      </c>
      <c r="G26">
        <v>2.3128052182400698E-2</v>
      </c>
      <c r="H26">
        <v>0.98704699559880704</v>
      </c>
      <c r="I26">
        <v>1.75328600054255E-4</v>
      </c>
      <c r="J26">
        <v>2.4553604842357302E-2</v>
      </c>
      <c r="K26">
        <v>0.99430263722429402</v>
      </c>
      <c r="L26">
        <v>1.2850369030731599E-3</v>
      </c>
      <c r="M26">
        <v>2.2717435921719199E-2</v>
      </c>
      <c r="N26">
        <v>0.95489083427404897</v>
      </c>
      <c r="P26" t="str">
        <f t="shared" si="3"/>
        <v/>
      </c>
      <c r="Q26" t="str">
        <f t="shared" si="0"/>
        <v/>
      </c>
      <c r="R26" t="str">
        <f t="shared" si="1"/>
        <v/>
      </c>
      <c r="S26" t="str">
        <f t="shared" si="2"/>
        <v/>
      </c>
    </row>
    <row r="27" spans="1:19" x14ac:dyDescent="0.25">
      <c r="A27">
        <v>26</v>
      </c>
      <c r="B27" t="s">
        <v>131</v>
      </c>
      <c r="C27">
        <v>-0.23936382648916699</v>
      </c>
      <c r="D27">
        <v>0.22446465092958201</v>
      </c>
      <c r="E27">
        <v>0.286253485119839</v>
      </c>
      <c r="F27">
        <v>-0.168593808401309</v>
      </c>
      <c r="G27">
        <v>0.20893490869777601</v>
      </c>
      <c r="H27">
        <v>0.41971243226695798</v>
      </c>
      <c r="I27">
        <v>-0.11322159291287</v>
      </c>
      <c r="J27">
        <v>3.1671693758682201E-2</v>
      </c>
      <c r="K27">
        <v>3.5042711816657402E-4</v>
      </c>
      <c r="L27">
        <v>-0.131654958238203</v>
      </c>
      <c r="M27">
        <v>2.9099976637831301E-2</v>
      </c>
      <c r="N27">
        <v>6.0616065350570496E-6</v>
      </c>
      <c r="P27" t="str">
        <f t="shared" si="3"/>
        <v/>
      </c>
      <c r="Q27" t="str">
        <f t="shared" si="0"/>
        <v/>
      </c>
      <c r="R27" t="str">
        <f t="shared" si="1"/>
        <v>***</v>
      </c>
      <c r="S27" t="str">
        <f t="shared" si="2"/>
        <v>***</v>
      </c>
    </row>
    <row r="28" spans="1:19" x14ac:dyDescent="0.25">
      <c r="A28">
        <v>27</v>
      </c>
      <c r="B28" t="s">
        <v>145</v>
      </c>
      <c r="C28">
        <v>-0.69251202015185598</v>
      </c>
      <c r="D28">
        <v>0.270360303236378</v>
      </c>
      <c r="E28">
        <v>1.0423888415266499E-2</v>
      </c>
      <c r="F28">
        <v>-0.53115999552383197</v>
      </c>
      <c r="G28">
        <v>0.25312457020315698</v>
      </c>
      <c r="H28">
        <v>3.5868640652092297E-2</v>
      </c>
      <c r="I28">
        <v>-0.60445474714456005</v>
      </c>
      <c r="J28">
        <v>0.14971580816399699</v>
      </c>
      <c r="K28">
        <v>5.4058958354530299E-5</v>
      </c>
      <c r="L28">
        <v>-0.53534362406074798</v>
      </c>
      <c r="M28">
        <v>0.14148887015030601</v>
      </c>
      <c r="N28">
        <v>1.5454835921607901E-4</v>
      </c>
      <c r="P28" t="str">
        <f t="shared" si="3"/>
        <v>*</v>
      </c>
      <c r="Q28" t="str">
        <f t="shared" si="0"/>
        <v>*</v>
      </c>
      <c r="R28" t="str">
        <f t="shared" si="1"/>
        <v>***</v>
      </c>
      <c r="S28" t="str">
        <f t="shared" si="2"/>
        <v>***</v>
      </c>
    </row>
    <row r="29" spans="1:19" x14ac:dyDescent="0.25">
      <c r="A29">
        <v>28</v>
      </c>
      <c r="B29" t="s">
        <v>46</v>
      </c>
      <c r="C29">
        <v>-0.45807768277837602</v>
      </c>
      <c r="D29">
        <v>0.24032986583218999</v>
      </c>
      <c r="E29">
        <v>5.6645369590827097E-2</v>
      </c>
      <c r="F29">
        <v>-0.37573393373175101</v>
      </c>
      <c r="G29">
        <v>0.22348490769378301</v>
      </c>
      <c r="H29">
        <v>9.2714423797341794E-2</v>
      </c>
      <c r="I29">
        <v>-0.32431954140741298</v>
      </c>
      <c r="J29">
        <v>8.54351507782974E-2</v>
      </c>
      <c r="K29">
        <v>1.4699601386813899E-4</v>
      </c>
      <c r="L29">
        <v>-0.33897778355029201</v>
      </c>
      <c r="M29">
        <v>7.9763142172770196E-2</v>
      </c>
      <c r="N29">
        <v>2.1395689735110499E-5</v>
      </c>
      <c r="P29" t="str">
        <f t="shared" si="3"/>
        <v>^</v>
      </c>
      <c r="Q29" t="str">
        <f t="shared" si="0"/>
        <v>^</v>
      </c>
      <c r="R29" t="str">
        <f t="shared" si="1"/>
        <v>***</v>
      </c>
      <c r="S29" t="str">
        <f t="shared" si="2"/>
        <v>***</v>
      </c>
    </row>
    <row r="30" spans="1:19" x14ac:dyDescent="0.25">
      <c r="A30">
        <v>29</v>
      </c>
      <c r="B30" t="s">
        <v>129</v>
      </c>
      <c r="C30">
        <v>-0.53201233109451695</v>
      </c>
      <c r="D30">
        <v>0.24590886830334099</v>
      </c>
      <c r="E30">
        <v>3.0506338612982201E-2</v>
      </c>
      <c r="F30">
        <v>-0.48824909844921499</v>
      </c>
      <c r="G30">
        <v>0.22951509587956501</v>
      </c>
      <c r="H30">
        <v>3.3394573259157498E-2</v>
      </c>
      <c r="I30">
        <v>-0.40208563664389402</v>
      </c>
      <c r="J30">
        <v>0.10150011974951299</v>
      </c>
      <c r="K30" s="1">
        <v>7.4502171496071399E-5</v>
      </c>
      <c r="L30">
        <v>-0.45370921438517298</v>
      </c>
      <c r="M30">
        <v>9.5385765501308603E-2</v>
      </c>
      <c r="N30" s="1">
        <v>1.96908510042538E-6</v>
      </c>
      <c r="P30" t="str">
        <f t="shared" si="3"/>
        <v>*</v>
      </c>
      <c r="Q30" t="str">
        <f t="shared" si="0"/>
        <v>*</v>
      </c>
      <c r="R30" t="str">
        <f t="shared" si="1"/>
        <v>***</v>
      </c>
      <c r="S30" t="str">
        <f t="shared" si="2"/>
        <v>***</v>
      </c>
    </row>
    <row r="31" spans="1:19" x14ac:dyDescent="0.25">
      <c r="A31">
        <v>30</v>
      </c>
      <c r="B31" t="s">
        <v>130</v>
      </c>
      <c r="C31">
        <v>-0.36430513844392498</v>
      </c>
      <c r="D31">
        <v>0.23998080640948999</v>
      </c>
      <c r="E31">
        <v>0.12899940452353101</v>
      </c>
      <c r="F31">
        <v>-0.28441333989698703</v>
      </c>
      <c r="G31">
        <v>0.22310160745982199</v>
      </c>
      <c r="H31">
        <v>0.20237462833692599</v>
      </c>
      <c r="I31">
        <v>-0.232306896434997</v>
      </c>
      <c r="J31">
        <v>8.8960814279425496E-2</v>
      </c>
      <c r="K31">
        <v>9.0188286730144007E-3</v>
      </c>
      <c r="L31">
        <v>-0.23804504567019799</v>
      </c>
      <c r="M31">
        <v>8.3670002899981E-2</v>
      </c>
      <c r="N31">
        <v>4.4404945556431197E-3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-0.48065089582880199</v>
      </c>
      <c r="D32">
        <v>0.328978886562035</v>
      </c>
      <c r="E32">
        <v>0.14400481197091999</v>
      </c>
      <c r="F32">
        <v>-0.379115871045831</v>
      </c>
      <c r="G32">
        <v>0.30813393291834101</v>
      </c>
      <c r="H32">
        <v>0.21856207575889799</v>
      </c>
      <c r="I32">
        <v>-0.40042976490409499</v>
      </c>
      <c r="J32">
        <v>0.24009665852241899</v>
      </c>
      <c r="K32">
        <v>9.5358282885576101E-2</v>
      </c>
      <c r="L32">
        <v>-0.40072360671018398</v>
      </c>
      <c r="M32">
        <v>0.22516389022009101</v>
      </c>
      <c r="N32">
        <v>7.5125484052702807E-2</v>
      </c>
      <c r="P32" t="str">
        <f t="shared" si="4"/>
        <v/>
      </c>
      <c r="Q32" t="str">
        <f t="shared" si="5"/>
        <v/>
      </c>
      <c r="R32" t="str">
        <f t="shared" si="6"/>
        <v>^</v>
      </c>
      <c r="S32" t="str">
        <f t="shared" si="7"/>
        <v>^</v>
      </c>
    </row>
    <row r="33" spans="1:19" x14ac:dyDescent="0.25">
      <c r="A33">
        <v>32</v>
      </c>
      <c r="B33" t="s">
        <v>106</v>
      </c>
      <c r="C33">
        <v>8.6101534863745693E-2</v>
      </c>
      <c r="D33">
        <v>7.9701281864693399E-2</v>
      </c>
      <c r="E33">
        <v>0.28000726886369598</v>
      </c>
      <c r="F33">
        <v>7.9994600943134098E-2</v>
      </c>
      <c r="G33">
        <v>7.4308588366837403E-2</v>
      </c>
      <c r="H33">
        <v>0.28169524603945201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0.20550710067208899</v>
      </c>
      <c r="D34">
        <v>0.221586736574481</v>
      </c>
      <c r="E34">
        <v>0.35370118073661799</v>
      </c>
      <c r="F34">
        <v>0.15771824192970901</v>
      </c>
      <c r="G34">
        <v>0.20791826464664301</v>
      </c>
      <c r="H34">
        <v>0.44811649009346999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0.31440426885525502</v>
      </c>
      <c r="D35">
        <v>0.27354997997855102</v>
      </c>
      <c r="E35">
        <v>0.25041229215660799</v>
      </c>
      <c r="F35">
        <v>0.25588028346341402</v>
      </c>
      <c r="G35">
        <v>0.25352422133957597</v>
      </c>
      <c r="H35">
        <v>0.31283401986220399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56</v>
      </c>
      <c r="C36">
        <v>0.32627550057520899</v>
      </c>
      <c r="D36">
        <v>0.249437857234142</v>
      </c>
      <c r="E36">
        <v>0.190858646778892</v>
      </c>
      <c r="F36">
        <v>0.239231728629451</v>
      </c>
      <c r="G36">
        <v>0.234579696562249</v>
      </c>
      <c r="H36">
        <v>0.30780845222889403</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0.13320205915594499</v>
      </c>
      <c r="D37">
        <v>0.22917833191256701</v>
      </c>
      <c r="E37">
        <v>0.561095044866321</v>
      </c>
      <c r="F37">
        <v>6.6539157209505706E-2</v>
      </c>
      <c r="G37">
        <v>0.215824318956572</v>
      </c>
      <c r="H37">
        <v>0.75785223401668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0.28302135904234998</v>
      </c>
      <c r="D38">
        <v>0.241385739649394</v>
      </c>
      <c r="E38">
        <v>0.24100205831393401</v>
      </c>
      <c r="F38">
        <v>0.207554026406467</v>
      </c>
      <c r="G38">
        <v>0.22749268017826399</v>
      </c>
      <c r="H38">
        <v>0.361582003849934</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0.29655631414361699</v>
      </c>
      <c r="D39">
        <v>0.22479245998491901</v>
      </c>
      <c r="E39">
        <v>0.18708724044508801</v>
      </c>
      <c r="F39">
        <v>0.23321382165708701</v>
      </c>
      <c r="G39">
        <v>0.211578343020947</v>
      </c>
      <c r="H39">
        <v>0.27034972761596099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48</v>
      </c>
      <c r="C40">
        <v>0.37138303988618199</v>
      </c>
      <c r="D40">
        <v>0.30270046909241899</v>
      </c>
      <c r="E40">
        <v>0.21986038427316101</v>
      </c>
      <c r="F40">
        <v>0.26427721084556599</v>
      </c>
      <c r="G40">
        <v>0.28240932582212303</v>
      </c>
      <c r="H40">
        <v>0.34937879049662601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6.3941022630660899E-2</v>
      </c>
      <c r="D41">
        <v>0.29185523211619102</v>
      </c>
      <c r="E41">
        <v>0.82658405112781197</v>
      </c>
      <c r="F41">
        <v>7.4951695731104995E-2</v>
      </c>
      <c r="G41">
        <v>0.271556470770979</v>
      </c>
      <c r="H41">
        <v>0.78254209891801296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0.33482631317641498</v>
      </c>
      <c r="D42">
        <v>0.26773601550938397</v>
      </c>
      <c r="E42">
        <v>0.211086378378919</v>
      </c>
      <c r="F42">
        <v>0.18516337969897201</v>
      </c>
      <c r="G42">
        <v>0.250625769305935</v>
      </c>
      <c r="H42">
        <v>0.46002587999481298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51</v>
      </c>
      <c r="C43">
        <v>6.2875106505171197E-2</v>
      </c>
      <c r="D43">
        <v>0.433629847262965</v>
      </c>
      <c r="E43">
        <v>0.88471309558578504</v>
      </c>
      <c r="F43">
        <v>-5.8554225999630297E-3</v>
      </c>
      <c r="G43">
        <v>0.41121383992212202</v>
      </c>
      <c r="H43">
        <v>0.98863901707487201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52</v>
      </c>
      <c r="C44">
        <v>6.3891456113893602E-2</v>
      </c>
      <c r="D44">
        <v>0.27774074117040798</v>
      </c>
      <c r="E44">
        <v>0.81806075467610995</v>
      </c>
      <c r="F44">
        <v>2.37018285456705E-2</v>
      </c>
      <c r="G44">
        <v>0.25965620630179898</v>
      </c>
      <c r="H44">
        <v>0.92726885458889496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0.32515359418358197</v>
      </c>
      <c r="D45">
        <v>0.228601895708268</v>
      </c>
      <c r="E45">
        <v>0.15492252821583699</v>
      </c>
      <c r="F45">
        <v>0.251092731607514</v>
      </c>
      <c r="G45">
        <v>0.21488432015943601</v>
      </c>
      <c r="H45">
        <v>0.24260438226102499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0.268785845121286</v>
      </c>
      <c r="D46">
        <v>0.24892282022411499</v>
      </c>
      <c r="E46">
        <v>0.28023306943177501</v>
      </c>
      <c r="F46">
        <v>0.240730884913292</v>
      </c>
      <c r="G46">
        <v>0.23290199353219601</v>
      </c>
      <c r="H46">
        <v>0.30131640328499898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0.293064574029753</v>
      </c>
      <c r="D47">
        <v>0.23124730938653101</v>
      </c>
      <c r="E47">
        <v>0.20504053050904</v>
      </c>
      <c r="F47">
        <v>0.25057254564699399</v>
      </c>
      <c r="G47">
        <v>0.217397513139863</v>
      </c>
      <c r="H47">
        <v>0.249074278341023</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66</v>
      </c>
      <c r="C48">
        <v>0.30958470141500499</v>
      </c>
      <c r="D48">
        <v>0.234897272023112</v>
      </c>
      <c r="E48">
        <v>0.18751776139243201</v>
      </c>
      <c r="F48">
        <v>0.25685960477838399</v>
      </c>
      <c r="G48">
        <v>0.221240530256059</v>
      </c>
      <c r="H48">
        <v>0.245643095797382</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0.247202140667279</v>
      </c>
      <c r="D49">
        <v>0.26984087014661601</v>
      </c>
      <c r="E49">
        <v>0.359612660672187</v>
      </c>
      <c r="F49">
        <v>0.17985875686050601</v>
      </c>
      <c r="G49">
        <v>0.25189559839771503</v>
      </c>
      <c r="H49">
        <v>0.47521417000602101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0.54699478857614303</v>
      </c>
      <c r="D50">
        <v>0.38330933747986901</v>
      </c>
      <c r="E50">
        <v>0.15357059734289399</v>
      </c>
      <c r="F50">
        <v>0.56110232950886196</v>
      </c>
      <c r="G50">
        <v>0.334495019931902</v>
      </c>
      <c r="H50">
        <v>9.3452381978276697E-2</v>
      </c>
      <c r="I50" t="s">
        <v>170</v>
      </c>
      <c r="J50" t="s">
        <v>170</v>
      </c>
      <c r="K50" t="s">
        <v>170</v>
      </c>
      <c r="L50" t="s">
        <v>170</v>
      </c>
      <c r="M50" t="s">
        <v>170</v>
      </c>
      <c r="N50" t="s">
        <v>170</v>
      </c>
      <c r="P50" t="str">
        <f t="shared" si="4"/>
        <v/>
      </c>
      <c r="Q50" t="str">
        <f t="shared" si="5"/>
        <v>^</v>
      </c>
      <c r="R50" t="str">
        <f t="shared" si="6"/>
        <v/>
      </c>
      <c r="S50" t="str">
        <f t="shared" si="7"/>
        <v/>
      </c>
    </row>
    <row r="51" spans="1:19" x14ac:dyDescent="0.25">
      <c r="A51">
        <v>50</v>
      </c>
      <c r="B51" t="s">
        <v>49</v>
      </c>
      <c r="C51">
        <v>1.38704683619693E-2</v>
      </c>
      <c r="D51">
        <v>0.32108616036934701</v>
      </c>
      <c r="E51">
        <v>0.96554323162641997</v>
      </c>
      <c r="F51">
        <v>1.68081392004709E-2</v>
      </c>
      <c r="G51">
        <v>0.30270117917449402</v>
      </c>
      <c r="H51">
        <v>0.95571848647706903</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47</v>
      </c>
      <c r="C52">
        <v>0.11170703398274601</v>
      </c>
      <c r="D52">
        <v>0.26744618915302698</v>
      </c>
      <c r="E52">
        <v>0.67618079703209999</v>
      </c>
      <c r="F52">
        <v>6.2754141500831806E-2</v>
      </c>
      <c r="G52">
        <v>0.24883123064117099</v>
      </c>
      <c r="H52">
        <v>0.80088987890622398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7.5380407458425197E-2</v>
      </c>
      <c r="D53">
        <v>0.46342524106617899</v>
      </c>
      <c r="E53">
        <v>0.870786724354913</v>
      </c>
      <c r="F53">
        <v>0.11566885831417199</v>
      </c>
      <c r="G53">
        <v>0.43401135564413501</v>
      </c>
      <c r="H53">
        <v>0.78984558614196898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0.79803066738289596</v>
      </c>
      <c r="D54">
        <v>0.45394632227651299</v>
      </c>
      <c r="E54">
        <v>7.8750120825565706E-2</v>
      </c>
      <c r="F54">
        <v>0.60590086219292405</v>
      </c>
      <c r="G54">
        <v>0.42166447723579098</v>
      </c>
      <c r="H54">
        <v>0.15073887869608901</v>
      </c>
      <c r="I54" t="s">
        <v>170</v>
      </c>
      <c r="J54" t="s">
        <v>170</v>
      </c>
      <c r="K54" t="s">
        <v>170</v>
      </c>
      <c r="L54" t="s">
        <v>170</v>
      </c>
      <c r="M54" t="s">
        <v>170</v>
      </c>
      <c r="N54" t="s">
        <v>170</v>
      </c>
      <c r="P54" t="str">
        <f t="shared" si="4"/>
        <v>^</v>
      </c>
      <c r="Q54" t="str">
        <f t="shared" si="5"/>
        <v/>
      </c>
      <c r="R54" t="str">
        <f t="shared" si="6"/>
        <v/>
      </c>
      <c r="S54" t="str">
        <f t="shared" si="7"/>
        <v/>
      </c>
    </row>
    <row r="55" spans="1:19" x14ac:dyDescent="0.25">
      <c r="A55">
        <v>54</v>
      </c>
      <c r="B55" t="s">
        <v>74</v>
      </c>
      <c r="C55">
        <v>-0.16074764935034599</v>
      </c>
      <c r="D55">
        <v>0.28715938107740302</v>
      </c>
      <c r="E55">
        <v>0.575625775001532</v>
      </c>
      <c r="F55">
        <v>-0.215787416374976</v>
      </c>
      <c r="G55">
        <v>0.26659449959838899</v>
      </c>
      <c r="H55">
        <v>0.418272531057439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76</v>
      </c>
      <c r="C56">
        <v>-0.10808878971343799</v>
      </c>
      <c r="D56">
        <v>0.29477590296655498</v>
      </c>
      <c r="E56">
        <v>0.71385681151368097</v>
      </c>
      <c r="F56">
        <v>-0.15213798276174501</v>
      </c>
      <c r="G56">
        <v>0.27561101313289299</v>
      </c>
      <c r="H56">
        <v>0.58094660443340695</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-0.15603960919489701</v>
      </c>
      <c r="D57">
        <v>0.28246419045315602</v>
      </c>
      <c r="E57">
        <v>0.58065883390419204</v>
      </c>
      <c r="F57">
        <v>-0.201570479578214</v>
      </c>
      <c r="G57">
        <v>0.26362879140423501</v>
      </c>
      <c r="H57">
        <v>0.44450998229546901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-0.16208100727534799</v>
      </c>
      <c r="D58">
        <v>0.32195533153240402</v>
      </c>
      <c r="E58">
        <v>0.61466409134100097</v>
      </c>
      <c r="F58">
        <v>-0.12712507930436401</v>
      </c>
      <c r="G58">
        <v>0.29758655050692201</v>
      </c>
      <c r="H58">
        <v>0.66924319399377397</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71</v>
      </c>
      <c r="C59">
        <v>-5.1388966605600099E-2</v>
      </c>
      <c r="D59">
        <v>0.30337896134270198</v>
      </c>
      <c r="E59">
        <v>0.86549091444401804</v>
      </c>
      <c r="F59">
        <v>-9.2088365762731106E-2</v>
      </c>
      <c r="G59">
        <v>0.28339589178392599</v>
      </c>
      <c r="H59">
        <v>0.74522192988039604</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68</v>
      </c>
      <c r="C60">
        <v>-0.26859076518767699</v>
      </c>
      <c r="D60">
        <v>0.32167866549651403</v>
      </c>
      <c r="E60">
        <v>0.40373682302007002</v>
      </c>
      <c r="F60">
        <v>-0.322948574618863</v>
      </c>
      <c r="G60">
        <v>0.30027259165509601</v>
      </c>
      <c r="H60">
        <v>0.28214288168553803</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72</v>
      </c>
      <c r="C61">
        <v>-3.5650025161741497E-2</v>
      </c>
      <c r="D61">
        <v>0.28391179836347002</v>
      </c>
      <c r="E61">
        <v>0.900074484528958</v>
      </c>
      <c r="F61">
        <v>-4.8194923435834501E-2</v>
      </c>
      <c r="G61">
        <v>0.265430096046047</v>
      </c>
      <c r="H61">
        <v>0.85591788498685295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75</v>
      </c>
      <c r="C62">
        <v>-0.18386307622669701</v>
      </c>
      <c r="D62">
        <v>0.30384238147960102</v>
      </c>
      <c r="E62">
        <v>0.54509494905683198</v>
      </c>
      <c r="F62">
        <v>-0.21803729920259299</v>
      </c>
      <c r="G62">
        <v>0.28304907097670101</v>
      </c>
      <c r="H62">
        <v>0.44111231875453999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79</v>
      </c>
      <c r="C63">
        <v>-0.14432286485956999</v>
      </c>
      <c r="D63">
        <v>0.28378083362703999</v>
      </c>
      <c r="E63">
        <v>0.61105255902432398</v>
      </c>
      <c r="F63">
        <v>-0.18760721775796599</v>
      </c>
      <c r="G63">
        <v>0.26492288522783902</v>
      </c>
      <c r="H63">
        <v>0.47884724519862099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80</v>
      </c>
      <c r="C64">
        <v>-0.193972743078799</v>
      </c>
      <c r="D64">
        <v>0.307088074343423</v>
      </c>
      <c r="E64">
        <v>0.52761441296989897</v>
      </c>
      <c r="F64">
        <v>-0.183926360108048</v>
      </c>
      <c r="G64">
        <v>0.28740211240515001</v>
      </c>
      <c r="H64">
        <v>0.52219746401354505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-0.16223295910635999</v>
      </c>
      <c r="D65">
        <v>0.30208470274599503</v>
      </c>
      <c r="E65">
        <v>0.591236805203461</v>
      </c>
      <c r="F65">
        <v>-0.192306191078598</v>
      </c>
      <c r="G65">
        <v>0.28251368073696898</v>
      </c>
      <c r="H65">
        <v>0.49606328844609499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-0.18118518331581701</v>
      </c>
      <c r="D66">
        <v>0.29521926564612599</v>
      </c>
      <c r="E66">
        <v>0.539393170908115</v>
      </c>
      <c r="F66">
        <v>-0.210341540698991</v>
      </c>
      <c r="G66">
        <v>0.275505100036536</v>
      </c>
      <c r="H66">
        <v>0.44517955079103599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-0.19227203477395199</v>
      </c>
      <c r="D67">
        <v>0.29037932217135798</v>
      </c>
      <c r="E67">
        <v>0.50788090596546498</v>
      </c>
      <c r="F67">
        <v>-0.203742936236327</v>
      </c>
      <c r="G67">
        <v>0.27158658206985697</v>
      </c>
      <c r="H67">
        <v>0.45313718038576301</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84</v>
      </c>
      <c r="C68">
        <v>-0.13411736475038899</v>
      </c>
      <c r="D68">
        <v>0.31637712799652701</v>
      </c>
      <c r="E68">
        <v>0.67162698704970003</v>
      </c>
      <c r="F68">
        <v>-0.220640471149918</v>
      </c>
      <c r="G68">
        <v>0.29501105485586698</v>
      </c>
      <c r="H68">
        <v>0.45451699492081099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0.1382563390364</v>
      </c>
      <c r="D69">
        <v>0.60899440549554695</v>
      </c>
      <c r="E69">
        <v>0.82040508883928798</v>
      </c>
      <c r="F69">
        <v>-4.3950677123141503E-3</v>
      </c>
      <c r="G69">
        <v>0.56625403099690097</v>
      </c>
      <c r="H69">
        <v>0.993807158501396</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-0.204180535910779</v>
      </c>
      <c r="D70">
        <v>0.44876176339613999</v>
      </c>
      <c r="E70">
        <v>0.649118964161571</v>
      </c>
      <c r="F70">
        <v>-0.181781420099873</v>
      </c>
      <c r="G70">
        <v>0.40363733755668602</v>
      </c>
      <c r="H70">
        <v>0.65245211682209503</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-0.95728773781958099</v>
      </c>
      <c r="D71">
        <v>0.44071813264301302</v>
      </c>
      <c r="E71">
        <v>2.9847456760910399E-2</v>
      </c>
      <c r="F71">
        <v>-0.82383460406535303</v>
      </c>
      <c r="G71">
        <v>0.407480093079025</v>
      </c>
      <c r="H71">
        <v>4.3199211284193698E-2</v>
      </c>
      <c r="I71" t="s">
        <v>170</v>
      </c>
      <c r="J71" t="s">
        <v>170</v>
      </c>
      <c r="K71" t="s">
        <v>170</v>
      </c>
      <c r="L71" t="s">
        <v>170</v>
      </c>
      <c r="M71" t="s">
        <v>170</v>
      </c>
      <c r="N71" t="s">
        <v>170</v>
      </c>
      <c r="P71" t="str">
        <f t="shared" si="4"/>
        <v>*</v>
      </c>
      <c r="Q71" t="str">
        <f t="shared" si="5"/>
        <v>*</v>
      </c>
      <c r="R71" t="str">
        <f t="shared" si="6"/>
        <v/>
      </c>
      <c r="S71" t="str">
        <f t="shared" si="7"/>
        <v/>
      </c>
    </row>
    <row r="72" spans="1:19" x14ac:dyDescent="0.25">
      <c r="B72" t="s">
        <v>503</v>
      </c>
      <c r="C72">
        <v>-3.1383277443698003E-2</v>
      </c>
      <c r="D72">
        <v>3.90552642374105E-2</v>
      </c>
      <c r="E72">
        <v>0.42165069840143099</v>
      </c>
      <c r="F72">
        <v>-1.98421137964373E-2</v>
      </c>
      <c r="G72">
        <v>3.40790207184372E-2</v>
      </c>
      <c r="H72">
        <v>0.56040612516076305</v>
      </c>
      <c r="I72">
        <v>-3.3999209600009697E-2</v>
      </c>
      <c r="J72">
        <v>3.8848791201963398E-2</v>
      </c>
      <c r="K72">
        <v>0.38148263216034201</v>
      </c>
      <c r="L72">
        <v>-2.3846306170070702E-2</v>
      </c>
      <c r="M72">
        <v>3.39351747839782E-2</v>
      </c>
      <c r="N72">
        <v>0.48224164672679698</v>
      </c>
      <c r="P72" t="str">
        <f t="shared" si="4"/>
        <v/>
      </c>
      <c r="Q72" t="str">
        <f t="shared" si="5"/>
        <v/>
      </c>
      <c r="R72" t="str">
        <f t="shared" si="6"/>
        <v/>
      </c>
      <c r="S72" t="str">
        <f t="shared" si="7"/>
        <v/>
      </c>
    </row>
    <row r="73" spans="1:19" x14ac:dyDescent="0.25">
      <c r="B73" t="s">
        <v>505</v>
      </c>
      <c r="C73">
        <v>3.6878324578178599E-2</v>
      </c>
      <c r="D73">
        <v>3.98673989887414E-2</v>
      </c>
      <c r="E73">
        <v>0.35495311439257099</v>
      </c>
      <c r="F73">
        <v>3.09347839453172E-2</v>
      </c>
      <c r="G73">
        <v>3.5081530034902199E-2</v>
      </c>
      <c r="H73">
        <v>0.377886655862814</v>
      </c>
      <c r="I73">
        <v>3.28538193634903E-2</v>
      </c>
      <c r="J73">
        <v>3.95937681277891E-2</v>
      </c>
      <c r="K73">
        <v>0.40666743036314201</v>
      </c>
      <c r="L73">
        <v>2.6289806729776401E-2</v>
      </c>
      <c r="M73">
        <v>3.4821788986448499E-2</v>
      </c>
      <c r="N73">
        <v>0.45026007826390402</v>
      </c>
      <c r="P73" t="str">
        <f t="shared" si="4"/>
        <v/>
      </c>
      <c r="Q73" t="str">
        <f t="shared" si="5"/>
        <v/>
      </c>
      <c r="R73" t="str">
        <f t="shared" si="6"/>
        <v/>
      </c>
      <c r="S73" t="str">
        <f t="shared" si="7"/>
        <v/>
      </c>
    </row>
    <row r="74" spans="1:19" x14ac:dyDescent="0.25">
      <c r="B74" t="s">
        <v>504</v>
      </c>
      <c r="C74">
        <v>2.41993542827394E-3</v>
      </c>
      <c r="D74">
        <v>4.2934196175097999E-2</v>
      </c>
      <c r="E74">
        <v>0.95505197628691496</v>
      </c>
      <c r="F74">
        <v>1.35773867011568E-2</v>
      </c>
      <c r="G74">
        <v>3.6554828572345002E-2</v>
      </c>
      <c r="H74">
        <v>0.71032081439688</v>
      </c>
      <c r="I74">
        <v>-1.41747816334169E-3</v>
      </c>
      <c r="J74">
        <v>4.2685039288114297E-2</v>
      </c>
      <c r="K74">
        <v>0.97350884226525103</v>
      </c>
      <c r="L74">
        <v>8.1435363488137694E-3</v>
      </c>
      <c r="M74">
        <v>3.6298595847272901E-2</v>
      </c>
      <c r="N74">
        <v>0.82248612277101396</v>
      </c>
      <c r="P74" t="str">
        <f t="shared" si="4"/>
        <v/>
      </c>
      <c r="Q74" t="str">
        <f t="shared" si="5"/>
        <v/>
      </c>
      <c r="R74" t="str">
        <f t="shared" si="6"/>
        <v/>
      </c>
      <c r="S74"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F38" zoomScaleNormal="100" workbookViewId="0">
      <selection activeCell="N60" sqref="N60"/>
    </sheetView>
  </sheetViews>
  <sheetFormatPr defaultRowHeight="15" x14ac:dyDescent="0.25"/>
  <cols>
    <col min="1" max="1" width="14.140625" style="11" bestFit="1" customWidth="1"/>
    <col min="2" max="2" width="43" style="87"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5" t="s">
        <v>605</v>
      </c>
      <c r="B1" s="95"/>
      <c r="C1" s="95"/>
      <c r="D1" s="95"/>
      <c r="E1" s="95"/>
      <c r="F1" s="95"/>
      <c r="G1" s="95"/>
      <c r="H1" s="95"/>
      <c r="I1" s="95"/>
      <c r="J1" s="95"/>
      <c r="K1" s="95"/>
      <c r="L1" s="95"/>
    </row>
    <row r="2" spans="1:19" ht="18.75" x14ac:dyDescent="0.3">
      <c r="A2" s="96" t="s">
        <v>606</v>
      </c>
      <c r="B2" s="96"/>
      <c r="C2" s="96"/>
      <c r="D2" s="96"/>
      <c r="E2" s="96"/>
      <c r="F2" s="96"/>
      <c r="G2" s="96"/>
      <c r="H2" s="96"/>
      <c r="I2" s="96"/>
      <c r="J2" s="96"/>
      <c r="K2" s="96"/>
      <c r="L2" s="96"/>
    </row>
    <row r="3" spans="1:19" x14ac:dyDescent="0.25">
      <c r="C3" s="97" t="s">
        <v>604</v>
      </c>
      <c r="D3" s="98"/>
      <c r="E3" s="97" t="s">
        <v>123</v>
      </c>
      <c r="F3" s="98"/>
      <c r="G3" s="97" t="s">
        <v>603</v>
      </c>
      <c r="H3" s="98"/>
      <c r="I3" s="97" t="s">
        <v>0</v>
      </c>
      <c r="J3" s="98"/>
      <c r="K3" s="97" t="s">
        <v>2</v>
      </c>
      <c r="L3" s="98"/>
    </row>
    <row r="4" spans="1:19" x14ac:dyDescent="0.25">
      <c r="A4" s="79" t="s">
        <v>17</v>
      </c>
      <c r="B4" s="88" t="s">
        <v>602</v>
      </c>
      <c r="C4" s="80" t="s">
        <v>601</v>
      </c>
      <c r="D4" s="81" t="s">
        <v>600</v>
      </c>
      <c r="E4" s="80" t="s">
        <v>601</v>
      </c>
      <c r="F4" s="81" t="s">
        <v>600</v>
      </c>
      <c r="G4" s="80" t="s">
        <v>601</v>
      </c>
      <c r="H4" s="81" t="s">
        <v>600</v>
      </c>
      <c r="I4" s="80" t="s">
        <v>601</v>
      </c>
      <c r="J4" s="81" t="s">
        <v>600</v>
      </c>
      <c r="K4" s="80" t="s">
        <v>601</v>
      </c>
      <c r="L4" s="81" t="s">
        <v>600</v>
      </c>
      <c r="M4" s="11" t="s">
        <v>19</v>
      </c>
    </row>
    <row r="5" spans="1:19" x14ac:dyDescent="0.25">
      <c r="A5" s="82" t="s">
        <v>599</v>
      </c>
      <c r="B5" s="89" t="s">
        <v>598</v>
      </c>
      <c r="C5" s="83" t="str">
        <f>FIXED(VLOOKUP($M5,'Full Sample by BMI Level'!$A:$AH,3,0),3)</f>
        <v>14.459</v>
      </c>
      <c r="D5" s="84" t="str">
        <f>FIXED(VLOOKUP($M5,'Full Sample by BMI Level'!$A:$AH,4,0),3)</f>
        <v>21.568</v>
      </c>
      <c r="E5" s="83" t="str">
        <f>FIXED(VLOOKUP($M5,'Full Sample by BMI Level'!$A:$AH,31,0),3)</f>
        <v>13.063</v>
      </c>
      <c r="F5" s="84" t="str">
        <f>FIXED(VLOOKUP($M5,'Full Sample by BMI Level'!$A:$AH,32,0),3)</f>
        <v>19.590</v>
      </c>
      <c r="G5" s="83" t="str">
        <f>FIXED(VLOOKUP($M5,'Full Sample by BMI Level'!$A:$AH,10,0),3)</f>
        <v>13.080</v>
      </c>
      <c r="H5" s="84" t="str">
        <f>FIXED(VLOOKUP($M5,'Full Sample by BMI Level'!$A:$AH,11,0),3)</f>
        <v>20.126</v>
      </c>
      <c r="I5" s="83" t="str">
        <f>FIXED(VLOOKUP($M5,'Full Sample by BMI Level'!$A:$AH,17,0),3)</f>
        <v>14.911</v>
      </c>
      <c r="J5" s="84" t="str">
        <f>FIXED(VLOOKUP($M5,'Full Sample by BMI Level'!$A:$AH,18,0),3)</f>
        <v>21.411</v>
      </c>
      <c r="K5" s="83" t="str">
        <f>FIXED(VLOOKUP($M5,'Full Sample by BMI Level'!$A:$AH,24,0),3)</f>
        <v>16.524</v>
      </c>
      <c r="L5" s="84" t="str">
        <f>FIXED(VLOOKUP($M5,'Full Sample by BMI Level'!$A:$AH,25,0),3)</f>
        <v>24.044</v>
      </c>
      <c r="M5" s="11" t="s">
        <v>521</v>
      </c>
    </row>
    <row r="6" spans="1:19" x14ac:dyDescent="0.25">
      <c r="A6" s="82" t="s">
        <v>520</v>
      </c>
      <c r="B6" s="89" t="s">
        <v>597</v>
      </c>
      <c r="C6" s="83" t="str">
        <f>FIXED(VLOOKUP($M6,'Full Sample by BMI Level'!$A:$AH,3,0),3)</f>
        <v>26.987</v>
      </c>
      <c r="D6" s="84" t="str">
        <f>FIXED(VLOOKUP($M6,'Full Sample by BMI Level'!$A:$AH,4,0),3)</f>
        <v>7.006</v>
      </c>
      <c r="E6" s="83" t="str">
        <f>FIXED(VLOOKUP($M6,'Full Sample by BMI Level'!$A:$AH,31,0),3)</f>
        <v>17.509</v>
      </c>
      <c r="F6" s="84" t="str">
        <f>FIXED(VLOOKUP($M6,'Full Sample by BMI Level'!$A:$AH,32,0),3)</f>
        <v>1.107</v>
      </c>
      <c r="G6" s="83" t="str">
        <f>FIXED(VLOOKUP($M6,'Full Sample by BMI Level'!$A:$AH,10,0),3)</f>
        <v>22.115</v>
      </c>
      <c r="H6" s="84" t="str">
        <f>FIXED(VLOOKUP($M6,'Full Sample by BMI Level'!$A:$AH,11,0),3)</f>
        <v>1.701</v>
      </c>
      <c r="I6" s="83" t="str">
        <f>FIXED(VLOOKUP($M6,'Full Sample by BMI Level'!$A:$AH,17,0),3)</f>
        <v>27.221</v>
      </c>
      <c r="J6" s="84" t="str">
        <f>FIXED(VLOOKUP($M6,'Full Sample by BMI Level'!$A:$AH,18,0),3)</f>
        <v>1.464</v>
      </c>
      <c r="K6" s="83" t="str">
        <f>FIXED(VLOOKUP($M6,'Full Sample by BMI Level'!$A:$AH,24,0),3)</f>
        <v>36.213</v>
      </c>
      <c r="L6" s="84" t="str">
        <f>FIXED(VLOOKUP($M6,'Full Sample by BMI Level'!$A:$AH,25,0),3)</f>
        <v>7.056</v>
      </c>
      <c r="M6" s="11" t="s">
        <v>520</v>
      </c>
      <c r="P6" s="11" t="s">
        <v>123</v>
      </c>
      <c r="Q6" s="11" t="s">
        <v>603</v>
      </c>
      <c r="R6" s="11" t="s">
        <v>0</v>
      </c>
      <c r="S6" s="11" t="s">
        <v>2</v>
      </c>
    </row>
    <row r="7" spans="1:19" x14ac:dyDescent="0.25">
      <c r="A7" s="82" t="s">
        <v>596</v>
      </c>
      <c r="B7" s="90" t="s">
        <v>595</v>
      </c>
      <c r="C7" s="83" t="str">
        <f>FIXED(VLOOKUP($M7,'Full Sample by BMI Level'!$A:$AH,3,0),3)</f>
        <v>0.025</v>
      </c>
      <c r="D7" s="84" t="str">
        <f>FIXED(VLOOKUP($M7,'Full Sample by BMI Level'!$A:$AH,4,0),3)</f>
        <v>0.157</v>
      </c>
      <c r="E7" s="83"/>
      <c r="F7" s="84"/>
      <c r="G7" s="83"/>
      <c r="H7" s="84"/>
      <c r="I7" s="83"/>
      <c r="J7" s="84"/>
      <c r="K7" s="83"/>
      <c r="L7" s="84"/>
      <c r="M7" s="11" t="s">
        <v>120</v>
      </c>
      <c r="O7" s="11" t="s">
        <v>123</v>
      </c>
    </row>
    <row r="8" spans="1:19" x14ac:dyDescent="0.25">
      <c r="A8" s="82" t="s">
        <v>594</v>
      </c>
      <c r="B8" s="89" t="s">
        <v>593</v>
      </c>
      <c r="C8" s="83" t="str">
        <f>FIXED(VLOOKUP($M8,'Full Sample by BMI Level'!$A:$AH,3,0),3)</f>
        <v>0.446</v>
      </c>
      <c r="D8" s="84" t="str">
        <f>FIXED(VLOOKUP($M8,'Full Sample by BMI Level'!$A:$AH,4,0),3)</f>
        <v>0.497</v>
      </c>
      <c r="E8" s="83"/>
      <c r="F8" s="84"/>
      <c r="G8" s="83"/>
      <c r="H8" s="84"/>
      <c r="I8" s="83"/>
      <c r="J8" s="84"/>
      <c r="K8" s="83"/>
      <c r="L8" s="84"/>
      <c r="M8" s="11" t="s">
        <v>518</v>
      </c>
      <c r="O8" s="11" t="s">
        <v>603</v>
      </c>
      <c r="P8" s="11">
        <f>((E5-G5)/(SQRT(((F5^2)/E55)+((H5^2)/G55))))</f>
        <v>-2.1225983032034199E-2</v>
      </c>
    </row>
    <row r="9" spans="1:19" x14ac:dyDescent="0.25">
      <c r="A9" s="82" t="s">
        <v>592</v>
      </c>
      <c r="B9" s="89" t="s">
        <v>591</v>
      </c>
      <c r="C9" s="83" t="str">
        <f>FIXED(VLOOKUP($M9,'Full Sample by BMI Level'!$A:$AH,3,0),3)</f>
        <v>0.275</v>
      </c>
      <c r="D9" s="84" t="str">
        <f>FIXED(VLOOKUP($M9,'Full Sample by BMI Level'!$A:$AH,4,0),3)</f>
        <v>0.446</v>
      </c>
      <c r="E9" s="83"/>
      <c r="F9" s="84"/>
      <c r="G9" s="83"/>
      <c r="H9" s="84"/>
      <c r="I9" s="83"/>
      <c r="J9" s="84"/>
      <c r="K9" s="83"/>
      <c r="L9" s="84"/>
      <c r="M9" s="11" t="s">
        <v>10</v>
      </c>
      <c r="O9" s="11" t="s">
        <v>0</v>
      </c>
      <c r="P9" s="11">
        <f>(E5-I5)/(SQRT(((F5^2)/E55)+((J5^2)/I55)))</f>
        <v>-2.2548587355521619</v>
      </c>
      <c r="Q9" s="11">
        <f>((G5-I5)/(SQRT(((H5^2)/G55)+((J5^2)/I55))))</f>
        <v>-5.7188433953773981</v>
      </c>
    </row>
    <row r="10" spans="1:19" x14ac:dyDescent="0.25">
      <c r="A10" s="82" t="s">
        <v>590</v>
      </c>
      <c r="B10" s="89" t="s">
        <v>589</v>
      </c>
      <c r="C10" s="83" t="str">
        <f>FIXED(VLOOKUP($M10,'Full Sample by BMI Level'!$A:$AH,3,0),3)</f>
        <v>0.254</v>
      </c>
      <c r="D10" s="84" t="str">
        <f>FIXED(VLOOKUP($M10,'Full Sample by BMI Level'!$A:$AH,4,0),3)</f>
        <v>0.436</v>
      </c>
      <c r="E10" s="83"/>
      <c r="F10" s="84"/>
      <c r="G10" s="83"/>
      <c r="H10" s="84"/>
      <c r="I10" s="83"/>
      <c r="J10" s="84"/>
      <c r="K10" s="83"/>
      <c r="L10" s="84"/>
      <c r="M10" s="11" t="s">
        <v>12</v>
      </c>
      <c r="O10" s="11" t="s">
        <v>2</v>
      </c>
      <c r="P10" s="11">
        <f>(E5-K5)/(SQRT(((F5^2)/E55)+((L5^2)/K55)))</f>
        <v>-4.1494949509986654</v>
      </c>
      <c r="Q10" s="11">
        <f>(G5-K5)/(SQRT(((H5^2)/G55)+((L5^2)/K55)))</f>
        <v>-9.6828201609722822</v>
      </c>
      <c r="R10" s="11">
        <f>((I5-K5)/(SQRT(((J5^2)/I55)+((L5^2)/K55))))</f>
        <v>-4.0741600012343193</v>
      </c>
    </row>
    <row r="11" spans="1:19" x14ac:dyDescent="0.25">
      <c r="A11" s="82" t="s">
        <v>503</v>
      </c>
      <c r="B11" s="90" t="s">
        <v>588</v>
      </c>
      <c r="C11" s="83" t="str">
        <f>FIXED(VLOOKUP($M11,'Full Sample by BMI Level'!$A:$AH,3,0),3)</f>
        <v>0.420</v>
      </c>
      <c r="D11" s="84" t="str">
        <f>FIXED(VLOOKUP($M11,'Full Sample by BMI Level'!$A:$AH,4,0),3)</f>
        <v>0.494</v>
      </c>
      <c r="E11" s="83" t="str">
        <f>FIXED(VLOOKUP($M11,'Full Sample by BMI Level'!$A:$AH,31,0),3)</f>
        <v>0.093</v>
      </c>
      <c r="F11" s="84" t="str">
        <f>FIXED(VLOOKUP($M11,'Full Sample by BMI Level'!$A:$AH,32,0),3)</f>
        <v>0.291</v>
      </c>
      <c r="G11" s="83" t="str">
        <f>FIXED(VLOOKUP($M11,'Full Sample by BMI Level'!$A:$AH,10,0),3)</f>
        <v>0.218</v>
      </c>
      <c r="H11" s="84" t="str">
        <f>FIXED(VLOOKUP($M11,'Full Sample by BMI Level'!$A:$AH,11,0),3)</f>
        <v>0.413</v>
      </c>
      <c r="I11" s="83" t="str">
        <f>FIXED(VLOOKUP($M11,'Full Sample by BMI Level'!$A:$AH,17,0),3)</f>
        <v>0.479</v>
      </c>
      <c r="J11" s="84" t="str">
        <f>FIXED(VLOOKUP($M11,'Full Sample by BMI Level'!$A:$AH,18,0),3)</f>
        <v>0.500</v>
      </c>
      <c r="K11" s="83" t="str">
        <f>FIXED(VLOOKUP($M11,'Full Sample by BMI Level'!$A:$AH,24,0),3)</f>
        <v>0.742</v>
      </c>
      <c r="L11" s="84" t="str">
        <f>FIXED(VLOOKUP($M11,'Full Sample by BMI Level'!$A:$AH,25,0),3)</f>
        <v>0.438</v>
      </c>
      <c r="M11" s="11" t="s">
        <v>503</v>
      </c>
    </row>
    <row r="12" spans="1:19" x14ac:dyDescent="0.25">
      <c r="A12" s="82" t="s">
        <v>504</v>
      </c>
      <c r="B12" s="90" t="s">
        <v>587</v>
      </c>
      <c r="C12" s="83" t="str">
        <f>FIXED(VLOOKUP($M12,'Full Sample by BMI Level'!$A:$AH,3,0),3)</f>
        <v>0.170</v>
      </c>
      <c r="D12" s="84" t="str">
        <f>FIXED(VLOOKUP($M12,'Full Sample by BMI Level'!$A:$AH,4,0),3)</f>
        <v>0.375</v>
      </c>
      <c r="E12" s="83" t="str">
        <f>FIXED(VLOOKUP($M12,'Full Sample by BMI Level'!$A:$AH,31,0),3)</f>
        <v>0.479</v>
      </c>
      <c r="F12" s="84" t="str">
        <f>FIXED(VLOOKUP($M12,'Full Sample by BMI Level'!$A:$AH,32,0),3)</f>
        <v>0.500</v>
      </c>
      <c r="G12" s="83" t="str">
        <f>FIXED(VLOOKUP($M12,'Full Sample by BMI Level'!$A:$AH,10,0),3)</f>
        <v>0.288</v>
      </c>
      <c r="H12" s="84" t="str">
        <f>FIXED(VLOOKUP($M12,'Full Sample by BMI Level'!$A:$AH,11,0),3)</f>
        <v>0.453</v>
      </c>
      <c r="I12" s="83" t="str">
        <f>FIXED(VLOOKUP($M12,'Full Sample by BMI Level'!$A:$AH,17,0),3)</f>
        <v>0.095</v>
      </c>
      <c r="J12" s="84" t="str">
        <f>FIXED(VLOOKUP($M12,'Full Sample by BMI Level'!$A:$AH,18,0),3)</f>
        <v>0.293</v>
      </c>
      <c r="K12" s="83" t="str">
        <f>FIXED(VLOOKUP($M12,'Full Sample by BMI Level'!$A:$AH,24,0),3)</f>
        <v>0.012</v>
      </c>
      <c r="L12" s="84" t="str">
        <f>FIXED(VLOOKUP($M12,'Full Sample by BMI Level'!$A:$AH,25,0),3)</f>
        <v>0.109</v>
      </c>
      <c r="M12" s="11" t="s">
        <v>504</v>
      </c>
    </row>
    <row r="13" spans="1:19" x14ac:dyDescent="0.25">
      <c r="A13" s="82" t="s">
        <v>505</v>
      </c>
      <c r="B13" s="90" t="s">
        <v>586</v>
      </c>
      <c r="C13" s="83" t="str">
        <f>FIXED(VLOOKUP($M13,'Full Sample by BMI Level'!$A:$AH,3,0),3)</f>
        <v>0.216</v>
      </c>
      <c r="D13" s="84" t="str">
        <f>FIXED(VLOOKUP($M13,'Full Sample by BMI Level'!$A:$AH,4,0),3)</f>
        <v>0.412</v>
      </c>
      <c r="E13" s="83" t="str">
        <f>FIXED(VLOOKUP($M13,'Full Sample by BMI Level'!$A:$AH,31,0),3)</f>
        <v>0.155</v>
      </c>
      <c r="F13" s="84" t="str">
        <f>FIXED(VLOOKUP($M13,'Full Sample by BMI Level'!$A:$AH,32,0),3)</f>
        <v>0.362</v>
      </c>
      <c r="G13" s="83" t="str">
        <f>FIXED(VLOOKUP($M13,'Full Sample by BMI Level'!$A:$AH,10,0),3)</f>
        <v>0.275</v>
      </c>
      <c r="H13" s="84" t="str">
        <f>FIXED(VLOOKUP($M13,'Full Sample by BMI Level'!$A:$AH,11,0),3)</f>
        <v>0.447</v>
      </c>
      <c r="I13" s="83" t="str">
        <f>FIXED(VLOOKUP($M13,'Full Sample by BMI Level'!$A:$AH,17,0),3)</f>
        <v>0.233</v>
      </c>
      <c r="J13" s="84" t="str">
        <f>FIXED(VLOOKUP($M13,'Full Sample by BMI Level'!$A:$AH,18,0),3)</f>
        <v>0.422</v>
      </c>
      <c r="K13" s="83" t="str">
        <f>FIXED(VLOOKUP($M13,'Full Sample by BMI Level'!$A:$AH,24,0),3)</f>
        <v>0.101</v>
      </c>
      <c r="L13" s="84" t="str">
        <f>FIXED(VLOOKUP($M13,'Full Sample by BMI Level'!$A:$AH,25,0),3)</f>
        <v>0.302</v>
      </c>
      <c r="M13" s="11" t="s">
        <v>505</v>
      </c>
    </row>
    <row r="14" spans="1:19" x14ac:dyDescent="0.25">
      <c r="A14" s="82" t="s">
        <v>511</v>
      </c>
      <c r="B14" s="90" t="s">
        <v>585</v>
      </c>
      <c r="C14" s="83" t="str">
        <f>FIXED(VLOOKUP($M14,'Full Sample by BMI Level'!$A:$AH,3,0),3)</f>
        <v>0.194</v>
      </c>
      <c r="D14" s="84" t="str">
        <f>FIXED(VLOOKUP($M14,'Full Sample by BMI Level'!$A:$AH,4,0),3)</f>
        <v>0.396</v>
      </c>
      <c r="E14" s="83" t="str">
        <f>FIXED(VLOOKUP($M14,'Full Sample by BMI Level'!$A:$AH,31,0),3)</f>
        <v>0.273</v>
      </c>
      <c r="F14" s="84" t="str">
        <f>FIXED(VLOOKUP($M14,'Full Sample by BMI Level'!$A:$AH,32,0),3)</f>
        <v>0.446</v>
      </c>
      <c r="G14" s="83" t="str">
        <f>FIXED(VLOOKUP($M14,'Full Sample by BMI Level'!$A:$AH,10,0),3)</f>
        <v>0.219</v>
      </c>
      <c r="H14" s="84" t="str">
        <f>FIXED(VLOOKUP($M14,'Full Sample by BMI Level'!$A:$AH,11,0),3)</f>
        <v>0.414</v>
      </c>
      <c r="I14" s="83" t="str">
        <f>FIXED(VLOOKUP($M14,'Full Sample by BMI Level'!$A:$AH,17,0),3)</f>
        <v>0.193</v>
      </c>
      <c r="J14" s="84" t="str">
        <f>FIXED(VLOOKUP($M14,'Full Sample by BMI Level'!$A:$AH,18,0),3)</f>
        <v>0.395</v>
      </c>
      <c r="K14" s="83" t="str">
        <f>FIXED(VLOOKUP($M14,'Full Sample by BMI Level'!$A:$AH,24,0),3)</f>
        <v>0.145</v>
      </c>
      <c r="L14" s="84" t="str">
        <f>FIXED(VLOOKUP($M14,'Full Sample by BMI Level'!$A:$AH,25,0),3)</f>
        <v>0.352</v>
      </c>
      <c r="M14" s="11" t="s">
        <v>511</v>
      </c>
    </row>
    <row r="15" spans="1:19" x14ac:dyDescent="0.25">
      <c r="A15" s="82" t="s">
        <v>31</v>
      </c>
      <c r="B15" s="89" t="s">
        <v>584</v>
      </c>
      <c r="C15" s="83" t="str">
        <f>FIXED(VLOOKUP($M15,'Full Sample by BMI Level'!$A:$AH,3,0),3)</f>
        <v>24.121</v>
      </c>
      <c r="D15" s="84" t="str">
        <f>FIXED(VLOOKUP($M15,'Full Sample by BMI Level'!$A:$AH,4,0),3)</f>
        <v>5.245</v>
      </c>
      <c r="E15" s="83" t="str">
        <f>FIXED(VLOOKUP($M15,'Full Sample by BMI Level'!$A:$AH,31,0),3)</f>
        <v>21.905</v>
      </c>
      <c r="F15" s="84" t="str">
        <f>FIXED(VLOOKUP($M15,'Full Sample by BMI Level'!$A:$AH,32,0),3)</f>
        <v>4.740</v>
      </c>
      <c r="G15" s="83" t="str">
        <f>FIXED(VLOOKUP($M15,'Full Sample by BMI Level'!$A:$AH,10,0),3)</f>
        <v>22.867</v>
      </c>
      <c r="H15" s="84" t="str">
        <f>FIXED(VLOOKUP($M15,'Full Sample by BMI Level'!$A:$AH,11,0),3)</f>
        <v>4.807</v>
      </c>
      <c r="I15" s="83" t="str">
        <f>FIXED(VLOOKUP($M15,'Full Sample by BMI Level'!$A:$AH,17,0),3)</f>
        <v>24.772</v>
      </c>
      <c r="J15" s="84" t="str">
        <f>FIXED(VLOOKUP($M15,'Full Sample by BMI Level'!$A:$AH,18,0),3)</f>
        <v>5.258</v>
      </c>
      <c r="K15" s="83" t="str">
        <f>FIXED(VLOOKUP($M15,'Full Sample by BMI Level'!$A:$AH,24,0),3)</f>
        <v>25.835</v>
      </c>
      <c r="L15" s="84" t="str">
        <f>FIXED(VLOOKUP($M15,'Full Sample by BMI Level'!$A:$AH,25,0),3)</f>
        <v>5.382</v>
      </c>
      <c r="M15" s="11" t="s">
        <v>31</v>
      </c>
    </row>
    <row r="16" spans="1:19" x14ac:dyDescent="0.25">
      <c r="A16" s="82" t="s">
        <v>173</v>
      </c>
      <c r="B16" s="90" t="s">
        <v>583</v>
      </c>
      <c r="C16" s="83" t="str">
        <f>FIXED(VLOOKUP($M16,'Full Sample by BMI Level'!$A:$AH,3,0),3)</f>
        <v>0.612</v>
      </c>
      <c r="D16" s="84" t="str">
        <f>FIXED(VLOOKUP($M16,'Full Sample by BMI Level'!$A:$AH,4,0),3)</f>
        <v>0.487</v>
      </c>
      <c r="E16" s="83" t="str">
        <f>FIXED(VLOOKUP($M16,'Full Sample by BMI Level'!$A:$AH,31,0),3)</f>
        <v>0.404</v>
      </c>
      <c r="F16" s="84" t="str">
        <f>FIXED(VLOOKUP($M16,'Full Sample by BMI Level'!$A:$AH,32,0),3)</f>
        <v>0.491</v>
      </c>
      <c r="G16" s="83" t="str">
        <f>FIXED(VLOOKUP($M16,'Full Sample by BMI Level'!$A:$AH,10,0),3)</f>
        <v>0.512</v>
      </c>
      <c r="H16" s="84" t="str">
        <f>FIXED(VLOOKUP($M16,'Full Sample by BMI Level'!$A:$AH,11,0),3)</f>
        <v>0.500</v>
      </c>
      <c r="I16" s="83" t="str">
        <f>FIXED(VLOOKUP($M16,'Full Sample by BMI Level'!$A:$AH,17,0),3)</f>
        <v>0.674</v>
      </c>
      <c r="J16" s="84" t="str">
        <f>FIXED(VLOOKUP($M16,'Full Sample by BMI Level'!$A:$AH,18,0),3)</f>
        <v>0.469</v>
      </c>
      <c r="K16" s="83" t="str">
        <f>FIXED(VLOOKUP($M16,'Full Sample by BMI Level'!$A:$AH,24,0),3)</f>
        <v>0.742</v>
      </c>
      <c r="L16" s="84" t="str">
        <f>FIXED(VLOOKUP($M16,'Full Sample by BMI Level'!$A:$AH,25,0),3)</f>
        <v>0.438</v>
      </c>
      <c r="M16" s="11" t="s">
        <v>173</v>
      </c>
    </row>
    <row r="17" spans="1:13" x14ac:dyDescent="0.25">
      <c r="A17" s="82" t="s">
        <v>89</v>
      </c>
      <c r="B17" s="89" t="s">
        <v>582</v>
      </c>
      <c r="C17" s="83" t="str">
        <f>FIXED(VLOOKUP($M17,'Full Sample by BMI Level'!$A:$AH,3,0),3)</f>
        <v>0.490</v>
      </c>
      <c r="D17" s="84" t="str">
        <f>FIXED(VLOOKUP($M17,'Full Sample by BMI Level'!$A:$AH,4,0),3)</f>
        <v>0.500</v>
      </c>
      <c r="E17" s="83" t="str">
        <f>FIXED(VLOOKUP($M17,'Full Sample by BMI Level'!$A:$AH,31,0),3)</f>
        <v>0.644</v>
      </c>
      <c r="F17" s="84" t="str">
        <f>FIXED(VLOOKUP($M17,'Full Sample by BMI Level'!$A:$AH,32,0),3)</f>
        <v>0.479</v>
      </c>
      <c r="G17" s="83" t="str">
        <f>FIXED(VLOOKUP($M17,'Full Sample by BMI Level'!$A:$AH,10,0),3)</f>
        <v>0.480</v>
      </c>
      <c r="H17" s="84" t="str">
        <f>FIXED(VLOOKUP($M17,'Full Sample by BMI Level'!$A:$AH,11,0),3)</f>
        <v>0.500</v>
      </c>
      <c r="I17" s="83" t="str">
        <f>FIXED(VLOOKUP($M17,'Full Sample by BMI Level'!$A:$AH,17,0),3)</f>
        <v>0.421</v>
      </c>
      <c r="J17" s="84" t="str">
        <f>FIXED(VLOOKUP($M17,'Full Sample by BMI Level'!$A:$AH,18,0),3)</f>
        <v>0.494</v>
      </c>
      <c r="K17" s="83" t="str">
        <f>FIXED(VLOOKUP($M17,'Full Sample by BMI Level'!$A:$AH,24,0),3)</f>
        <v>0.569</v>
      </c>
      <c r="L17" s="84" t="str">
        <f>FIXED(VLOOKUP($M17,'Full Sample by BMI Level'!$A:$AH,25,0),3)</f>
        <v>0.495</v>
      </c>
      <c r="M17" s="11" t="s">
        <v>124</v>
      </c>
    </row>
    <row r="18" spans="1:13" x14ac:dyDescent="0.25">
      <c r="A18" s="82" t="s">
        <v>581</v>
      </c>
      <c r="B18" s="89" t="s">
        <v>580</v>
      </c>
      <c r="C18" s="83" t="str">
        <f>FIXED(VLOOKUP($M18,'Full Sample by BMI Level'!$A:$AH,3,0),3)</f>
        <v>0.510</v>
      </c>
      <c r="D18" s="84" t="str">
        <f>FIXED(VLOOKUP($M18,'Full Sample by BMI Level'!$A:$AH,4,0),3)</f>
        <v>0.500</v>
      </c>
      <c r="E18" s="83" t="str">
        <f>FIXED(VLOOKUP($M18,'Full Sample by BMI Level'!$A:$AH,31,0),3)</f>
        <v>0.356</v>
      </c>
      <c r="F18" s="84" t="str">
        <f>FIXED(VLOOKUP($M18,'Full Sample by BMI Level'!$A:$AH,32,0),3)</f>
        <v>0.479</v>
      </c>
      <c r="G18" s="83" t="str">
        <f>FIXED(VLOOKUP($M18,'Full Sample by BMI Level'!$A:$AH,10,0),3)</f>
        <v>0.520</v>
      </c>
      <c r="H18" s="84" t="str">
        <f>FIXED(VLOOKUP($M18,'Full Sample by BMI Level'!$A:$AH,11,0),3)</f>
        <v>0.500</v>
      </c>
      <c r="I18" s="83" t="str">
        <f>FIXED(VLOOKUP($M18,'Full Sample by BMI Level'!$A:$AH,17,0),3)</f>
        <v>0.579</v>
      </c>
      <c r="J18" s="84" t="str">
        <f>FIXED(VLOOKUP($M18,'Full Sample by BMI Level'!$A:$AH,18,0),3)</f>
        <v>0.494</v>
      </c>
      <c r="K18" s="83" t="str">
        <f>FIXED(VLOOKUP($M18,'Full Sample by BMI Level'!$A:$AH,24,0),3)</f>
        <v>0.431</v>
      </c>
      <c r="L18" s="84" t="str">
        <f>FIXED(VLOOKUP($M18,'Full Sample by BMI Level'!$A:$AH,25,0),3)</f>
        <v>0.495</v>
      </c>
      <c r="M18" s="11" t="s">
        <v>519</v>
      </c>
    </row>
    <row r="19" spans="1:13" x14ac:dyDescent="0.25">
      <c r="A19" s="82" t="s">
        <v>579</v>
      </c>
      <c r="B19" s="89" t="s">
        <v>578</v>
      </c>
      <c r="C19" s="83" t="str">
        <f>FIXED(VLOOKUP($M19,'Full Sample by BMI Level'!$A:$AH,3,0),3)</f>
        <v>0.434</v>
      </c>
      <c r="D19" s="84" t="str">
        <f>FIXED(VLOOKUP($M19,'Full Sample by BMI Level'!$A:$AH,4,0),3)</f>
        <v>0.496</v>
      </c>
      <c r="E19" s="83" t="str">
        <f>FIXED(VLOOKUP($M19,'Full Sample by BMI Level'!$A:$AH,31,0),3)</f>
        <v>0.576</v>
      </c>
      <c r="F19" s="84" t="str">
        <f>FIXED(VLOOKUP($M19,'Full Sample by BMI Level'!$A:$AH,32,0),3)</f>
        <v>0.495</v>
      </c>
      <c r="G19" s="83" t="str">
        <f>FIXED(VLOOKUP($M19,'Full Sample by BMI Level'!$A:$AH,10,0),3)</f>
        <v>0.485</v>
      </c>
      <c r="H19" s="84" t="str">
        <f>FIXED(VLOOKUP($M19,'Full Sample by BMI Level'!$A:$AH,11,0),3)</f>
        <v>0.500</v>
      </c>
      <c r="I19" s="83" t="str">
        <f>FIXED(VLOOKUP($M19,'Full Sample by BMI Level'!$A:$AH,17,0),3)</f>
        <v>0.414</v>
      </c>
      <c r="J19" s="84" t="str">
        <f>FIXED(VLOOKUP($M19,'Full Sample by BMI Level'!$A:$AH,18,0),3)</f>
        <v>0.493</v>
      </c>
      <c r="K19" s="83" t="str">
        <f>FIXED(VLOOKUP($M19,'Full Sample by BMI Level'!$A:$AH,24,0),3)</f>
        <v>0.351</v>
      </c>
      <c r="L19" s="84" t="str">
        <f>FIXED(VLOOKUP($M19,'Full Sample by BMI Level'!$A:$AH,25,0),3)</f>
        <v>0.477</v>
      </c>
      <c r="M19" s="11" t="s">
        <v>517</v>
      </c>
    </row>
    <row r="20" spans="1:13" x14ac:dyDescent="0.25">
      <c r="A20" s="82" t="s">
        <v>90</v>
      </c>
      <c r="B20" s="89" t="s">
        <v>577</v>
      </c>
      <c r="C20" s="83" t="str">
        <f>FIXED(VLOOKUP($M20,'Full Sample by BMI Level'!$A:$AH,3,0),3)</f>
        <v>0.375</v>
      </c>
      <c r="D20" s="84" t="str">
        <f>FIXED(VLOOKUP($M20,'Full Sample by BMI Level'!$A:$AH,4,0),3)</f>
        <v>0.484</v>
      </c>
      <c r="E20" s="83" t="str">
        <f>FIXED(VLOOKUP($M20,'Full Sample by BMI Level'!$A:$AH,31,0),3)</f>
        <v>0.271</v>
      </c>
      <c r="F20" s="84" t="str">
        <f>FIXED(VLOOKUP($M20,'Full Sample by BMI Level'!$A:$AH,32,0),3)</f>
        <v>0.445</v>
      </c>
      <c r="G20" s="83" t="str">
        <f>FIXED(VLOOKUP($M20,'Full Sample by BMI Level'!$A:$AH,10,0),3)</f>
        <v>0.346</v>
      </c>
      <c r="H20" s="84" t="str">
        <f>FIXED(VLOOKUP($M20,'Full Sample by BMI Level'!$A:$AH,11,0),3)</f>
        <v>0.476</v>
      </c>
      <c r="I20" s="83" t="str">
        <f>FIXED(VLOOKUP($M20,'Full Sample by BMI Level'!$A:$AH,17,0),3)</f>
        <v>0.379</v>
      </c>
      <c r="J20" s="84" t="str">
        <f>FIXED(VLOOKUP($M20,'Full Sample by BMI Level'!$A:$AH,18,0),3)</f>
        <v>0.485</v>
      </c>
      <c r="K20" s="83" t="str">
        <f>FIXED(VLOOKUP($M20,'Full Sample by BMI Level'!$A:$AH,24,0),3)</f>
        <v>0.430</v>
      </c>
      <c r="L20" s="84" t="str">
        <f>FIXED(VLOOKUP($M20,'Full Sample by BMI Level'!$A:$AH,25,0),3)</f>
        <v>0.495</v>
      </c>
      <c r="M20" s="11" t="s">
        <v>23</v>
      </c>
    </row>
    <row r="21" spans="1:13" x14ac:dyDescent="0.25">
      <c r="A21" s="82" t="s">
        <v>91</v>
      </c>
      <c r="B21" s="89" t="s">
        <v>576</v>
      </c>
      <c r="C21" s="83" t="str">
        <f>FIXED(VLOOKUP($M21,'Full Sample by BMI Level'!$A:$AH,3,0),3)</f>
        <v>0.192</v>
      </c>
      <c r="D21" s="84" t="str">
        <f>FIXED(VLOOKUP($M21,'Full Sample by BMI Level'!$A:$AH,4,0),3)</f>
        <v>0.394</v>
      </c>
      <c r="E21" s="83" t="str">
        <f>FIXED(VLOOKUP($M21,'Full Sample by BMI Level'!$A:$AH,31,0),3)</f>
        <v>0.153</v>
      </c>
      <c r="F21" s="84" t="str">
        <f>FIXED(VLOOKUP($M21,'Full Sample by BMI Level'!$A:$AH,32,0),3)</f>
        <v>0.360</v>
      </c>
      <c r="G21" s="83" t="str">
        <f>FIXED(VLOOKUP($M21,'Full Sample by BMI Level'!$A:$AH,10,0),3)</f>
        <v>0.169</v>
      </c>
      <c r="H21" s="84" t="str">
        <f>FIXED(VLOOKUP($M21,'Full Sample by BMI Level'!$A:$AH,11,0),3)</f>
        <v>0.375</v>
      </c>
      <c r="I21" s="83" t="str">
        <f>FIXED(VLOOKUP($M21,'Full Sample by BMI Level'!$A:$AH,17,0),3)</f>
        <v>0.207</v>
      </c>
      <c r="J21" s="84" t="str">
        <f>FIXED(VLOOKUP($M21,'Full Sample by BMI Level'!$A:$AH,18,0),3)</f>
        <v>0.405</v>
      </c>
      <c r="K21" s="83" t="str">
        <f>FIXED(VLOOKUP($M21,'Full Sample by BMI Level'!$A:$AH,24,0),3)</f>
        <v>0.219</v>
      </c>
      <c r="L21" s="84" t="str">
        <f>FIXED(VLOOKUP($M21,'Full Sample by BMI Level'!$A:$AH,25,0),3)</f>
        <v>0.414</v>
      </c>
      <c r="M21" s="11" t="s">
        <v>24</v>
      </c>
    </row>
    <row r="22" spans="1:13" x14ac:dyDescent="0.25">
      <c r="A22" s="82" t="s">
        <v>575</v>
      </c>
      <c r="B22" s="89" t="s">
        <v>574</v>
      </c>
      <c r="C22" s="83" t="str">
        <f>FIXED(VLOOKUP($M22,'Full Sample by BMI Level'!$A:$AH,3,0),3)</f>
        <v>0.814</v>
      </c>
      <c r="D22" s="84" t="str">
        <f>FIXED(VLOOKUP($M22,'Full Sample by BMI Level'!$A:$AH,4,0),3)</f>
        <v>0.389</v>
      </c>
      <c r="E22" s="83" t="str">
        <f>FIXED(VLOOKUP($M22,'Full Sample by BMI Level'!$A:$AH,31,0),3)</f>
        <v>0.879</v>
      </c>
      <c r="F22" s="84" t="str">
        <f>FIXED(VLOOKUP($M22,'Full Sample by BMI Level'!$A:$AH,32,0),3)</f>
        <v>0.327</v>
      </c>
      <c r="G22" s="83" t="str">
        <f>FIXED(VLOOKUP($M22,'Full Sample by BMI Level'!$A:$AH,10,0),3)</f>
        <v>0.866</v>
      </c>
      <c r="H22" s="84" t="str">
        <f>FIXED(VLOOKUP($M22,'Full Sample by BMI Level'!$A:$AH,11,0),3)</f>
        <v>0.341</v>
      </c>
      <c r="I22" s="83" t="str">
        <f>FIXED(VLOOKUP($M22,'Full Sample by BMI Level'!$A:$AH,17,0),3)</f>
        <v>0.788</v>
      </c>
      <c r="J22" s="84" t="str">
        <f>FIXED(VLOOKUP($M22,'Full Sample by BMI Level'!$A:$AH,18,0),3)</f>
        <v>0.409</v>
      </c>
      <c r="K22" s="83" t="str">
        <f>FIXED(VLOOKUP($M22,'Full Sample by BMI Level'!$A:$AH,24,0),3)</f>
        <v>0.743</v>
      </c>
      <c r="L22" s="84" t="str">
        <f>FIXED(VLOOKUP($M22,'Full Sample by BMI Level'!$A:$AH,25,0),3)</f>
        <v>0.437</v>
      </c>
      <c r="M22" s="11" t="s">
        <v>515</v>
      </c>
    </row>
    <row r="23" spans="1:13" x14ac:dyDescent="0.25">
      <c r="A23" s="82" t="s">
        <v>92</v>
      </c>
      <c r="B23" s="89" t="s">
        <v>573</v>
      </c>
      <c r="C23" s="83" t="str">
        <f>FIXED(VLOOKUP($M23,'Full Sample by BMI Level'!$A:$AH,3,0),3)</f>
        <v>0.137</v>
      </c>
      <c r="D23" s="84" t="str">
        <f>FIXED(VLOOKUP($M23,'Full Sample by BMI Level'!$A:$AH,4,0),3)</f>
        <v>0.344</v>
      </c>
      <c r="E23" s="83" t="str">
        <f>FIXED(VLOOKUP($M23,'Full Sample by BMI Level'!$A:$AH,31,0),3)</f>
        <v>0.069</v>
      </c>
      <c r="F23" s="84" t="str">
        <f>FIXED(VLOOKUP($M23,'Full Sample by BMI Level'!$A:$AH,32,0),3)</f>
        <v>0.254</v>
      </c>
      <c r="G23" s="83" t="str">
        <f>FIXED(VLOOKUP($M23,'Full Sample by BMI Level'!$A:$AH,10,0),3)</f>
        <v>0.098</v>
      </c>
      <c r="H23" s="84" t="str">
        <f>FIXED(VLOOKUP($M23,'Full Sample by BMI Level'!$A:$AH,11,0),3)</f>
        <v>0.298</v>
      </c>
      <c r="I23" s="83" t="str">
        <f>FIXED(VLOOKUP($M23,'Full Sample by BMI Level'!$A:$AH,17,0),3)</f>
        <v>0.151</v>
      </c>
      <c r="J23" s="84" t="str">
        <f>FIXED(VLOOKUP($M23,'Full Sample by BMI Level'!$A:$AH,18,0),3)</f>
        <v>0.358</v>
      </c>
      <c r="K23" s="83" t="str">
        <f>FIXED(VLOOKUP($M23,'Full Sample by BMI Level'!$A:$AH,24,0),3)</f>
        <v>0.197</v>
      </c>
      <c r="L23" s="84" t="str">
        <f>FIXED(VLOOKUP($M23,'Full Sample by BMI Level'!$A:$AH,25,0),3)</f>
        <v>0.398</v>
      </c>
      <c r="M23" s="11" t="s">
        <v>25</v>
      </c>
    </row>
    <row r="24" spans="1:13" x14ac:dyDescent="0.25">
      <c r="A24" s="82" t="s">
        <v>93</v>
      </c>
      <c r="B24" s="89" t="s">
        <v>572</v>
      </c>
      <c r="C24" s="83" t="str">
        <f>FIXED(VLOOKUP($M24,'Full Sample by BMI Level'!$A:$AH,3,0),3)</f>
        <v>0.049</v>
      </c>
      <c r="D24" s="84" t="str">
        <f>FIXED(VLOOKUP($M24,'Full Sample by BMI Level'!$A:$AH,4,0),3)</f>
        <v>0.216</v>
      </c>
      <c r="E24" s="83" t="str">
        <f>FIXED(VLOOKUP($M24,'Full Sample by BMI Level'!$A:$AH,31,0),3)</f>
        <v>0.052</v>
      </c>
      <c r="F24" s="84" t="str">
        <f>FIXED(VLOOKUP($M24,'Full Sample by BMI Level'!$A:$AH,32,0),3)</f>
        <v>0.222</v>
      </c>
      <c r="G24" s="83" t="str">
        <f>FIXED(VLOOKUP($M24,'Full Sample by BMI Level'!$A:$AH,10,0),3)</f>
        <v>0.036</v>
      </c>
      <c r="H24" s="84" t="str">
        <f>FIXED(VLOOKUP($M24,'Full Sample by BMI Level'!$A:$AH,11,0),3)</f>
        <v>0.185</v>
      </c>
      <c r="I24" s="83" t="str">
        <f>FIXED(VLOOKUP($M24,'Full Sample by BMI Level'!$A:$AH,17,0),3)</f>
        <v>0.061</v>
      </c>
      <c r="J24" s="84" t="str">
        <f>FIXED(VLOOKUP($M24,'Full Sample by BMI Level'!$A:$AH,18,0),3)</f>
        <v>0.239</v>
      </c>
      <c r="K24" s="83" t="str">
        <f>FIXED(VLOOKUP($M24,'Full Sample by BMI Level'!$A:$AH,24,0),3)</f>
        <v>0.060</v>
      </c>
      <c r="L24" s="84" t="str">
        <f>FIXED(VLOOKUP($M24,'Full Sample by BMI Level'!$A:$AH,25,0),3)</f>
        <v>0.237</v>
      </c>
      <c r="M24" s="11" t="s">
        <v>26</v>
      </c>
    </row>
    <row r="25" spans="1:13" x14ac:dyDescent="0.25">
      <c r="A25" s="82" t="s">
        <v>32</v>
      </c>
      <c r="B25" s="89" t="s">
        <v>571</v>
      </c>
      <c r="C25" s="83" t="str">
        <f>FIXED(VLOOKUP($M25,'Full Sample by BMI Level'!$A:$AH,3,0),3)</f>
        <v>0.424</v>
      </c>
      <c r="D25" s="84" t="str">
        <f>FIXED(VLOOKUP($M25,'Full Sample by BMI Level'!$A:$AH,4,0),3)</f>
        <v>0.758</v>
      </c>
      <c r="E25" s="83" t="str">
        <f>FIXED(VLOOKUP($M25,'Full Sample by BMI Level'!$A:$AH,31,0),3)</f>
        <v>0.334</v>
      </c>
      <c r="F25" s="84" t="str">
        <f>FIXED(VLOOKUP($M25,'Full Sample by BMI Level'!$A:$AH,32,0),3)</f>
        <v>0.719</v>
      </c>
      <c r="G25" s="83" t="str">
        <f>FIXED(VLOOKUP($M25,'Full Sample by BMI Level'!$A:$AH,10,0),3)</f>
        <v>0.349</v>
      </c>
      <c r="H25" s="84" t="str">
        <f>FIXED(VLOOKUP($M25,'Full Sample by BMI Level'!$A:$AH,11,0),3)</f>
        <v>0.703</v>
      </c>
      <c r="I25" s="83" t="str">
        <f>FIXED(VLOOKUP($M25,'Full Sample by BMI Level'!$A:$AH,17,0),3)</f>
        <v>0.448</v>
      </c>
      <c r="J25" s="84" t="str">
        <f>FIXED(VLOOKUP($M25,'Full Sample by BMI Level'!$A:$AH,18,0),3)</f>
        <v>0.772</v>
      </c>
      <c r="K25" s="83" t="str">
        <f>FIXED(VLOOKUP($M25,'Full Sample by BMI Level'!$A:$AH,24,0),3)</f>
        <v>0.540</v>
      </c>
      <c r="L25" s="84" t="str">
        <f>FIXED(VLOOKUP($M25,'Full Sample by BMI Level'!$A:$AH,25,0),3)</f>
        <v>0.820</v>
      </c>
      <c r="M25" s="11" t="s">
        <v>32</v>
      </c>
    </row>
    <row r="26" spans="1:13" x14ac:dyDescent="0.25">
      <c r="A26" s="82" t="s">
        <v>33</v>
      </c>
      <c r="B26" s="89" t="s">
        <v>570</v>
      </c>
      <c r="C26" s="83" t="str">
        <f>FIXED(VLOOKUP($M26,'Full Sample by BMI Level'!$A:$AH,3,0),3)</f>
        <v>10.399</v>
      </c>
      <c r="D26" s="84" t="str">
        <f>FIXED(VLOOKUP($M26,'Full Sample by BMI Level'!$A:$AH,4,0),3)</f>
        <v>2.592</v>
      </c>
      <c r="E26" s="83" t="str">
        <f>FIXED(VLOOKUP($M26,'Full Sample by BMI Level'!$A:$AH,31,0),3)</f>
        <v>10.456</v>
      </c>
      <c r="F26" s="84" t="str">
        <f>FIXED(VLOOKUP($M26,'Full Sample by BMI Level'!$A:$AH,32,0),3)</f>
        <v>2.228</v>
      </c>
      <c r="G26" s="83" t="str">
        <f>FIXED(VLOOKUP($M26,'Full Sample by BMI Level'!$A:$AH,10,0),3)</f>
        <v>10.455</v>
      </c>
      <c r="H26" s="84" t="str">
        <f>FIXED(VLOOKUP($M26,'Full Sample by BMI Level'!$A:$AH,11,0),3)</f>
        <v>2.551</v>
      </c>
      <c r="I26" s="83" t="str">
        <f>FIXED(VLOOKUP($M26,'Full Sample by BMI Level'!$A:$AH,17,0),3)</f>
        <v>10.386</v>
      </c>
      <c r="J26" s="84" t="str">
        <f>FIXED(VLOOKUP($M26,'Full Sample by BMI Level'!$A:$AH,18,0),3)</f>
        <v>2.630</v>
      </c>
      <c r="K26" s="83" t="str">
        <f>FIXED(VLOOKUP($M26,'Full Sample by BMI Level'!$A:$AH,24,0),3)</f>
        <v>10.310</v>
      </c>
      <c r="L26" s="84" t="str">
        <f>FIXED(VLOOKUP($M26,'Full Sample by BMI Level'!$A:$AH,25,0),3)</f>
        <v>2.652</v>
      </c>
      <c r="M26" s="11" t="s">
        <v>33</v>
      </c>
    </row>
    <row r="27" spans="1:13" x14ac:dyDescent="0.25">
      <c r="A27" s="82" t="s">
        <v>118</v>
      </c>
      <c r="B27" s="89" t="s">
        <v>569</v>
      </c>
      <c r="C27" s="83" t="str">
        <f>FIXED(VLOOKUP($M27,'Full Sample by BMI Level'!$A:$AH,3,0),3)</f>
        <v>3.670</v>
      </c>
      <c r="D27" s="84" t="str">
        <f>FIXED(VLOOKUP($M27,'Full Sample by BMI Level'!$A:$AH,4,0),3)</f>
        <v>1.802</v>
      </c>
      <c r="E27" s="83" t="str">
        <f>FIXED(VLOOKUP($M27,'Full Sample by BMI Level'!$A:$AH,31,0),3)</f>
        <v>3.645</v>
      </c>
      <c r="F27" s="84" t="str">
        <f>FIXED(VLOOKUP($M27,'Full Sample by BMI Level'!$A:$AH,32,0),3)</f>
        <v>1.783</v>
      </c>
      <c r="G27" s="83" t="str">
        <f>FIXED(VLOOKUP($M27,'Full Sample by BMI Level'!$A:$AH,10,0),3)</f>
        <v>3.666</v>
      </c>
      <c r="H27" s="84" t="str">
        <f>FIXED(VLOOKUP($M27,'Full Sample by BMI Level'!$A:$AH,11,0),3)</f>
        <v>1.770</v>
      </c>
      <c r="I27" s="83" t="str">
        <f>FIXED(VLOOKUP($M27,'Full Sample by BMI Level'!$A:$AH,17,0),3)</f>
        <v>3.637</v>
      </c>
      <c r="J27" s="84" t="str">
        <f>FIXED(VLOOKUP($M27,'Full Sample by BMI Level'!$A:$AH,18,0),3)</f>
        <v>1.831</v>
      </c>
      <c r="K27" s="83" t="str">
        <f>FIXED(VLOOKUP($M27,'Full Sample by BMI Level'!$A:$AH,24,0),3)</f>
        <v>3.718</v>
      </c>
      <c r="L27" s="84" t="str">
        <f>FIXED(VLOOKUP($M27,'Full Sample by BMI Level'!$A:$AH,25,0),3)</f>
        <v>1.828</v>
      </c>
      <c r="M27" s="11" t="s">
        <v>118</v>
      </c>
    </row>
    <row r="28" spans="1:13" x14ac:dyDescent="0.25">
      <c r="A28" s="82" t="s">
        <v>568</v>
      </c>
      <c r="B28" s="89" t="s">
        <v>567</v>
      </c>
      <c r="C28" s="83" t="str">
        <f>FIXED(VLOOKUP($M28,'Full Sample by BMI Level'!$A:$AH,3,0),3)</f>
        <v>0.261</v>
      </c>
      <c r="D28" s="84" t="str">
        <f>FIXED(VLOOKUP($M28,'Full Sample by BMI Level'!$A:$AH,4,0),3)</f>
        <v>0.439</v>
      </c>
      <c r="E28" s="83" t="str">
        <f>FIXED(VLOOKUP($M28,'Full Sample by BMI Level'!$A:$AH,31,0),3)</f>
        <v>0.379</v>
      </c>
      <c r="F28" s="84" t="str">
        <f>FIXED(VLOOKUP($M28,'Full Sample by BMI Level'!$A:$AH,32,0),3)</f>
        <v>0.485</v>
      </c>
      <c r="G28" s="83" t="str">
        <f>FIXED(VLOOKUP($M28,'Full Sample by BMI Level'!$A:$AH,10,0),3)</f>
        <v>0.285</v>
      </c>
      <c r="H28" s="84" t="str">
        <f>FIXED(VLOOKUP($M28,'Full Sample by BMI Level'!$A:$AH,11,0),3)</f>
        <v>0.451</v>
      </c>
      <c r="I28" s="83" t="str">
        <f>FIXED(VLOOKUP($M28,'Full Sample by BMI Level'!$A:$AH,17,0),3)</f>
        <v>0.239</v>
      </c>
      <c r="J28" s="84" t="str">
        <f>FIXED(VLOOKUP($M28,'Full Sample by BMI Level'!$A:$AH,18,0),3)</f>
        <v>0.427</v>
      </c>
      <c r="K28" s="83" t="str">
        <f>FIXED(VLOOKUP($M28,'Full Sample by BMI Level'!$A:$AH,24,0),3)</f>
        <v>0.232</v>
      </c>
      <c r="L28" s="84" t="str">
        <f>FIXED(VLOOKUP($M28,'Full Sample by BMI Level'!$A:$AH,25,0),3)</f>
        <v>0.422</v>
      </c>
      <c r="M28" s="11" t="s">
        <v>513</v>
      </c>
    </row>
    <row r="29" spans="1:13" x14ac:dyDescent="0.25">
      <c r="A29" s="82" t="s">
        <v>95</v>
      </c>
      <c r="B29" s="89" t="s">
        <v>566</v>
      </c>
      <c r="C29" s="83" t="str">
        <f>FIXED(VLOOKUP($M29,'Full Sample by BMI Level'!$A:$AH,3,0),3)</f>
        <v>0.295</v>
      </c>
      <c r="D29" s="84" t="str">
        <f>FIXED(VLOOKUP($M29,'Full Sample by BMI Level'!$A:$AH,4,0),3)</f>
        <v>0.456</v>
      </c>
      <c r="E29" s="83" t="str">
        <f>FIXED(VLOOKUP($M29,'Full Sample by BMI Level'!$A:$AH,31,0),3)</f>
        <v>0.257</v>
      </c>
      <c r="F29" s="84" t="str">
        <f>FIXED(VLOOKUP($M29,'Full Sample by BMI Level'!$A:$AH,32,0),3)</f>
        <v>0.437</v>
      </c>
      <c r="G29" s="83" t="str">
        <f>FIXED(VLOOKUP($M29,'Full Sample by BMI Level'!$A:$AH,10,0),3)</f>
        <v>0.278</v>
      </c>
      <c r="H29" s="84" t="str">
        <f>FIXED(VLOOKUP($M29,'Full Sample by BMI Level'!$A:$AH,11,0),3)</f>
        <v>0.448</v>
      </c>
      <c r="I29" s="83" t="str">
        <f>FIXED(VLOOKUP($M29,'Full Sample by BMI Level'!$A:$AH,17,0),3)</f>
        <v>0.312</v>
      </c>
      <c r="J29" s="84" t="str">
        <f>FIXED(VLOOKUP($M29,'Full Sample by BMI Level'!$A:$AH,18,0),3)</f>
        <v>0.463</v>
      </c>
      <c r="K29" s="83" t="str">
        <f>FIXED(VLOOKUP($M29,'Full Sample by BMI Level'!$A:$AH,24,0),3)</f>
        <v>0.311</v>
      </c>
      <c r="L29" s="84" t="str">
        <f>FIXED(VLOOKUP($M29,'Full Sample by BMI Level'!$A:$AH,25,0),3)</f>
        <v>0.463</v>
      </c>
      <c r="M29" s="11" t="s">
        <v>29</v>
      </c>
    </row>
    <row r="30" spans="1:13" x14ac:dyDescent="0.25">
      <c r="A30" s="82" t="s">
        <v>96</v>
      </c>
      <c r="B30" s="89" t="s">
        <v>565</v>
      </c>
      <c r="C30" s="83" t="str">
        <f>FIXED(VLOOKUP($M30,'Full Sample by BMI Level'!$A:$AH,3,0),3)</f>
        <v>0.333</v>
      </c>
      <c r="D30" s="84" t="str">
        <f>FIXED(VLOOKUP($M30,'Full Sample by BMI Level'!$A:$AH,4,0),3)</f>
        <v>0.471</v>
      </c>
      <c r="E30" s="83" t="str">
        <f>FIXED(VLOOKUP($M30,'Full Sample by BMI Level'!$A:$AH,31,0),3)</f>
        <v>0.276</v>
      </c>
      <c r="F30" s="84" t="str">
        <f>FIXED(VLOOKUP($M30,'Full Sample by BMI Level'!$A:$AH,32,0),3)</f>
        <v>0.447</v>
      </c>
      <c r="G30" s="83" t="str">
        <f>FIXED(VLOOKUP($M30,'Full Sample by BMI Level'!$A:$AH,10,0),3)</f>
        <v>0.326</v>
      </c>
      <c r="H30" s="84" t="str">
        <f>FIXED(VLOOKUP($M30,'Full Sample by BMI Level'!$A:$AH,11,0),3)</f>
        <v>0.469</v>
      </c>
      <c r="I30" s="83" t="str">
        <f>FIXED(VLOOKUP($M30,'Full Sample by BMI Level'!$A:$AH,17,0),3)</f>
        <v>0.332</v>
      </c>
      <c r="J30" s="84" t="str">
        <f>FIXED(VLOOKUP($M30,'Full Sample by BMI Level'!$A:$AH,18,0),3)</f>
        <v>0.471</v>
      </c>
      <c r="K30" s="83" t="str">
        <f>FIXED(VLOOKUP($M30,'Full Sample by BMI Level'!$A:$AH,24,0),3)</f>
        <v>0.353</v>
      </c>
      <c r="L30" s="84" t="str">
        <f>FIXED(VLOOKUP($M30,'Full Sample by BMI Level'!$A:$AH,25,0),3)</f>
        <v>0.478</v>
      </c>
      <c r="M30" s="11" t="s">
        <v>30</v>
      </c>
    </row>
    <row r="31" spans="1:13" x14ac:dyDescent="0.25">
      <c r="A31" s="82" t="s">
        <v>97</v>
      </c>
      <c r="B31" s="89" t="s">
        <v>564</v>
      </c>
      <c r="C31" s="83" t="str">
        <f>FIXED(VLOOKUP($M31,'Full Sample by BMI Level'!$A:$AH,3,0),3)</f>
        <v>0.086</v>
      </c>
      <c r="D31" s="84" t="str">
        <f>FIXED(VLOOKUP($M31,'Full Sample by BMI Level'!$A:$AH,4,0),3)</f>
        <v>0.280</v>
      </c>
      <c r="E31" s="83" t="str">
        <f>FIXED(VLOOKUP($M31,'Full Sample by BMI Level'!$A:$AH,31,0),3)</f>
        <v>0.063</v>
      </c>
      <c r="F31" s="84" t="str">
        <f>FIXED(VLOOKUP($M31,'Full Sample by BMI Level'!$A:$AH,32,0),3)</f>
        <v>0.243</v>
      </c>
      <c r="G31" s="83" t="str">
        <f>FIXED(VLOOKUP($M31,'Full Sample by BMI Level'!$A:$AH,10,0),3)</f>
        <v>0.086</v>
      </c>
      <c r="H31" s="84" t="str">
        <f>FIXED(VLOOKUP($M31,'Full Sample by BMI Level'!$A:$AH,11,0),3)</f>
        <v>0.280</v>
      </c>
      <c r="I31" s="83" t="str">
        <f>FIXED(VLOOKUP($M31,'Full Sample by BMI Level'!$A:$AH,17,0),3)</f>
        <v>0.092</v>
      </c>
      <c r="J31" s="84" t="str">
        <f>FIXED(VLOOKUP($M31,'Full Sample by BMI Level'!$A:$AH,18,0),3)</f>
        <v>0.288</v>
      </c>
      <c r="K31" s="83" t="str">
        <f>FIXED(VLOOKUP($M31,'Full Sample by BMI Level'!$A:$AH,24,0),3)</f>
        <v>0.081</v>
      </c>
      <c r="L31" s="84" t="str">
        <f>FIXED(VLOOKUP($M31,'Full Sample by BMI Level'!$A:$AH,25,0),3)</f>
        <v>0.272</v>
      </c>
      <c r="M31" s="11" t="s">
        <v>27</v>
      </c>
    </row>
    <row r="32" spans="1:13" x14ac:dyDescent="0.25">
      <c r="A32" s="82" t="s">
        <v>98</v>
      </c>
      <c r="B32" s="89" t="s">
        <v>563</v>
      </c>
      <c r="C32" s="83" t="str">
        <f>FIXED(VLOOKUP($M32,'Full Sample by BMI Level'!$A:$AH,3,0),3)</f>
        <v>0.025</v>
      </c>
      <c r="D32" s="84" t="str">
        <f>FIXED(VLOOKUP($M32,'Full Sample by BMI Level'!$A:$AH,4,0),3)</f>
        <v>0.156</v>
      </c>
      <c r="E32" s="83" t="str">
        <f>FIXED(VLOOKUP($M32,'Full Sample by BMI Level'!$A:$AH,31,0),3)</f>
        <v>0.025</v>
      </c>
      <c r="F32" s="84" t="str">
        <f>FIXED(VLOOKUP($M32,'Full Sample by BMI Level'!$A:$AH,32,0),3)</f>
        <v>0.157</v>
      </c>
      <c r="G32" s="83" t="str">
        <f>FIXED(VLOOKUP($M32,'Full Sample by BMI Level'!$A:$AH,10,0),3)</f>
        <v>0.026</v>
      </c>
      <c r="H32" s="84" t="str">
        <f>FIXED(VLOOKUP($M32,'Full Sample by BMI Level'!$A:$AH,11,0),3)</f>
        <v>0.159</v>
      </c>
      <c r="I32" s="83" t="str">
        <f>FIXED(VLOOKUP($M32,'Full Sample by BMI Level'!$A:$AH,17,0),3)</f>
        <v>0.025</v>
      </c>
      <c r="J32" s="84" t="str">
        <f>FIXED(VLOOKUP($M32,'Full Sample by BMI Level'!$A:$AH,18,0),3)</f>
        <v>0.155</v>
      </c>
      <c r="K32" s="83" t="str">
        <f>FIXED(VLOOKUP($M32,'Full Sample by BMI Level'!$A:$AH,24,0),3)</f>
        <v>0.024</v>
      </c>
      <c r="L32" s="84" t="str">
        <f>FIXED(VLOOKUP($M32,'Full Sample by BMI Level'!$A:$AH,25,0),3)</f>
        <v>0.152</v>
      </c>
      <c r="M32" s="11" t="s">
        <v>28</v>
      </c>
    </row>
    <row r="33" spans="1:13" x14ac:dyDescent="0.25">
      <c r="A33" s="82" t="s">
        <v>34</v>
      </c>
      <c r="B33" s="89" t="s">
        <v>562</v>
      </c>
      <c r="C33" s="83" t="str">
        <f>FIXED(VLOOKUP($M33,'Full Sample by BMI Level'!$A:$AH,3,0),3)</f>
        <v>37.743</v>
      </c>
      <c r="D33" s="84" t="str">
        <f>FIXED(VLOOKUP($M33,'Full Sample by BMI Level'!$A:$AH,4,0),3)</f>
        <v>28.332</v>
      </c>
      <c r="E33" s="83" t="str">
        <f>FIXED(VLOOKUP($M33,'Full Sample by BMI Level'!$A:$AH,31,0),3)</f>
        <v>37.451</v>
      </c>
      <c r="F33" s="84" t="str">
        <f>FIXED(VLOOKUP($M33,'Full Sample by BMI Level'!$A:$AH,32,0),3)</f>
        <v>28.795</v>
      </c>
      <c r="G33" s="83" t="str">
        <f>FIXED(VLOOKUP($M33,'Full Sample by BMI Level'!$A:$AH,10,0),3)</f>
        <v>39.961</v>
      </c>
      <c r="H33" s="84" t="str">
        <f>FIXED(VLOOKUP($M33,'Full Sample by BMI Level'!$A:$AH,11,0),3)</f>
        <v>29.181</v>
      </c>
      <c r="I33" s="83" t="str">
        <f>FIXED(VLOOKUP($M33,'Full Sample by BMI Level'!$A:$AH,17,0),3)</f>
        <v>36.803</v>
      </c>
      <c r="J33" s="84" t="str">
        <f>FIXED(VLOOKUP($M33,'Full Sample by BMI Level'!$A:$AH,18,0),3)</f>
        <v>27.907</v>
      </c>
      <c r="K33" s="83" t="str">
        <f>FIXED(VLOOKUP($M33,'Full Sample by BMI Level'!$A:$AH,24,0),3)</f>
        <v>34.900</v>
      </c>
      <c r="L33" s="84" t="str">
        <f>FIXED(VLOOKUP($M33,'Full Sample by BMI Level'!$A:$AH,25,0),3)</f>
        <v>26.892</v>
      </c>
      <c r="M33" s="11" t="s">
        <v>34</v>
      </c>
    </row>
    <row r="34" spans="1:13" x14ac:dyDescent="0.25">
      <c r="A34" s="82" t="s">
        <v>35</v>
      </c>
      <c r="B34" s="89" t="s">
        <v>561</v>
      </c>
      <c r="C34" s="83" t="str">
        <f>FIXED(VLOOKUP($M34,'Full Sample by BMI Level'!$A:$AH,3,0),3)</f>
        <v>26.187</v>
      </c>
      <c r="D34" s="84" t="str">
        <f>FIXED(VLOOKUP($M34,'Full Sample by BMI Level'!$A:$AH,4,0),3)</f>
        <v>66.241</v>
      </c>
      <c r="E34" s="83" t="str">
        <f>FIXED(VLOOKUP($M34,'Full Sample by BMI Level'!$A:$AH,31,0),3)</f>
        <v>16.213</v>
      </c>
      <c r="F34" s="84" t="str">
        <f>FIXED(VLOOKUP($M34,'Full Sample by BMI Level'!$A:$AH,32,0),3)</f>
        <v>39.895</v>
      </c>
      <c r="G34" s="83" t="str">
        <f>FIXED(VLOOKUP($M34,'Full Sample by BMI Level'!$A:$AH,10,0),3)</f>
        <v>21.950</v>
      </c>
      <c r="H34" s="84" t="str">
        <f>FIXED(VLOOKUP($M34,'Full Sample by BMI Level'!$A:$AH,11,0),3)</f>
        <v>58.264</v>
      </c>
      <c r="I34" s="83" t="str">
        <f>FIXED(VLOOKUP($M34,'Full Sample by BMI Level'!$A:$AH,17,0),3)</f>
        <v>27.786</v>
      </c>
      <c r="J34" s="84" t="str">
        <f>FIXED(VLOOKUP($M34,'Full Sample by BMI Level'!$A:$AH,18,0),3)</f>
        <v>68.269</v>
      </c>
      <c r="K34" s="83" t="str">
        <f>FIXED(VLOOKUP($M34,'Full Sample by BMI Level'!$A:$AH,24,0),3)</f>
        <v>32.874</v>
      </c>
      <c r="L34" s="84" t="str">
        <f>FIXED(VLOOKUP($M34,'Full Sample by BMI Level'!$A:$AH,25,0),3)</f>
        <v>77.612</v>
      </c>
      <c r="M34" s="11" t="s">
        <v>35</v>
      </c>
    </row>
    <row r="35" spans="1:13" ht="30" x14ac:dyDescent="0.25">
      <c r="A35" s="82" t="s">
        <v>36</v>
      </c>
      <c r="B35" s="89" t="s">
        <v>560</v>
      </c>
      <c r="C35" s="83" t="str">
        <f>FIXED(VLOOKUP($M35,'Full Sample by BMI Level'!$A:$AH,3,0),3)</f>
        <v>225.819</v>
      </c>
      <c r="D35" s="84" t="str">
        <f>FIXED(VLOOKUP($M35,'Full Sample by BMI Level'!$A:$AH,4,0),3)</f>
        <v>206.618</v>
      </c>
      <c r="E35" s="83" t="str">
        <f>FIXED(VLOOKUP($M35,'Full Sample by BMI Level'!$A:$AH,31,0),3)</f>
        <v>145.800</v>
      </c>
      <c r="F35" s="84" t="str">
        <f>FIXED(VLOOKUP($M35,'Full Sample by BMI Level'!$A:$AH,32,0),3)</f>
        <v>159.380</v>
      </c>
      <c r="G35" s="83" t="str">
        <f>FIXED(VLOOKUP($M35,'Full Sample by BMI Level'!$A:$AH,10,0),3)</f>
        <v>184.666</v>
      </c>
      <c r="H35" s="84" t="str">
        <f>FIXED(VLOOKUP($M35,'Full Sample by BMI Level'!$A:$AH,11,0),3)</f>
        <v>181.690</v>
      </c>
      <c r="I35" s="83" t="str">
        <f>FIXED(VLOOKUP($M35,'Full Sample by BMI Level'!$A:$AH,17,0),3)</f>
        <v>246.413</v>
      </c>
      <c r="J35" s="84" t="str">
        <f>FIXED(VLOOKUP($M35,'Full Sample by BMI Level'!$A:$AH,18,0),3)</f>
        <v>213.127</v>
      </c>
      <c r="K35" s="83" t="str">
        <f>FIXED(VLOOKUP($M35,'Full Sample by BMI Level'!$A:$AH,24,0),3)</f>
        <v>283.623</v>
      </c>
      <c r="L35" s="84" t="str">
        <f>FIXED(VLOOKUP($M35,'Full Sample by BMI Level'!$A:$AH,25,0),3)</f>
        <v>225.904</v>
      </c>
      <c r="M35" s="11" t="s">
        <v>36</v>
      </c>
    </row>
    <row r="36" spans="1:13" x14ac:dyDescent="0.25">
      <c r="A36" s="82" t="s">
        <v>559</v>
      </c>
      <c r="B36" s="89" t="s">
        <v>558</v>
      </c>
      <c r="C36" s="83" t="str">
        <f>FIXED(VLOOKUP($M36,'Full Sample by BMI Level'!$A:$AH,3,0),3)</f>
        <v>0.582</v>
      </c>
      <c r="D36" s="84" t="str">
        <f>FIXED(VLOOKUP($M36,'Full Sample by BMI Level'!$A:$AH,4,0),3)</f>
        <v>0.493</v>
      </c>
      <c r="E36" s="83" t="str">
        <f>FIXED(VLOOKUP($M36,'Full Sample by BMI Level'!$A:$AH,31,0),3)</f>
        <v>0.632</v>
      </c>
      <c r="F36" s="84" t="str">
        <f>FIXED(VLOOKUP($M36,'Full Sample by BMI Level'!$A:$AH,32,0),3)</f>
        <v>0.483</v>
      </c>
      <c r="G36" s="83" t="str">
        <f>FIXED(VLOOKUP($M36,'Full Sample by BMI Level'!$A:$AH,10,0),3)</f>
        <v>0.652</v>
      </c>
      <c r="H36" s="84" t="str">
        <f>FIXED(VLOOKUP($M36,'Full Sample by BMI Level'!$A:$AH,11,0),3)</f>
        <v>0.476</v>
      </c>
      <c r="I36" s="83" t="str">
        <f>FIXED(VLOOKUP($M36,'Full Sample by BMI Level'!$A:$AH,17,0),3)</f>
        <v>0.607</v>
      </c>
      <c r="J36" s="84" t="str">
        <f>FIXED(VLOOKUP($M36,'Full Sample by BMI Level'!$A:$AH,18,0),3)</f>
        <v>0.489</v>
      </c>
      <c r="K36" s="83" t="str">
        <f>FIXED(VLOOKUP($M36,'Full Sample by BMI Level'!$A:$AH,24,0),3)</f>
        <v>0.428</v>
      </c>
      <c r="L36" s="84" t="str">
        <f>FIXED(VLOOKUP($M36,'Full Sample by BMI Level'!$A:$AH,25,0),3)</f>
        <v>0.495</v>
      </c>
      <c r="M36" s="11" t="s">
        <v>514</v>
      </c>
    </row>
    <row r="37" spans="1:13" x14ac:dyDescent="0.25">
      <c r="A37" s="82" t="s">
        <v>557</v>
      </c>
      <c r="B37" s="89" t="s">
        <v>556</v>
      </c>
      <c r="C37" s="83" t="str">
        <f>FIXED(VLOOKUP($M37,'Full Sample by BMI Level'!$A:$AH,3,0),3)</f>
        <v>0.300</v>
      </c>
      <c r="D37" s="84" t="str">
        <f>FIXED(VLOOKUP($M37,'Full Sample by BMI Level'!$A:$AH,4,0),3)</f>
        <v>0.458</v>
      </c>
      <c r="E37" s="83" t="str">
        <f>FIXED(VLOOKUP($M37,'Full Sample by BMI Level'!$A:$AH,31,0),3)</f>
        <v>0.244</v>
      </c>
      <c r="F37" s="84" t="str">
        <f>FIXED(VLOOKUP($M37,'Full Sample by BMI Level'!$A:$AH,32,0),3)</f>
        <v>0.430</v>
      </c>
      <c r="G37" s="83" t="str">
        <f>FIXED(VLOOKUP($M37,'Full Sample by BMI Level'!$A:$AH,10,0),3)</f>
        <v>0.262</v>
      </c>
      <c r="H37" s="84" t="str">
        <f>FIXED(VLOOKUP($M37,'Full Sample by BMI Level'!$A:$AH,11,0),3)</f>
        <v>0.440</v>
      </c>
      <c r="I37" s="83" t="str">
        <f>FIXED(VLOOKUP($M37,'Full Sample by BMI Level'!$A:$AH,17,0),3)</f>
        <v>0.294</v>
      </c>
      <c r="J37" s="84" t="str">
        <f>FIXED(VLOOKUP($M37,'Full Sample by BMI Level'!$A:$AH,18,0),3)</f>
        <v>0.456</v>
      </c>
      <c r="K37" s="83" t="str">
        <f>FIXED(VLOOKUP($M37,'Full Sample by BMI Level'!$A:$AH,24,0),3)</f>
        <v>0.378</v>
      </c>
      <c r="L37" s="84" t="str">
        <f>FIXED(VLOOKUP($M37,'Full Sample by BMI Level'!$A:$AH,25,0),3)</f>
        <v>0.485</v>
      </c>
      <c r="M37" s="11" t="s">
        <v>37</v>
      </c>
    </row>
    <row r="38" spans="1:13" x14ac:dyDescent="0.25">
      <c r="A38" s="82" t="s">
        <v>555</v>
      </c>
      <c r="B38" s="89" t="s">
        <v>554</v>
      </c>
      <c r="C38" s="83" t="str">
        <f>FIXED(VLOOKUP($M38,'Full Sample by BMI Level'!$A:$AH,3,0),3)</f>
        <v>0.118</v>
      </c>
      <c r="D38" s="84" t="str">
        <f>FIXED(VLOOKUP($M38,'Full Sample by BMI Level'!$A:$AH,4,0),3)</f>
        <v>0.323</v>
      </c>
      <c r="E38" s="83" t="str">
        <f>FIXED(VLOOKUP($M38,'Full Sample by BMI Level'!$A:$AH,31,0),3)</f>
        <v>0.123</v>
      </c>
      <c r="F38" s="84" t="str">
        <f>FIXED(VLOOKUP($M38,'Full Sample by BMI Level'!$A:$AH,32,0),3)</f>
        <v>0.329</v>
      </c>
      <c r="G38" s="83" t="str">
        <f>FIXED(VLOOKUP($M38,'Full Sample by BMI Level'!$A:$AH,10,0),3)</f>
        <v>0.086</v>
      </c>
      <c r="H38" s="84" t="str">
        <f>FIXED(VLOOKUP($M38,'Full Sample by BMI Level'!$A:$AH,11,0),3)</f>
        <v>0.280</v>
      </c>
      <c r="I38" s="83" t="str">
        <f>FIXED(VLOOKUP($M38,'Full Sample by BMI Level'!$A:$AH,17,0),3)</f>
        <v>0.099</v>
      </c>
      <c r="J38" s="84" t="str">
        <f>FIXED(VLOOKUP($M38,'Full Sample by BMI Level'!$A:$AH,18,0),3)</f>
        <v>0.299</v>
      </c>
      <c r="K38" s="83" t="str">
        <f>FIXED(VLOOKUP($M38,'Full Sample by BMI Level'!$A:$AH,24,0),3)</f>
        <v>0.194</v>
      </c>
      <c r="L38" s="84" t="str">
        <f>FIXED(VLOOKUP($M38,'Full Sample by BMI Level'!$A:$AH,25,0),3)</f>
        <v>0.395</v>
      </c>
      <c r="M38" s="11" t="s">
        <v>38</v>
      </c>
    </row>
    <row r="39" spans="1:13" x14ac:dyDescent="0.25">
      <c r="A39" s="82" t="s">
        <v>553</v>
      </c>
      <c r="B39" s="89" t="s">
        <v>552</v>
      </c>
      <c r="C39" s="83" t="str">
        <f>FIXED(VLOOKUP($M39,'Full Sample by BMI Level'!$A:$AH,3,0),3)</f>
        <v>0.208</v>
      </c>
      <c r="D39" s="84" t="str">
        <f>FIXED(VLOOKUP($M39,'Full Sample by BMI Level'!$A:$AH,4,0),3)</f>
        <v>0.406</v>
      </c>
      <c r="E39" s="83" t="str">
        <f>FIXED(VLOOKUP($M39,'Full Sample by BMI Level'!$A:$AH,31,0),3)</f>
        <v>0.240</v>
      </c>
      <c r="F39" s="84" t="str">
        <f>FIXED(VLOOKUP($M39,'Full Sample by BMI Level'!$A:$AH,32,0),3)</f>
        <v>0.427</v>
      </c>
      <c r="G39" s="83" t="str">
        <f>FIXED(VLOOKUP($M39,'Full Sample by BMI Level'!$A:$AH,10,0),3)</f>
        <v>0.213</v>
      </c>
      <c r="H39" s="84" t="str">
        <f>FIXED(VLOOKUP($M39,'Full Sample by BMI Level'!$A:$AH,11,0),3)</f>
        <v>0.410</v>
      </c>
      <c r="I39" s="83" t="str">
        <f>FIXED(VLOOKUP($M39,'Full Sample by BMI Level'!$A:$AH,17,0),3)</f>
        <v>0.218</v>
      </c>
      <c r="J39" s="84" t="str">
        <f>FIXED(VLOOKUP($M39,'Full Sample by BMI Level'!$A:$AH,18,0),3)</f>
        <v>0.413</v>
      </c>
      <c r="K39" s="83" t="str">
        <f>FIXED(VLOOKUP($M39,'Full Sample by BMI Level'!$A:$AH,24,0),3)</f>
        <v>0.186</v>
      </c>
      <c r="L39" s="84" t="str">
        <f>FIXED(VLOOKUP($M39,'Full Sample by BMI Level'!$A:$AH,25,0),3)</f>
        <v>0.389</v>
      </c>
      <c r="M39" s="11" t="s">
        <v>516</v>
      </c>
    </row>
    <row r="40" spans="1:13" x14ac:dyDescent="0.25">
      <c r="A40" s="82" t="s">
        <v>551</v>
      </c>
      <c r="B40" s="89" t="s">
        <v>550</v>
      </c>
      <c r="C40" s="83" t="str">
        <f>FIXED(VLOOKUP($M40,'Full Sample by BMI Level'!$A:$AH,3,0),3)</f>
        <v>0.151</v>
      </c>
      <c r="D40" s="84" t="str">
        <f>FIXED(VLOOKUP($M40,'Full Sample by BMI Level'!$A:$AH,4,0),3)</f>
        <v>0.358</v>
      </c>
      <c r="E40" s="83" t="str">
        <f>FIXED(VLOOKUP($M40,'Full Sample by BMI Level'!$A:$AH,31,0),3)</f>
        <v>0.162</v>
      </c>
      <c r="F40" s="84" t="str">
        <f>FIXED(VLOOKUP($M40,'Full Sample by BMI Level'!$A:$AH,32,0),3)</f>
        <v>0.369</v>
      </c>
      <c r="G40" s="83" t="str">
        <f>FIXED(VLOOKUP($M40,'Full Sample by BMI Level'!$A:$AH,10,0),3)</f>
        <v>0.160</v>
      </c>
      <c r="H40" s="84" t="str">
        <f>FIXED(VLOOKUP($M40,'Full Sample by BMI Level'!$A:$AH,11,0),3)</f>
        <v>0.367</v>
      </c>
      <c r="I40" s="83" t="str">
        <f>FIXED(VLOOKUP($M40,'Full Sample by BMI Level'!$A:$AH,17,0),3)</f>
        <v>0.145</v>
      </c>
      <c r="J40" s="84" t="str">
        <f>FIXED(VLOOKUP($M40,'Full Sample by BMI Level'!$A:$AH,18,0),3)</f>
        <v>0.352</v>
      </c>
      <c r="K40" s="83" t="str">
        <f>FIXED(VLOOKUP($M40,'Full Sample by BMI Level'!$A:$AH,24,0),3)</f>
        <v>0.140</v>
      </c>
      <c r="L40" s="84" t="str">
        <f>FIXED(VLOOKUP($M40,'Full Sample by BMI Level'!$A:$AH,25,0),3)</f>
        <v>0.347</v>
      </c>
      <c r="M40" s="11" t="s">
        <v>40</v>
      </c>
    </row>
    <row r="41" spans="1:13" x14ac:dyDescent="0.25">
      <c r="A41" s="82" t="s">
        <v>549</v>
      </c>
      <c r="B41" s="89" t="s">
        <v>548</v>
      </c>
      <c r="C41" s="83" t="str">
        <f>FIXED(VLOOKUP($M41,'Full Sample by BMI Level'!$A:$AH,3,0),3)</f>
        <v>0.434</v>
      </c>
      <c r="D41" s="84" t="str">
        <f>FIXED(VLOOKUP($M41,'Full Sample by BMI Level'!$A:$AH,4,0),3)</f>
        <v>0.496</v>
      </c>
      <c r="E41" s="83" t="str">
        <f>FIXED(VLOOKUP($M41,'Full Sample by BMI Level'!$A:$AH,31,0),3)</f>
        <v>0.429</v>
      </c>
      <c r="F41" s="84" t="str">
        <f>FIXED(VLOOKUP($M41,'Full Sample by BMI Level'!$A:$AH,32,0),3)</f>
        <v>0.495</v>
      </c>
      <c r="G41" s="83" t="str">
        <f>FIXED(VLOOKUP($M41,'Full Sample by BMI Level'!$A:$AH,10,0),3)</f>
        <v>0.419</v>
      </c>
      <c r="H41" s="84" t="str">
        <f>FIXED(VLOOKUP($M41,'Full Sample by BMI Level'!$A:$AH,11,0),3)</f>
        <v>0.493</v>
      </c>
      <c r="I41" s="83" t="str">
        <f>FIXED(VLOOKUP($M41,'Full Sample by BMI Level'!$A:$AH,17,0),3)</f>
        <v>0.414</v>
      </c>
      <c r="J41" s="84" t="str">
        <f>FIXED(VLOOKUP($M41,'Full Sample by BMI Level'!$A:$AH,18,0),3)</f>
        <v>0.493</v>
      </c>
      <c r="K41" s="83" t="str">
        <f>FIXED(VLOOKUP($M41,'Full Sample by BMI Level'!$A:$AH,24,0),3)</f>
        <v>0.482</v>
      </c>
      <c r="L41" s="84" t="str">
        <f>FIXED(VLOOKUP($M41,'Full Sample by BMI Level'!$A:$AH,25,0),3)</f>
        <v>0.500</v>
      </c>
      <c r="M41" s="11" t="s">
        <v>41</v>
      </c>
    </row>
    <row r="42" spans="1:13" x14ac:dyDescent="0.25">
      <c r="A42" s="82" t="s">
        <v>103</v>
      </c>
      <c r="B42" s="89" t="s">
        <v>547</v>
      </c>
      <c r="C42" s="83" t="str">
        <f>FIXED(VLOOKUP($M42,'Full Sample by BMI Level'!$A:$AH,3,0),3)</f>
        <v>0.207</v>
      </c>
      <c r="D42" s="84" t="str">
        <f>FIXED(VLOOKUP($M42,'Full Sample by BMI Level'!$A:$AH,4,0),3)</f>
        <v>0.405</v>
      </c>
      <c r="E42" s="83" t="str">
        <f>FIXED(VLOOKUP($M42,'Full Sample by BMI Level'!$A:$AH,31,0),3)</f>
        <v>0.169</v>
      </c>
      <c r="F42" s="84" t="str">
        <f>FIXED(VLOOKUP($M42,'Full Sample by BMI Level'!$A:$AH,32,0),3)</f>
        <v>0.375</v>
      </c>
      <c r="G42" s="83" t="str">
        <f>FIXED(VLOOKUP($M42,'Full Sample by BMI Level'!$A:$AH,10,0),3)</f>
        <v>0.208</v>
      </c>
      <c r="H42" s="84" t="str">
        <f>FIXED(VLOOKUP($M42,'Full Sample by BMI Level'!$A:$AH,11,0),3)</f>
        <v>0.406</v>
      </c>
      <c r="I42" s="83" t="str">
        <f>FIXED(VLOOKUP($M42,'Full Sample by BMI Level'!$A:$AH,17,0),3)</f>
        <v>0.224</v>
      </c>
      <c r="J42" s="84" t="str">
        <f>FIXED(VLOOKUP($M42,'Full Sample by BMI Level'!$A:$AH,18,0),3)</f>
        <v>0.417</v>
      </c>
      <c r="K42" s="83" t="str">
        <f>FIXED(VLOOKUP($M42,'Full Sample by BMI Level'!$A:$AH,24,0),3)</f>
        <v>0.193</v>
      </c>
      <c r="L42" s="84" t="str">
        <f>FIXED(VLOOKUP($M42,'Full Sample by BMI Level'!$A:$AH,25,0),3)</f>
        <v>0.394</v>
      </c>
      <c r="M42" s="11" t="s">
        <v>39</v>
      </c>
    </row>
    <row r="43" spans="1:13" x14ac:dyDescent="0.25">
      <c r="A43" s="82" t="s">
        <v>546</v>
      </c>
      <c r="B43" s="89" t="s">
        <v>545</v>
      </c>
      <c r="C43" s="83" t="str">
        <f>FIXED(VLOOKUP($M43,'Full Sample by BMI Level'!$A:$AH,3,0),3)</f>
        <v>5.836</v>
      </c>
      <c r="D43" s="84" t="str">
        <f>FIXED(VLOOKUP($M43,'Full Sample by BMI Level'!$A:$AH,4,0),3)</f>
        <v>1.779</v>
      </c>
      <c r="E43" s="83" t="str">
        <f>FIXED(VLOOKUP($M43,'Full Sample by BMI Level'!$A:$AH,31,0),3)</f>
        <v>5.544</v>
      </c>
      <c r="F43" s="84" t="str">
        <f>FIXED(VLOOKUP($M43,'Full Sample by BMI Level'!$A:$AH,32,0),3)</f>
        <v>1.717</v>
      </c>
      <c r="G43" s="83" t="str">
        <f>FIXED(VLOOKUP($M43,'Full Sample by BMI Level'!$A:$AH,10,0),3)</f>
        <v>5.640</v>
      </c>
      <c r="H43" s="84" t="str">
        <f>FIXED(VLOOKUP($M43,'Full Sample by BMI Level'!$A:$AH,11,0),3)</f>
        <v>1.651</v>
      </c>
      <c r="I43" s="83" t="str">
        <f>FIXED(VLOOKUP($M43,'Full Sample by BMI Level'!$A:$AH,17,0),3)</f>
        <v>5.940</v>
      </c>
      <c r="J43" s="84" t="str">
        <f>FIXED(VLOOKUP($M43,'Full Sample by BMI Level'!$A:$AH,18,0),3)</f>
        <v>1.815</v>
      </c>
      <c r="K43" s="83" t="str">
        <f>FIXED(VLOOKUP($M43,'Full Sample by BMI Level'!$A:$AH,24,0),3)</f>
        <v>6.096</v>
      </c>
      <c r="L43" s="84" t="str">
        <f>FIXED(VLOOKUP($M43,'Full Sample by BMI Level'!$A:$AH,25,0),3)</f>
        <v>1.913</v>
      </c>
      <c r="M43" s="11" t="s">
        <v>43</v>
      </c>
    </row>
    <row r="44" spans="1:13" ht="30" x14ac:dyDescent="0.25">
      <c r="A44" s="82" t="s">
        <v>44</v>
      </c>
      <c r="B44" s="89" t="s">
        <v>544</v>
      </c>
      <c r="C44" s="83" t="str">
        <f>FIXED(VLOOKUP($M44,'Full Sample by BMI Level'!$A:$AH,3,0),3)</f>
        <v>0.070</v>
      </c>
      <c r="D44" s="84" t="str">
        <f>FIXED(VLOOKUP($M44,'Full Sample by BMI Level'!$A:$AH,4,0),3)</f>
        <v>0.511</v>
      </c>
      <c r="E44" s="83" t="str">
        <f>FIXED(VLOOKUP($M44,'Full Sample by BMI Level'!$A:$AH,31,0),3)</f>
        <v>0.055</v>
      </c>
      <c r="F44" s="84" t="str">
        <f>FIXED(VLOOKUP($M44,'Full Sample by BMI Level'!$A:$AH,32,0),3)</f>
        <v>0.411</v>
      </c>
      <c r="G44" s="83" t="str">
        <f>FIXED(VLOOKUP($M44,'Full Sample by BMI Level'!$A:$AH,10,0),3)</f>
        <v>0.084</v>
      </c>
      <c r="H44" s="84" t="str">
        <f>FIXED(VLOOKUP($M44,'Full Sample by BMI Level'!$A:$AH,11,0),3)</f>
        <v>0.556</v>
      </c>
      <c r="I44" s="83" t="str">
        <f>FIXED(VLOOKUP($M44,'Full Sample by BMI Level'!$A:$AH,17,0),3)</f>
        <v>0.062</v>
      </c>
      <c r="J44" s="84" t="str">
        <f>FIXED(VLOOKUP($M44,'Full Sample by BMI Level'!$A:$AH,18,0),3)</f>
        <v>0.474</v>
      </c>
      <c r="K44" s="83" t="str">
        <f>FIXED(VLOOKUP($M44,'Full Sample by BMI Level'!$A:$AH,24,0),3)</f>
        <v>0.057</v>
      </c>
      <c r="L44" s="84" t="str">
        <f>FIXED(VLOOKUP($M44,'Full Sample by BMI Level'!$A:$AH,25,0),3)</f>
        <v>0.473</v>
      </c>
      <c r="M44" s="11" t="s">
        <v>44</v>
      </c>
    </row>
    <row r="45" spans="1:13" x14ac:dyDescent="0.25">
      <c r="A45" s="82" t="s">
        <v>543</v>
      </c>
      <c r="B45" s="89" t="s">
        <v>542</v>
      </c>
      <c r="C45" s="83" t="str">
        <f>FIXED(VLOOKUP($M45,'Full Sample by BMI Level'!$A:$AH,3,0),3)</f>
        <v>0.640</v>
      </c>
      <c r="D45" s="84" t="str">
        <f>FIXED(VLOOKUP($M45,'Full Sample by BMI Level'!$A:$AH,4,0),3)</f>
        <v>0.480</v>
      </c>
      <c r="E45" s="83" t="str">
        <f>FIXED(VLOOKUP($M45,'Full Sample by BMI Level'!$A:$AH,31,0),3)</f>
        <v>0.691</v>
      </c>
      <c r="F45" s="84" t="str">
        <f>FIXED(VLOOKUP($M45,'Full Sample by BMI Level'!$A:$AH,32,0),3)</f>
        <v>0.463</v>
      </c>
      <c r="G45" s="83" t="str">
        <f>FIXED(VLOOKUP($M45,'Full Sample by BMI Level'!$A:$AH,10,0),3)</f>
        <v>0.664</v>
      </c>
      <c r="H45" s="84" t="str">
        <f>FIXED(VLOOKUP($M45,'Full Sample by BMI Level'!$A:$AH,11,0),3)</f>
        <v>0.473</v>
      </c>
      <c r="I45" s="83" t="str">
        <f>FIXED(VLOOKUP($M45,'Full Sample by BMI Level'!$A:$AH,17,0),3)</f>
        <v>0.627</v>
      </c>
      <c r="J45" s="84" t="str">
        <f>FIXED(VLOOKUP($M45,'Full Sample by BMI Level'!$A:$AH,18,0),3)</f>
        <v>0.484</v>
      </c>
      <c r="K45" s="83" t="str">
        <f>FIXED(VLOOKUP($M45,'Full Sample by BMI Level'!$A:$AH,24,0),3)</f>
        <v>0.606</v>
      </c>
      <c r="L45" s="84" t="str">
        <f>FIXED(VLOOKUP($M45,'Full Sample by BMI Level'!$A:$AH,25,0),3)</f>
        <v>0.489</v>
      </c>
      <c r="M45" s="11" t="s">
        <v>512</v>
      </c>
    </row>
    <row r="46" spans="1:13" x14ac:dyDescent="0.25">
      <c r="A46" s="82" t="s">
        <v>541</v>
      </c>
      <c r="B46" s="89" t="s">
        <v>540</v>
      </c>
      <c r="C46" s="83" t="str">
        <f>FIXED(VLOOKUP($M46,'Full Sample by BMI Level'!$A:$AH,3,0),3)</f>
        <v>0.011</v>
      </c>
      <c r="D46" s="84" t="str">
        <f>FIXED(VLOOKUP($M46,'Full Sample by BMI Level'!$A:$AH,4,0),3)</f>
        <v>0.102</v>
      </c>
      <c r="E46" s="83" t="str">
        <f>FIXED(VLOOKUP($M46,'Full Sample by BMI Level'!$A:$AH,31,0),3)</f>
        <v>0.005</v>
      </c>
      <c r="F46" s="84" t="str">
        <f>FIXED(VLOOKUP($M46,'Full Sample by BMI Level'!$A:$AH,32,0),3)</f>
        <v>0.069</v>
      </c>
      <c r="G46" s="83" t="str">
        <f>FIXED(VLOOKUP($M46,'Full Sample by BMI Level'!$A:$AH,10,0),3)</f>
        <v>0.010</v>
      </c>
      <c r="H46" s="84" t="str">
        <f>FIXED(VLOOKUP($M46,'Full Sample by BMI Level'!$A:$AH,11,0),3)</f>
        <v>0.098</v>
      </c>
      <c r="I46" s="83" t="str">
        <f>FIXED(VLOOKUP($M46,'Full Sample by BMI Level'!$A:$AH,17,0),3)</f>
        <v>0.013</v>
      </c>
      <c r="J46" s="84" t="str">
        <f>FIXED(VLOOKUP($M46,'Full Sample by BMI Level'!$A:$AH,18,0),3)</f>
        <v>0.112</v>
      </c>
      <c r="K46" s="83" t="str">
        <f>FIXED(VLOOKUP($M46,'Full Sample by BMI Level'!$A:$AH,24,0),3)</f>
        <v>0.010</v>
      </c>
      <c r="L46" s="84" t="str">
        <f>FIXED(VLOOKUP($M46,'Full Sample by BMI Level'!$A:$AH,25,0),3)</f>
        <v>0.101</v>
      </c>
      <c r="M46" s="11" t="s">
        <v>129</v>
      </c>
    </row>
    <row r="47" spans="1:13" x14ac:dyDescent="0.25">
      <c r="A47" s="82" t="s">
        <v>539</v>
      </c>
      <c r="B47" s="89" t="s">
        <v>538</v>
      </c>
      <c r="C47" s="83" t="str">
        <f>FIXED(VLOOKUP($M47,'Full Sample by BMI Level'!$A:$AH,3,0),3)</f>
        <v>0.007</v>
      </c>
      <c r="D47" s="84" t="str">
        <f>FIXED(VLOOKUP($M47,'Full Sample by BMI Level'!$A:$AH,4,0),3)</f>
        <v>0.083</v>
      </c>
      <c r="E47" s="83" t="str">
        <f>FIXED(VLOOKUP($M47,'Full Sample by BMI Level'!$A:$AH,31,0),3)</f>
        <v>0.006</v>
      </c>
      <c r="F47" s="84" t="str">
        <f>FIXED(VLOOKUP($M47,'Full Sample by BMI Level'!$A:$AH,32,0),3)</f>
        <v>0.079</v>
      </c>
      <c r="G47" s="83" t="str">
        <f>FIXED(VLOOKUP($M47,'Full Sample by BMI Level'!$A:$AH,10,0),3)</f>
        <v>0.006</v>
      </c>
      <c r="H47" s="84" t="str">
        <f>FIXED(VLOOKUP($M47,'Full Sample by BMI Level'!$A:$AH,11,0),3)</f>
        <v>0.080</v>
      </c>
      <c r="I47" s="83" t="str">
        <f>FIXED(VLOOKUP($M47,'Full Sample by BMI Level'!$A:$AH,17,0),3)</f>
        <v>0.007</v>
      </c>
      <c r="J47" s="84" t="str">
        <f>FIXED(VLOOKUP($M47,'Full Sample by BMI Level'!$A:$AH,18,0),3)</f>
        <v>0.081</v>
      </c>
      <c r="K47" s="83" t="str">
        <f>FIXED(VLOOKUP($M47,'Full Sample by BMI Level'!$A:$AH,24,0),3)</f>
        <v>0.008</v>
      </c>
      <c r="L47" s="84" t="str">
        <f>FIXED(VLOOKUP($M47,'Full Sample by BMI Level'!$A:$AH,25,0),3)</f>
        <v>0.090</v>
      </c>
      <c r="M47" s="11" t="s">
        <v>145</v>
      </c>
    </row>
    <row r="48" spans="1:13" x14ac:dyDescent="0.25">
      <c r="A48" s="82" t="s">
        <v>537</v>
      </c>
      <c r="B48" s="89" t="s">
        <v>536</v>
      </c>
      <c r="C48" s="83" t="str">
        <f>FIXED(VLOOKUP($M48,'Full Sample by BMI Level'!$A:$AH,3,0),3)</f>
        <v>0.002</v>
      </c>
      <c r="D48" s="84" t="str">
        <f>FIXED(VLOOKUP($M48,'Full Sample by BMI Level'!$A:$AH,4,0),3)</f>
        <v>0.043</v>
      </c>
      <c r="E48" s="83" t="s">
        <v>535</v>
      </c>
      <c r="F48" s="84" t="s">
        <v>535</v>
      </c>
      <c r="G48" s="83" t="str">
        <f>FIXED(VLOOKUP($M48,'Full Sample by BMI Level'!$A:$AH,10,0),3)</f>
        <v>0.002</v>
      </c>
      <c r="H48" s="84" t="str">
        <f>FIXED(VLOOKUP($M48,'Full Sample by BMI Level'!$A:$AH,11,0),3)</f>
        <v>0.040</v>
      </c>
      <c r="I48" s="83" t="str">
        <f>FIXED(VLOOKUP($M48,'Full Sample by BMI Level'!$A:$AH,17,0),3)</f>
        <v>0.002</v>
      </c>
      <c r="J48" s="84" t="str">
        <f>FIXED(VLOOKUP($M48,'Full Sample by BMI Level'!$A:$AH,18,0),3)</f>
        <v>0.045</v>
      </c>
      <c r="K48" s="83" t="str">
        <f>FIXED(VLOOKUP($M48,'Full Sample by BMI Level'!$A:$AH,24,0),3)</f>
        <v>0.002</v>
      </c>
      <c r="L48" s="84" t="str">
        <f>FIXED(VLOOKUP($M48,'Full Sample by BMI Level'!$A:$AH,25,0),3)</f>
        <v>0.047</v>
      </c>
      <c r="M48" s="11" t="s">
        <v>45</v>
      </c>
    </row>
    <row r="49" spans="1:13" x14ac:dyDescent="0.25">
      <c r="A49" s="82" t="s">
        <v>534</v>
      </c>
      <c r="B49" s="89" t="s">
        <v>533</v>
      </c>
      <c r="C49" s="83" t="str">
        <f>FIXED(VLOOKUP($M49,'Full Sample by BMI Level'!$A:$AH,3,0),3)</f>
        <v>0.018</v>
      </c>
      <c r="D49" s="84" t="str">
        <f>FIXED(VLOOKUP($M49,'Full Sample by BMI Level'!$A:$AH,4,0),3)</f>
        <v>0.133</v>
      </c>
      <c r="E49" s="83" t="str">
        <f>FIXED(VLOOKUP($M49,'Full Sample by BMI Level'!$A:$AH,31,0),3)</f>
        <v>0.014</v>
      </c>
      <c r="F49" s="84" t="str">
        <f>FIXED(VLOOKUP($M49,'Full Sample by BMI Level'!$A:$AH,32,0),3)</f>
        <v>0.118</v>
      </c>
      <c r="G49" s="83" t="str">
        <f>FIXED(VLOOKUP($M49,'Full Sample by BMI Level'!$A:$AH,10,0),3)</f>
        <v>0.019</v>
      </c>
      <c r="H49" s="84" t="str">
        <f>FIXED(VLOOKUP($M49,'Full Sample by BMI Level'!$A:$AH,11,0),3)</f>
        <v>0.136</v>
      </c>
      <c r="I49" s="83" t="str">
        <f>FIXED(VLOOKUP($M49,'Full Sample by BMI Level'!$A:$AH,17,0),3)</f>
        <v>0.018</v>
      </c>
      <c r="J49" s="84" t="str">
        <f>FIXED(VLOOKUP($M49,'Full Sample by BMI Level'!$A:$AH,18,0),3)</f>
        <v>0.134</v>
      </c>
      <c r="K49" s="83" t="str">
        <f>FIXED(VLOOKUP($M49,'Full Sample by BMI Level'!$A:$AH,24,0),3)</f>
        <v>0.017</v>
      </c>
      <c r="L49" s="84" t="str">
        <f>FIXED(VLOOKUP($M49,'Full Sample by BMI Level'!$A:$AH,25,0),3)</f>
        <v>0.129</v>
      </c>
      <c r="M49" s="11" t="s">
        <v>46</v>
      </c>
    </row>
    <row r="50" spans="1:13" x14ac:dyDescent="0.25">
      <c r="A50" s="82" t="s">
        <v>532</v>
      </c>
      <c r="B50" s="90" t="s">
        <v>531</v>
      </c>
      <c r="C50" s="83" t="str">
        <f>FIXED(VLOOKUP($M50,'Full Sample by BMI Level'!$A:$AH,3,0),3)</f>
        <v>0.310</v>
      </c>
      <c r="D50" s="84" t="str">
        <f>FIXED(VLOOKUP($M50,'Full Sample by BMI Level'!$A:$AH,4,0),3)</f>
        <v>0.463</v>
      </c>
      <c r="E50" s="83" t="str">
        <f>FIXED(VLOOKUP($M50,'Full Sample by BMI Level'!$A:$AH,31,0),3)</f>
        <v>0.271</v>
      </c>
      <c r="F50" s="84" t="str">
        <f>FIXED(VLOOKUP($M50,'Full Sample by BMI Level'!$A:$AH,32,0),3)</f>
        <v>0.445</v>
      </c>
      <c r="G50" s="83" t="str">
        <f>FIXED(VLOOKUP($M50,'Full Sample by BMI Level'!$A:$AH,10,0),3)</f>
        <v>0.288</v>
      </c>
      <c r="H50" s="84" t="str">
        <f>FIXED(VLOOKUP($M50,'Full Sample by BMI Level'!$A:$AH,11,0),3)</f>
        <v>0.453</v>
      </c>
      <c r="I50" s="83" t="str">
        <f>FIXED(VLOOKUP($M50,'Full Sample by BMI Level'!$A:$AH,17,0),3)</f>
        <v>0.319</v>
      </c>
      <c r="J50" s="84" t="str">
        <f>FIXED(VLOOKUP($M50,'Full Sample by BMI Level'!$A:$AH,18,0),3)</f>
        <v>0.466</v>
      </c>
      <c r="K50" s="83" t="str">
        <f>FIXED(VLOOKUP($M50,'Full Sample by BMI Level'!$A:$AH,24,0),3)</f>
        <v>0.342</v>
      </c>
      <c r="L50" s="84" t="str">
        <f>FIXED(VLOOKUP($M50,'Full Sample by BMI Level'!$A:$AH,25,0),3)</f>
        <v>0.474</v>
      </c>
      <c r="M50" s="11" t="s">
        <v>131</v>
      </c>
    </row>
    <row r="51" spans="1:13" x14ac:dyDescent="0.25">
      <c r="A51" s="82" t="s">
        <v>530</v>
      </c>
      <c r="B51" s="90" t="s">
        <v>529</v>
      </c>
      <c r="C51" s="83" t="str">
        <f>FIXED(VLOOKUP($M51,'Full Sample by BMI Level'!$A:$AH,3,0),3)</f>
        <v>0.013</v>
      </c>
      <c r="D51" s="84" t="str">
        <f>FIXED(VLOOKUP($M51,'Full Sample by BMI Level'!$A:$AH,4,0),3)</f>
        <v>0.112</v>
      </c>
      <c r="E51" s="83" t="str">
        <f>FIXED(VLOOKUP($M51,'Full Sample by BMI Level'!$A:$AH,31,0),3)</f>
        <v>0.013</v>
      </c>
      <c r="F51" s="84" t="str">
        <f>FIXED(VLOOKUP($M51,'Full Sample by BMI Level'!$A:$AH,32,0),3)</f>
        <v>0.112</v>
      </c>
      <c r="G51" s="83" t="str">
        <f>FIXED(VLOOKUP($M51,'Full Sample by BMI Level'!$A:$AH,10,0),3)</f>
        <v>0.011</v>
      </c>
      <c r="H51" s="84" t="str">
        <f>FIXED(VLOOKUP($M51,'Full Sample by BMI Level'!$A:$AH,11,0),3)</f>
        <v>0.106</v>
      </c>
      <c r="I51" s="83" t="str">
        <f>FIXED(VLOOKUP($M51,'Full Sample by BMI Level'!$A:$AH,17,0),3)</f>
        <v>0.013</v>
      </c>
      <c r="J51" s="84" t="str">
        <f>FIXED(VLOOKUP($M51,'Full Sample by BMI Level'!$A:$AH,18,0),3)</f>
        <v>0.115</v>
      </c>
      <c r="K51" s="83" t="str">
        <f>FIXED(VLOOKUP($M51,'Full Sample by BMI Level'!$A:$AH,24,0),3)</f>
        <v>0.015</v>
      </c>
      <c r="L51" s="84" t="str">
        <f>FIXED(VLOOKUP($M51,'Full Sample by BMI Level'!$A:$AH,25,0),3)</f>
        <v>0.120</v>
      </c>
      <c r="M51" s="11" t="s">
        <v>130</v>
      </c>
    </row>
    <row r="52" spans="1:13" x14ac:dyDescent="0.25">
      <c r="A52" s="79" t="s">
        <v>106</v>
      </c>
      <c r="B52" s="88" t="s">
        <v>528</v>
      </c>
      <c r="C52" s="80" t="str">
        <f>FIXED(VLOOKUP($M52,'Full Sample by BMI Level'!$A:$AH,3,0),3)</f>
        <v>0.019</v>
      </c>
      <c r="D52" s="81" t="str">
        <f>FIXED(VLOOKUP($M52,'Full Sample by BMI Level'!$A:$AH,4,0),3)</f>
        <v>0.137</v>
      </c>
      <c r="E52" s="80" t="str">
        <f>FIXED(VLOOKUP($M52,'Full Sample by BMI Level'!$A:$AH,31,0),3)</f>
        <v>0.009</v>
      </c>
      <c r="F52" s="81" t="str">
        <f>FIXED(VLOOKUP($M52,'Full Sample by BMI Level'!$A:$AH,32,0),3)</f>
        <v>0.097</v>
      </c>
      <c r="G52" s="80" t="str">
        <f>FIXED(VLOOKUP($M52,'Full Sample by BMI Level'!$A:$AH,10,0),3)</f>
        <v>0.016</v>
      </c>
      <c r="H52" s="81" t="str">
        <f>FIXED(VLOOKUP($M52,'Full Sample by BMI Level'!$A:$AH,11,0),3)</f>
        <v>0.126</v>
      </c>
      <c r="I52" s="80" t="str">
        <f>FIXED(VLOOKUP($M52,'Full Sample by BMI Level'!$A:$AH,17,0),3)</f>
        <v>0.023</v>
      </c>
      <c r="J52" s="81" t="str">
        <f>FIXED(VLOOKUP($M52,'Full Sample by BMI Level'!$A:$AH,18,0),3)</f>
        <v>0.151</v>
      </c>
      <c r="K52" s="80" t="str">
        <f>FIXED(VLOOKUP($M52,'Full Sample by BMI Level'!$A:$AH,24,0),3)</f>
        <v>0.021</v>
      </c>
      <c r="L52" s="81" t="str">
        <f>FIXED(VLOOKUP($M52,'Full Sample by BMI Level'!$A:$AH,25,0),3)</f>
        <v>0.145</v>
      </c>
      <c r="M52" s="11" t="s">
        <v>106</v>
      </c>
    </row>
    <row r="53" spans="1:13" x14ac:dyDescent="0.25">
      <c r="A53" s="85" t="s">
        <v>527</v>
      </c>
      <c r="B53" s="99" t="s">
        <v>526</v>
      </c>
      <c r="C53" s="100"/>
      <c r="D53" s="100"/>
      <c r="E53" s="100"/>
      <c r="F53" s="100"/>
      <c r="G53" s="100"/>
      <c r="H53" s="100"/>
      <c r="I53" s="100"/>
      <c r="J53" s="100"/>
      <c r="K53" s="86"/>
      <c r="L53" s="86"/>
    </row>
    <row r="54" spans="1:13" x14ac:dyDescent="0.25">
      <c r="A54" s="79" t="s">
        <v>525</v>
      </c>
      <c r="B54" s="101" t="s">
        <v>524</v>
      </c>
      <c r="C54" s="102"/>
      <c r="D54" s="102"/>
      <c r="E54" s="102"/>
      <c r="F54" s="102"/>
      <c r="G54" s="102"/>
      <c r="H54" s="102"/>
      <c r="I54" s="102"/>
      <c r="J54" s="102"/>
      <c r="K54" s="12"/>
      <c r="L54" s="12"/>
    </row>
    <row r="55" spans="1:13" x14ac:dyDescent="0.25">
      <c r="A55" s="93" t="s">
        <v>523</v>
      </c>
      <c r="B55" s="94"/>
      <c r="C55" s="91">
        <f>'Full Sample by BMI Level'!B1</f>
        <v>25147</v>
      </c>
      <c r="D55" s="92"/>
      <c r="E55" s="103">
        <f>'Full Sample by BMI Level'!AD1</f>
        <v>634</v>
      </c>
      <c r="F55" s="92"/>
      <c r="G55" s="91">
        <f>'Full Sample by BMI Level'!I1</f>
        <v>11209</v>
      </c>
      <c r="H55" s="92"/>
      <c r="I55" s="91">
        <f>'Full Sample by BMI Level'!P1</f>
        <v>6907</v>
      </c>
      <c r="J55" s="92"/>
      <c r="K55" s="91">
        <f>'Full Sample by BMI Level'!W1</f>
        <v>6397</v>
      </c>
      <c r="L55" s="92"/>
    </row>
    <row r="56" spans="1:13" ht="15.75" thickBot="1" x14ac:dyDescent="0.3">
      <c r="A56" s="106" t="s">
        <v>522</v>
      </c>
      <c r="B56" s="107"/>
      <c r="C56" s="104">
        <v>4691</v>
      </c>
      <c r="D56" s="105"/>
      <c r="E56" s="108">
        <v>224</v>
      </c>
      <c r="F56" s="105"/>
      <c r="G56" s="104">
        <v>2746</v>
      </c>
      <c r="H56" s="105"/>
      <c r="I56" s="104">
        <v>1941</v>
      </c>
      <c r="J56" s="105"/>
      <c r="K56" s="104">
        <v>1351</v>
      </c>
      <c r="L56" s="105"/>
    </row>
    <row r="57" spans="1:13" x14ac:dyDescent="0.25">
      <c r="C57" s="11">
        <f>C55/C56</f>
        <v>5.3606906842890645</v>
      </c>
      <c r="E57" s="11">
        <f>E55/E56</f>
        <v>2.8303571428571428</v>
      </c>
      <c r="G57" s="11">
        <f>G55/G56</f>
        <v>4.0819373634377278</v>
      </c>
      <c r="I57" s="11">
        <f>I55/I56</f>
        <v>3.5584750128799589</v>
      </c>
      <c r="K57" s="11">
        <f>K55/K56</f>
        <v>4.7350111028867508</v>
      </c>
    </row>
    <row r="71" spans="2:5" x14ac:dyDescent="0.25">
      <c r="B71" s="87">
        <v>17750</v>
      </c>
      <c r="C71" s="11" t="e">
        <f>LOG(B71+(SQRT((B71^2)+1)),1)</f>
        <v>#DIV/0!</v>
      </c>
      <c r="E71" s="11">
        <f>ASINH(B71)</f>
        <v>10.477287976257001</v>
      </c>
    </row>
    <row r="72" spans="2:5" x14ac:dyDescent="0.25">
      <c r="B72" s="87">
        <v>57356</v>
      </c>
      <c r="C72" s="11">
        <f>LOG(B72+(SQRT((B72^2)+1)))</f>
        <v>5.0596088517719746</v>
      </c>
    </row>
  </sheetData>
  <mergeCells count="21">
    <mergeCell ref="K56:L56"/>
    <mergeCell ref="A56:B56"/>
    <mergeCell ref="C56:D56"/>
    <mergeCell ref="E56:F56"/>
    <mergeCell ref="G56:H56"/>
    <mergeCell ref="I56:J56"/>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73"/>
  <sheetViews>
    <sheetView workbookViewId="0">
      <selection activeCell="B2" sqref="B2:N73"/>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-0.141348379350792</v>
      </c>
      <c r="D2">
        <v>0.116277580123696</v>
      </c>
      <c r="E2">
        <v>0.22413289962135799</v>
      </c>
      <c r="F2">
        <v>-7.9552941058618099E-2</v>
      </c>
      <c r="G2">
        <v>9.6870359657856106E-2</v>
      </c>
      <c r="H2">
        <v>0.41151470938725598</v>
      </c>
      <c r="I2">
        <v>-0.1348118708771</v>
      </c>
      <c r="J2">
        <v>0.115373792487449</v>
      </c>
      <c r="K2">
        <v>0.24261354503695301</v>
      </c>
      <c r="L2">
        <v>-6.8532721622060602E-2</v>
      </c>
      <c r="M2">
        <v>9.6395466162968194E-2</v>
      </c>
      <c r="N2">
        <v>0.477112874170662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-1.2351857504791199E-2</v>
      </c>
      <c r="D3">
        <v>4.7630458795619397E-2</v>
      </c>
      <c r="E3">
        <v>0.79538305380777397</v>
      </c>
      <c r="F3">
        <v>-1.30751302640066E-2</v>
      </c>
      <c r="G3">
        <v>4.1352972315439301E-2</v>
      </c>
      <c r="H3">
        <v>0.75186318059179602</v>
      </c>
      <c r="I3">
        <v>-1.46344650762878E-2</v>
      </c>
      <c r="J3">
        <v>4.7244707600426199E-2</v>
      </c>
      <c r="K3">
        <v>0.75674436599599804</v>
      </c>
      <c r="L3">
        <v>-1.25934595200968E-2</v>
      </c>
      <c r="M3">
        <v>4.1098470515527598E-2</v>
      </c>
      <c r="N3">
        <v>0.75928365648598595</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-9.8394025518436595E-2</v>
      </c>
      <c r="D4">
        <v>5.2672828421406498E-2</v>
      </c>
      <c r="E4">
        <v>6.1758943027573697E-2</v>
      </c>
      <c r="F4">
        <v>-7.4027407743332593E-2</v>
      </c>
      <c r="G4">
        <v>4.3475300954882397E-2</v>
      </c>
      <c r="H4">
        <v>8.8615556620594393E-2</v>
      </c>
      <c r="I4">
        <v>-9.7777685960365304E-2</v>
      </c>
      <c r="J4">
        <v>5.2268659195249298E-2</v>
      </c>
      <c r="K4">
        <v>6.1390110399361798E-2</v>
      </c>
      <c r="L4">
        <v>-7.7610053212265703E-2</v>
      </c>
      <c r="M4">
        <v>4.3184831241767099E-2</v>
      </c>
      <c r="N4">
        <v>7.2310215705549699E-2</v>
      </c>
      <c r="P4" t="str">
        <f t="shared" ref="P4:P29" si="3">IF(E4&lt;0.001,"***",IF(E4&lt;0.01,"**",IF(E4&lt;0.05,"*",IF(E4&lt;0.1,"^",""))))</f>
        <v>^</v>
      </c>
      <c r="Q4" t="str">
        <f t="shared" si="0"/>
        <v>^</v>
      </c>
      <c r="R4" t="str">
        <f t="shared" si="1"/>
        <v>^</v>
      </c>
      <c r="S4" t="str">
        <f t="shared" si="2"/>
        <v>^</v>
      </c>
    </row>
    <row r="5" spans="1:19" x14ac:dyDescent="0.25">
      <c r="A5">
        <v>4</v>
      </c>
      <c r="B5" t="s">
        <v>25</v>
      </c>
      <c r="C5">
        <v>-5.7528482130024899E-2</v>
      </c>
      <c r="D5">
        <v>6.2580126239110495E-2</v>
      </c>
      <c r="E5">
        <v>0.357950609434045</v>
      </c>
      <c r="F5">
        <v>-8.4898341653429202E-2</v>
      </c>
      <c r="G5">
        <v>5.2758577843422402E-2</v>
      </c>
      <c r="H5">
        <v>0.107575772822862</v>
      </c>
      <c r="I5">
        <v>-4.2895027816730602E-2</v>
      </c>
      <c r="J5">
        <v>6.1800478780862103E-2</v>
      </c>
      <c r="K5">
        <v>0.48762644420540302</v>
      </c>
      <c r="L5">
        <v>-7.2636109872152493E-2</v>
      </c>
      <c r="M5">
        <v>5.2050290353547503E-2</v>
      </c>
      <c r="N5">
        <v>0.162865521885632</v>
      </c>
      <c r="P5" t="str">
        <f t="shared" si="3"/>
        <v/>
      </c>
      <c r="Q5" t="str">
        <f t="shared" si="0"/>
        <v/>
      </c>
      <c r="R5" t="str">
        <f t="shared" si="1"/>
        <v/>
      </c>
      <c r="S5" t="str">
        <f t="shared" si="2"/>
        <v/>
      </c>
    </row>
    <row r="6" spans="1:19" x14ac:dyDescent="0.25">
      <c r="A6">
        <v>5</v>
      </c>
      <c r="B6" t="s">
        <v>26</v>
      </c>
      <c r="C6">
        <v>0.11285617629952301</v>
      </c>
      <c r="D6">
        <v>9.9771421829368503E-2</v>
      </c>
      <c r="E6">
        <v>0.25799309083070798</v>
      </c>
      <c r="F6">
        <v>0.152876940678358</v>
      </c>
      <c r="G6">
        <v>8.39037346463231E-2</v>
      </c>
      <c r="H6">
        <v>6.8447144447969399E-2</v>
      </c>
      <c r="I6">
        <v>9.8263925372736594E-2</v>
      </c>
      <c r="J6">
        <v>9.9114695555563001E-2</v>
      </c>
      <c r="K6">
        <v>0.321482341140299</v>
      </c>
      <c r="L6">
        <v>0.13814484344764799</v>
      </c>
      <c r="M6">
        <v>8.3238936407403499E-2</v>
      </c>
      <c r="N6">
        <v>9.6991309688182203E-2</v>
      </c>
      <c r="P6" t="str">
        <f t="shared" si="3"/>
        <v/>
      </c>
      <c r="Q6" t="str">
        <f t="shared" si="0"/>
        <v>^</v>
      </c>
      <c r="R6" t="str">
        <f t="shared" si="1"/>
        <v/>
      </c>
      <c r="S6" t="str">
        <f t="shared" si="2"/>
        <v>^</v>
      </c>
    </row>
    <row r="7" spans="1:19" x14ac:dyDescent="0.25">
      <c r="A7">
        <v>6</v>
      </c>
      <c r="B7" t="s">
        <v>30</v>
      </c>
      <c r="C7">
        <v>0.118649509792986</v>
      </c>
      <c r="D7">
        <v>5.4736674449831699E-2</v>
      </c>
      <c r="E7">
        <v>3.01859420792077E-2</v>
      </c>
      <c r="F7">
        <v>9.28768479331646E-2</v>
      </c>
      <c r="G7">
        <v>4.4195557854770098E-2</v>
      </c>
      <c r="H7">
        <v>3.5597329936091202E-2</v>
      </c>
      <c r="I7">
        <v>9.4375111989667901E-2</v>
      </c>
      <c r="J7">
        <v>5.4210973429329498E-2</v>
      </c>
      <c r="K7">
        <v>8.1703604271274197E-2</v>
      </c>
      <c r="L7">
        <v>6.9095885752061104E-2</v>
      </c>
      <c r="M7">
        <v>4.3805608621048098E-2</v>
      </c>
      <c r="N7">
        <v>0.114719691132601</v>
      </c>
      <c r="P7" t="str">
        <f t="shared" si="3"/>
        <v>*</v>
      </c>
      <c r="Q7" t="str">
        <f t="shared" si="0"/>
        <v>*</v>
      </c>
      <c r="R7" t="str">
        <f t="shared" si="1"/>
        <v>^</v>
      </c>
      <c r="S7" t="str">
        <f t="shared" si="2"/>
        <v/>
      </c>
    </row>
    <row r="8" spans="1:19" x14ac:dyDescent="0.25">
      <c r="A8">
        <v>7</v>
      </c>
      <c r="B8" t="s">
        <v>27</v>
      </c>
      <c r="C8">
        <v>0.21798536946547301</v>
      </c>
      <c r="D8">
        <v>9.13233680424302E-2</v>
      </c>
      <c r="E8">
        <v>1.69882672515612E-2</v>
      </c>
      <c r="F8">
        <v>0.165088538739908</v>
      </c>
      <c r="G8">
        <v>7.6751160231658302E-2</v>
      </c>
      <c r="H8">
        <v>3.1479497796341398E-2</v>
      </c>
      <c r="I8">
        <v>0.17699858188110301</v>
      </c>
      <c r="J8">
        <v>8.9454964735235495E-2</v>
      </c>
      <c r="K8">
        <v>4.7857295258941099E-2</v>
      </c>
      <c r="L8">
        <v>0.120646093586014</v>
      </c>
      <c r="M8">
        <v>7.4984653353273895E-2</v>
      </c>
      <c r="N8">
        <v>0.107628629544937</v>
      </c>
      <c r="P8" t="str">
        <f t="shared" si="3"/>
        <v>*</v>
      </c>
      <c r="Q8" t="str">
        <f t="shared" si="0"/>
        <v>*</v>
      </c>
      <c r="R8" t="str">
        <f t="shared" si="1"/>
        <v>*</v>
      </c>
      <c r="S8" t="str">
        <f t="shared" si="2"/>
        <v/>
      </c>
    </row>
    <row r="9" spans="1:19" x14ac:dyDescent="0.25">
      <c r="A9">
        <v>8</v>
      </c>
      <c r="B9" t="s">
        <v>29</v>
      </c>
      <c r="C9">
        <v>6.6773381292524206E-2</v>
      </c>
      <c r="D9">
        <v>5.27164338647454E-2</v>
      </c>
      <c r="E9">
        <v>0.205279716943018</v>
      </c>
      <c r="F9">
        <v>5.2893710069057798E-2</v>
      </c>
      <c r="G9">
        <v>4.2551916386358697E-2</v>
      </c>
      <c r="H9">
        <v>0.213853302338222</v>
      </c>
      <c r="I9">
        <v>5.9729111174008698E-2</v>
      </c>
      <c r="J9">
        <v>5.2319898117147198E-2</v>
      </c>
      <c r="K9">
        <v>0.25361463718286198</v>
      </c>
      <c r="L9">
        <v>4.4741029691346197E-2</v>
      </c>
      <c r="M9">
        <v>4.225211863561E-2</v>
      </c>
      <c r="N9">
        <v>0.289642507873281</v>
      </c>
      <c r="P9" t="str">
        <f t="shared" si="3"/>
        <v/>
      </c>
      <c r="Q9" t="str">
        <f t="shared" si="0"/>
        <v/>
      </c>
      <c r="R9" t="str">
        <f t="shared" si="1"/>
        <v/>
      </c>
      <c r="S9" t="str">
        <f t="shared" si="2"/>
        <v/>
      </c>
    </row>
    <row r="10" spans="1:19" x14ac:dyDescent="0.25">
      <c r="A10">
        <v>9</v>
      </c>
      <c r="B10" t="s">
        <v>28</v>
      </c>
      <c r="C10">
        <v>0.15653856812190101</v>
      </c>
      <c r="D10">
        <v>0.12688318356654499</v>
      </c>
      <c r="E10">
        <v>0.217306533342775</v>
      </c>
      <c r="F10">
        <v>0.102527675767539</v>
      </c>
      <c r="G10">
        <v>0.10831125130571299</v>
      </c>
      <c r="H10">
        <v>0.34384148954876598</v>
      </c>
      <c r="I10">
        <v>0.10994692077797399</v>
      </c>
      <c r="J10">
        <v>0.12387655589732401</v>
      </c>
      <c r="K10">
        <v>0.37478162740259302</v>
      </c>
      <c r="L10">
        <v>6.5984433963599307E-2</v>
      </c>
      <c r="M10">
        <v>0.104206628749964</v>
      </c>
      <c r="N10">
        <v>0.52659805410580796</v>
      </c>
      <c r="P10" t="str">
        <f t="shared" si="3"/>
        <v/>
      </c>
      <c r="Q10" t="str">
        <f t="shared" si="0"/>
        <v/>
      </c>
      <c r="R10" t="str">
        <f t="shared" si="1"/>
        <v/>
      </c>
      <c r="S10" t="str">
        <f t="shared" si="2"/>
        <v/>
      </c>
    </row>
    <row r="11" spans="1:19" x14ac:dyDescent="0.25">
      <c r="A11">
        <v>10</v>
      </c>
      <c r="B11" t="s">
        <v>31</v>
      </c>
      <c r="C11">
        <v>-5.52913109130444E-2</v>
      </c>
      <c r="D11">
        <v>7.0583661034826902E-3</v>
      </c>
      <c r="E11" s="1">
        <v>4.77395900588817E-15</v>
      </c>
      <c r="F11">
        <v>-5.9354222100664399E-2</v>
      </c>
      <c r="G11">
        <v>6.2523893706735801E-3</v>
      </c>
      <c r="H11" s="1">
        <v>2.2437916788774598E-21</v>
      </c>
      <c r="I11">
        <v>-5.4001638613748799E-2</v>
      </c>
      <c r="J11">
        <v>7.0034029969882703E-3</v>
      </c>
      <c r="K11" s="1">
        <v>1.25455201782643E-14</v>
      </c>
      <c r="L11">
        <v>-5.8483150172889797E-2</v>
      </c>
      <c r="M11">
        <v>6.1965282642212098E-3</v>
      </c>
      <c r="N11" s="1">
        <v>3.7977727953207703E-21</v>
      </c>
      <c r="P11" t="str">
        <f t="shared" si="3"/>
        <v>***</v>
      </c>
      <c r="Q11" t="str">
        <f t="shared" si="0"/>
        <v>***</v>
      </c>
      <c r="R11" t="str">
        <f t="shared" si="1"/>
        <v>***</v>
      </c>
      <c r="S11" t="str">
        <f t="shared" si="2"/>
        <v>***</v>
      </c>
    </row>
    <row r="12" spans="1:19" x14ac:dyDescent="0.25">
      <c r="A12">
        <v>11</v>
      </c>
      <c r="B12" t="s">
        <v>173</v>
      </c>
      <c r="C12">
        <v>4.3899038687406702E-2</v>
      </c>
      <c r="D12">
        <v>5.3037333509618902E-2</v>
      </c>
      <c r="E12">
        <v>0.40784001604254599</v>
      </c>
      <c r="F12">
        <v>4.3822346350910202E-2</v>
      </c>
      <c r="G12">
        <v>4.9865820231183897E-2</v>
      </c>
      <c r="H12">
        <v>0.379506860339973</v>
      </c>
      <c r="I12">
        <v>3.91416364506511E-2</v>
      </c>
      <c r="J12">
        <v>5.2646077491346498E-2</v>
      </c>
      <c r="K12">
        <v>0.45718732337179202</v>
      </c>
      <c r="L12">
        <v>4.3695439002346001E-2</v>
      </c>
      <c r="M12">
        <v>4.9487192407548598E-2</v>
      </c>
      <c r="N12">
        <v>0.37725539884493597</v>
      </c>
      <c r="P12" t="str">
        <f t="shared" si="3"/>
        <v/>
      </c>
      <c r="Q12" t="str">
        <f t="shared" si="0"/>
        <v/>
      </c>
      <c r="R12" t="str">
        <f t="shared" si="1"/>
        <v/>
      </c>
      <c r="S12" t="str">
        <f t="shared" si="2"/>
        <v/>
      </c>
    </row>
    <row r="13" spans="1:19" x14ac:dyDescent="0.25">
      <c r="A13">
        <v>12</v>
      </c>
      <c r="B13" t="s">
        <v>32</v>
      </c>
      <c r="C13">
        <v>1.1195231957246201E-2</v>
      </c>
      <c r="D13">
        <v>2.20029975114929E-2</v>
      </c>
      <c r="E13">
        <v>0.61088901603567303</v>
      </c>
      <c r="F13">
        <v>1.5992151684124101E-2</v>
      </c>
      <c r="G13">
        <v>1.9508923778158601E-2</v>
      </c>
      <c r="H13">
        <v>0.41236707445904502</v>
      </c>
      <c r="I13">
        <v>1.10692574143297E-2</v>
      </c>
      <c r="J13">
        <v>2.1836012702936201E-2</v>
      </c>
      <c r="K13">
        <v>0.61220626505618903</v>
      </c>
      <c r="L13">
        <v>1.40104484002022E-2</v>
      </c>
      <c r="M13">
        <v>1.9419452530892799E-2</v>
      </c>
      <c r="N13">
        <v>0.47062368640768398</v>
      </c>
      <c r="P13" t="str">
        <f t="shared" si="3"/>
        <v/>
      </c>
      <c r="Q13" t="str">
        <f t="shared" si="0"/>
        <v/>
      </c>
      <c r="R13" t="str">
        <f t="shared" si="1"/>
        <v/>
      </c>
      <c r="S13" t="str">
        <f t="shared" si="2"/>
        <v/>
      </c>
    </row>
    <row r="14" spans="1:19" x14ac:dyDescent="0.25">
      <c r="A14">
        <v>13</v>
      </c>
      <c r="B14" t="s">
        <v>33</v>
      </c>
      <c r="C14">
        <v>3.0374956337823399E-2</v>
      </c>
      <c r="D14">
        <v>6.7621174323636802E-3</v>
      </c>
      <c r="E14" s="1">
        <v>7.0580713250612001E-6</v>
      </c>
      <c r="F14">
        <v>2.7985164366219999E-2</v>
      </c>
      <c r="G14">
        <v>6.1347506606890803E-3</v>
      </c>
      <c r="H14" s="1">
        <v>5.07303847534133E-6</v>
      </c>
      <c r="I14">
        <v>3.0306269773157299E-2</v>
      </c>
      <c r="J14">
        <v>6.7317743457692E-3</v>
      </c>
      <c r="K14" s="1">
        <v>6.7325374852877903E-6</v>
      </c>
      <c r="L14">
        <v>2.8243614431873801E-2</v>
      </c>
      <c r="M14">
        <v>6.1158259132576996E-3</v>
      </c>
      <c r="N14" s="1">
        <v>3.8723338977465501E-6</v>
      </c>
      <c r="P14" t="str">
        <f t="shared" si="3"/>
        <v>***</v>
      </c>
      <c r="Q14" t="str">
        <f t="shared" si="0"/>
        <v>***</v>
      </c>
      <c r="R14" t="str">
        <f t="shared" si="1"/>
        <v>***</v>
      </c>
      <c r="S14" t="str">
        <f t="shared" si="2"/>
        <v>***</v>
      </c>
    </row>
    <row r="15" spans="1:19" x14ac:dyDescent="0.25">
      <c r="A15">
        <v>14</v>
      </c>
      <c r="B15" t="s">
        <v>118</v>
      </c>
      <c r="C15">
        <v>-1.6968376223499001E-2</v>
      </c>
      <c r="D15">
        <v>1.058781461205E-2</v>
      </c>
      <c r="E15">
        <v>0.109015805242105</v>
      </c>
      <c r="F15">
        <v>-1.76110214054295E-2</v>
      </c>
      <c r="G15">
        <v>9.2422869428750495E-3</v>
      </c>
      <c r="H15">
        <v>5.6717304590555601E-2</v>
      </c>
      <c r="I15">
        <v>-1.8836215263522499E-2</v>
      </c>
      <c r="J15">
        <v>1.05303940891073E-2</v>
      </c>
      <c r="K15">
        <v>7.3655502212376697E-2</v>
      </c>
      <c r="L15">
        <v>-1.9227210410423998E-2</v>
      </c>
      <c r="M15">
        <v>9.2115536493349096E-3</v>
      </c>
      <c r="N15">
        <v>3.6861667369282002E-2</v>
      </c>
      <c r="P15" t="str">
        <f t="shared" si="3"/>
        <v/>
      </c>
      <c r="Q15" t="str">
        <f t="shared" si="0"/>
        <v>^</v>
      </c>
      <c r="R15" t="str">
        <f t="shared" si="1"/>
        <v>^</v>
      </c>
      <c r="S15" t="str">
        <f t="shared" si="2"/>
        <v>*</v>
      </c>
    </row>
    <row r="16" spans="1:19" x14ac:dyDescent="0.25">
      <c r="A16">
        <v>15</v>
      </c>
      <c r="B16" t="s">
        <v>34</v>
      </c>
      <c r="C16">
        <v>4.0812578332440697E-3</v>
      </c>
      <c r="D16">
        <v>1.06938328836797E-3</v>
      </c>
      <c r="E16">
        <v>1.3538037516780399E-4</v>
      </c>
      <c r="F16">
        <v>3.42514168371448E-3</v>
      </c>
      <c r="G16">
        <v>7.9604831432744704E-4</v>
      </c>
      <c r="H16" s="1">
        <v>1.6874398088871402E-5</v>
      </c>
      <c r="I16">
        <v>4.2381995728508898E-3</v>
      </c>
      <c r="J16">
        <v>1.05628790135301E-3</v>
      </c>
      <c r="K16" s="1">
        <v>6.0116600392512398E-5</v>
      </c>
      <c r="L16">
        <v>3.5963178619406498E-3</v>
      </c>
      <c r="M16">
        <v>7.8575842401832296E-4</v>
      </c>
      <c r="N16" s="1">
        <v>4.7197392601642401E-6</v>
      </c>
      <c r="P16" t="str">
        <f t="shared" si="3"/>
        <v>***</v>
      </c>
      <c r="Q16" t="str">
        <f t="shared" si="0"/>
        <v>***</v>
      </c>
      <c r="R16" t="str">
        <f t="shared" si="1"/>
        <v>***</v>
      </c>
      <c r="S16" t="str">
        <f t="shared" si="2"/>
        <v>***</v>
      </c>
    </row>
    <row r="17" spans="1:19" x14ac:dyDescent="0.25">
      <c r="A17">
        <v>16</v>
      </c>
      <c r="B17" t="s">
        <v>35</v>
      </c>
      <c r="C17">
        <v>-5.7301899592398901E-4</v>
      </c>
      <c r="D17">
        <v>3.7756955546370603E-4</v>
      </c>
      <c r="E17">
        <v>0.12910228085054501</v>
      </c>
      <c r="F17">
        <v>-3.3614502520941099E-4</v>
      </c>
      <c r="G17">
        <v>3.5072961135273703E-4</v>
      </c>
      <c r="H17">
        <v>0.33785280896990899</v>
      </c>
      <c r="I17">
        <v>-4.69352290725418E-4</v>
      </c>
      <c r="J17">
        <v>3.6422511942251802E-4</v>
      </c>
      <c r="K17">
        <v>0.197525913017112</v>
      </c>
      <c r="L17">
        <v>-3.0828578672607599E-4</v>
      </c>
      <c r="M17">
        <v>3.3654785953919202E-4</v>
      </c>
      <c r="N17">
        <v>0.35965450938537302</v>
      </c>
      <c r="P17" t="str">
        <f t="shared" si="3"/>
        <v/>
      </c>
      <c r="Q17" t="str">
        <f t="shared" si="0"/>
        <v/>
      </c>
      <c r="R17" t="str">
        <f t="shared" si="1"/>
        <v/>
      </c>
      <c r="S17" t="str">
        <f t="shared" si="2"/>
        <v/>
      </c>
    </row>
    <row r="18" spans="1:19" x14ac:dyDescent="0.25">
      <c r="A18">
        <v>17</v>
      </c>
      <c r="B18" t="s">
        <v>36</v>
      </c>
      <c r="C18">
        <v>3.73939870466853E-4</v>
      </c>
      <c r="D18">
        <v>1.7626773263663099E-4</v>
      </c>
      <c r="E18">
        <v>3.3885530609271103E-2</v>
      </c>
      <c r="F18">
        <v>6.3610774904958995E-4</v>
      </c>
      <c r="G18">
        <v>1.4481236872825E-4</v>
      </c>
      <c r="H18" s="1">
        <v>1.11985512158972E-5</v>
      </c>
      <c r="I18">
        <v>3.60202273975545E-4</v>
      </c>
      <c r="J18">
        <v>1.7425669976289701E-4</v>
      </c>
      <c r="K18">
        <v>3.87267595828438E-2</v>
      </c>
      <c r="L18">
        <v>6.2565171853890705E-4</v>
      </c>
      <c r="M18">
        <v>1.4296301457603999E-4</v>
      </c>
      <c r="N18" s="1">
        <v>1.2070047996957499E-5</v>
      </c>
      <c r="P18" t="str">
        <f t="shared" si="3"/>
        <v>*</v>
      </c>
      <c r="Q18" t="str">
        <f t="shared" si="0"/>
        <v>***</v>
      </c>
      <c r="R18" t="str">
        <f t="shared" si="1"/>
        <v>*</v>
      </c>
      <c r="S18" t="str">
        <f t="shared" si="2"/>
        <v>***</v>
      </c>
    </row>
    <row r="19" spans="1:19" x14ac:dyDescent="0.25">
      <c r="A19">
        <v>18</v>
      </c>
      <c r="B19" t="s">
        <v>37</v>
      </c>
      <c r="C19">
        <v>2.31074169725804E-2</v>
      </c>
      <c r="D19">
        <v>3.7992615864361298E-2</v>
      </c>
      <c r="E19">
        <v>0.54304945846939601</v>
      </c>
      <c r="F19">
        <v>1.40099261144946E-2</v>
      </c>
      <c r="G19">
        <v>3.3221682682868098E-2</v>
      </c>
      <c r="H19">
        <v>0.673236477889958</v>
      </c>
      <c r="I19">
        <v>2.58033724779307E-2</v>
      </c>
      <c r="J19">
        <v>3.7684982689199703E-2</v>
      </c>
      <c r="K19">
        <v>0.49352546397012298</v>
      </c>
      <c r="L19">
        <v>1.7036776379676599E-2</v>
      </c>
      <c r="M19">
        <v>3.2940769721739503E-2</v>
      </c>
      <c r="N19">
        <v>0.60502057211971105</v>
      </c>
      <c r="P19" t="str">
        <f t="shared" si="3"/>
        <v/>
      </c>
      <c r="Q19" t="str">
        <f t="shared" si="0"/>
        <v/>
      </c>
      <c r="R19" t="str">
        <f t="shared" si="1"/>
        <v/>
      </c>
      <c r="S19" t="str">
        <f t="shared" si="2"/>
        <v/>
      </c>
    </row>
    <row r="20" spans="1:19" x14ac:dyDescent="0.25">
      <c r="A20">
        <v>19</v>
      </c>
      <c r="B20" t="s">
        <v>38</v>
      </c>
      <c r="C20">
        <v>0.13181230169811201</v>
      </c>
      <c r="D20">
        <v>5.2901886242201497E-2</v>
      </c>
      <c r="E20">
        <v>1.27155887282314E-2</v>
      </c>
      <c r="F20">
        <v>7.1621071772410894E-2</v>
      </c>
      <c r="G20">
        <v>4.5265326030846299E-2</v>
      </c>
      <c r="H20">
        <v>0.11359246141931501</v>
      </c>
      <c r="I20">
        <v>0.134333646267909</v>
      </c>
      <c r="J20">
        <v>5.2514984966217301E-2</v>
      </c>
      <c r="K20">
        <v>1.05274277955761E-2</v>
      </c>
      <c r="L20">
        <v>7.3652413205874595E-2</v>
      </c>
      <c r="M20">
        <v>4.4974871848930197E-2</v>
      </c>
      <c r="N20">
        <v>0.101497908631081</v>
      </c>
      <c r="P20" t="str">
        <f t="shared" si="3"/>
        <v>*</v>
      </c>
      <c r="Q20" t="str">
        <f t="shared" si="0"/>
        <v/>
      </c>
      <c r="R20" t="str">
        <f t="shared" si="1"/>
        <v>*</v>
      </c>
      <c r="S20" t="str">
        <f t="shared" si="2"/>
        <v/>
      </c>
    </row>
    <row r="21" spans="1:19" x14ac:dyDescent="0.25">
      <c r="A21">
        <v>20</v>
      </c>
      <c r="B21" t="s">
        <v>40</v>
      </c>
      <c r="C21">
        <v>-0.22655832586285199</v>
      </c>
      <c r="D21">
        <v>0.10565386840355399</v>
      </c>
      <c r="E21">
        <v>3.2005267739463703E-2</v>
      </c>
      <c r="F21">
        <v>-0.168627996186997</v>
      </c>
      <c r="G21">
        <v>7.8094246571142806E-2</v>
      </c>
      <c r="H21">
        <v>3.0827804027091E-2</v>
      </c>
      <c r="I21">
        <v>-0.19577195938006201</v>
      </c>
      <c r="J21">
        <v>0.104538957818044</v>
      </c>
      <c r="K21">
        <v>6.1107374250007201E-2</v>
      </c>
      <c r="L21">
        <v>-0.136899272148329</v>
      </c>
      <c r="M21">
        <v>7.7442369346706993E-2</v>
      </c>
      <c r="N21">
        <v>7.7101576002082201E-2</v>
      </c>
      <c r="P21" t="str">
        <f t="shared" si="3"/>
        <v>*</v>
      </c>
      <c r="Q21" t="str">
        <f t="shared" si="0"/>
        <v>*</v>
      </c>
      <c r="R21" t="str">
        <f t="shared" si="1"/>
        <v>^</v>
      </c>
      <c r="S21" t="str">
        <f t="shared" si="2"/>
        <v>^</v>
      </c>
    </row>
    <row r="22" spans="1:19" x14ac:dyDescent="0.25">
      <c r="A22">
        <v>21</v>
      </c>
      <c r="B22" t="s">
        <v>41</v>
      </c>
      <c r="C22">
        <v>-6.8846792123308201E-2</v>
      </c>
      <c r="D22">
        <v>9.3246138064597403E-2</v>
      </c>
      <c r="E22">
        <v>0.46031152323624103</v>
      </c>
      <c r="F22">
        <v>-5.1470420254287802E-2</v>
      </c>
      <c r="G22">
        <v>6.9899239358283696E-2</v>
      </c>
      <c r="H22">
        <v>0.46151672082568701</v>
      </c>
      <c r="I22">
        <v>-3.9655836827351999E-2</v>
      </c>
      <c r="J22">
        <v>9.1963572564083995E-2</v>
      </c>
      <c r="K22">
        <v>0.66631390697900605</v>
      </c>
      <c r="L22">
        <v>-1.9168321622681402E-2</v>
      </c>
      <c r="M22">
        <v>6.89105352510231E-2</v>
      </c>
      <c r="N22">
        <v>0.78088767718474095</v>
      </c>
      <c r="P22" t="str">
        <f t="shared" si="3"/>
        <v/>
      </c>
      <c r="Q22" t="str">
        <f t="shared" si="0"/>
        <v/>
      </c>
      <c r="R22" t="str">
        <f t="shared" si="1"/>
        <v/>
      </c>
      <c r="S22" t="str">
        <f t="shared" si="2"/>
        <v/>
      </c>
    </row>
    <row r="23" spans="1:19" x14ac:dyDescent="0.25">
      <c r="A23">
        <v>22</v>
      </c>
      <c r="B23" t="s">
        <v>39</v>
      </c>
      <c r="C23">
        <v>-8.4074226394459495E-2</v>
      </c>
      <c r="D23">
        <v>0.102415439539424</v>
      </c>
      <c r="E23">
        <v>0.41169548814909401</v>
      </c>
      <c r="F23">
        <v>-6.0540152521191597E-2</v>
      </c>
      <c r="G23">
        <v>7.6292650999510603E-2</v>
      </c>
      <c r="H23">
        <v>0.427471806325388</v>
      </c>
      <c r="I23">
        <v>-4.6228816443566197E-2</v>
      </c>
      <c r="J23">
        <v>0.101215327376252</v>
      </c>
      <c r="K23">
        <v>0.64785986953241304</v>
      </c>
      <c r="L23">
        <v>-2.4818089152822499E-2</v>
      </c>
      <c r="M23">
        <v>7.5389699487573306E-2</v>
      </c>
      <c r="N23">
        <v>0.742006527168943</v>
      </c>
      <c r="P23" t="str">
        <f t="shared" si="3"/>
        <v/>
      </c>
      <c r="Q23" t="str">
        <f t="shared" si="0"/>
        <v/>
      </c>
      <c r="R23" t="str">
        <f t="shared" si="1"/>
        <v/>
      </c>
      <c r="S23" t="str">
        <f t="shared" si="2"/>
        <v/>
      </c>
    </row>
    <row r="24" spans="1:19" x14ac:dyDescent="0.25">
      <c r="A24">
        <v>23</v>
      </c>
      <c r="B24" t="s">
        <v>43</v>
      </c>
      <c r="C24">
        <v>-9.5934078558967406E-2</v>
      </c>
      <c r="D24">
        <v>1.02280694011387E-2</v>
      </c>
      <c r="E24">
        <v>0</v>
      </c>
      <c r="F24">
        <v>-8.5323716315514997E-2</v>
      </c>
      <c r="G24">
        <v>9.5897035901642107E-3</v>
      </c>
      <c r="H24" s="1">
        <v>5.7154717736688001E-19</v>
      </c>
      <c r="I24">
        <v>-9.4186155126209398E-2</v>
      </c>
      <c r="J24">
        <v>1.01131758360022E-2</v>
      </c>
      <c r="K24">
        <v>0</v>
      </c>
      <c r="L24">
        <v>-8.3374860778703097E-2</v>
      </c>
      <c r="M24">
        <v>9.4778265043114693E-3</v>
      </c>
      <c r="N24" s="1">
        <v>1.4073100175524399E-18</v>
      </c>
      <c r="P24" t="str">
        <f t="shared" si="3"/>
        <v>***</v>
      </c>
      <c r="Q24" t="str">
        <f t="shared" si="0"/>
        <v>***</v>
      </c>
      <c r="R24" t="str">
        <f t="shared" si="1"/>
        <v>***</v>
      </c>
      <c r="S24" t="str">
        <f t="shared" si="2"/>
        <v>***</v>
      </c>
    </row>
    <row r="25" spans="1:19" x14ac:dyDescent="0.25">
      <c r="A25">
        <v>24</v>
      </c>
      <c r="B25" t="s">
        <v>44</v>
      </c>
      <c r="C25">
        <v>4.0306386357582602E-2</v>
      </c>
      <c r="D25">
        <v>3.6242985068208902E-2</v>
      </c>
      <c r="E25">
        <v>0.26608848252096101</v>
      </c>
      <c r="F25">
        <v>4.0238102152470902E-2</v>
      </c>
      <c r="G25">
        <v>3.3903782337070601E-2</v>
      </c>
      <c r="H25">
        <v>0.23529379664627101</v>
      </c>
      <c r="I25">
        <v>3.1904236471964303E-2</v>
      </c>
      <c r="J25">
        <v>3.4831101080874997E-2</v>
      </c>
      <c r="K25">
        <v>0.35968273817025298</v>
      </c>
      <c r="L25">
        <v>3.37249774696044E-2</v>
      </c>
      <c r="M25">
        <v>3.2571721496667802E-2</v>
      </c>
      <c r="N25">
        <v>0.30047903523885899</v>
      </c>
      <c r="P25" t="str">
        <f t="shared" si="3"/>
        <v/>
      </c>
      <c r="Q25" t="str">
        <f t="shared" si="0"/>
        <v/>
      </c>
      <c r="R25" t="str">
        <f t="shared" si="1"/>
        <v/>
      </c>
      <c r="S25" t="str">
        <f t="shared" si="2"/>
        <v/>
      </c>
    </row>
    <row r="26" spans="1:19" x14ac:dyDescent="0.25">
      <c r="A26">
        <v>25</v>
      </c>
      <c r="B26" t="s">
        <v>131</v>
      </c>
      <c r="C26">
        <v>0.23156720481802301</v>
      </c>
      <c r="D26">
        <v>0.39762588166465401</v>
      </c>
      <c r="E26">
        <v>0.56031440172411695</v>
      </c>
      <c r="F26">
        <v>0.25971561247832498</v>
      </c>
      <c r="G26">
        <v>0.36745462053248801</v>
      </c>
      <c r="H26">
        <v>0.47969299597728798</v>
      </c>
      <c r="I26">
        <v>-9.8006153759850098E-2</v>
      </c>
      <c r="J26">
        <v>4.3850997087738597E-2</v>
      </c>
      <c r="K26">
        <v>2.54185835055055E-2</v>
      </c>
      <c r="L26">
        <v>-0.139910809178455</v>
      </c>
      <c r="M26">
        <v>4.0609584946029599E-2</v>
      </c>
      <c r="N26">
        <v>5.7049836092180396E-4</v>
      </c>
      <c r="P26" t="str">
        <f t="shared" si="3"/>
        <v/>
      </c>
      <c r="Q26" t="str">
        <f t="shared" si="0"/>
        <v/>
      </c>
      <c r="R26" t="str">
        <f t="shared" si="1"/>
        <v>*</v>
      </c>
      <c r="S26" t="str">
        <f t="shared" si="2"/>
        <v>***</v>
      </c>
    </row>
    <row r="27" spans="1:19" x14ac:dyDescent="0.25">
      <c r="A27">
        <v>26</v>
      </c>
      <c r="B27" t="s">
        <v>145</v>
      </c>
      <c r="C27">
        <v>-0.335214817069866</v>
      </c>
      <c r="D27">
        <v>0.45585175217858498</v>
      </c>
      <c r="E27">
        <v>0.46212071316875097</v>
      </c>
      <c r="F27">
        <v>-0.18443046087038001</v>
      </c>
      <c r="G27">
        <v>0.42424181139887801</v>
      </c>
      <c r="H27">
        <v>0.66375873110699601</v>
      </c>
      <c r="I27">
        <v>-0.72280541948242005</v>
      </c>
      <c r="J27">
        <v>0.217409497584336</v>
      </c>
      <c r="K27">
        <v>8.8536995812471498E-4</v>
      </c>
      <c r="L27">
        <v>-0.65644460810708705</v>
      </c>
      <c r="M27">
        <v>0.20659789332837999</v>
      </c>
      <c r="N27">
        <v>1.4860078101066E-3</v>
      </c>
      <c r="P27" t="str">
        <f t="shared" si="3"/>
        <v/>
      </c>
      <c r="Q27" t="str">
        <f t="shared" si="0"/>
        <v/>
      </c>
      <c r="R27" t="str">
        <f t="shared" si="1"/>
        <v>***</v>
      </c>
      <c r="S27" t="str">
        <f t="shared" si="2"/>
        <v>**</v>
      </c>
    </row>
    <row r="28" spans="1:19" x14ac:dyDescent="0.25">
      <c r="A28">
        <v>27</v>
      </c>
      <c r="B28" t="s">
        <v>46</v>
      </c>
      <c r="C28">
        <v>-4.1431767924810001E-2</v>
      </c>
      <c r="D28">
        <v>0.416492741862239</v>
      </c>
      <c r="E28">
        <v>0.92075893970673395</v>
      </c>
      <c r="F28">
        <v>2.90145969526228E-2</v>
      </c>
      <c r="G28">
        <v>0.38524336296743</v>
      </c>
      <c r="H28">
        <v>0.93996410141565001</v>
      </c>
      <c r="I28">
        <v>-0.34293175618043498</v>
      </c>
      <c r="J28">
        <v>0.122677731647149</v>
      </c>
      <c r="K28">
        <v>5.1837594147789998E-3</v>
      </c>
      <c r="L28">
        <v>-0.35068550786393299</v>
      </c>
      <c r="M28">
        <v>0.11436135985568099</v>
      </c>
      <c r="N28">
        <v>2.1660362826302101E-3</v>
      </c>
      <c r="P28" t="str">
        <f t="shared" si="3"/>
        <v/>
      </c>
      <c r="Q28" t="str">
        <f t="shared" si="0"/>
        <v/>
      </c>
      <c r="R28" t="str">
        <f t="shared" si="1"/>
        <v>**</v>
      </c>
      <c r="S28" t="str">
        <f t="shared" si="2"/>
        <v>**</v>
      </c>
    </row>
    <row r="29" spans="1:19" x14ac:dyDescent="0.25">
      <c r="A29">
        <v>28</v>
      </c>
      <c r="B29" t="s">
        <v>129</v>
      </c>
      <c r="C29">
        <v>-0.112780160171409</v>
      </c>
      <c r="D29">
        <v>0.42129710888788302</v>
      </c>
      <c r="E29">
        <v>0.78893221567541305</v>
      </c>
      <c r="F29">
        <v>-8.3405806424426202E-2</v>
      </c>
      <c r="G29">
        <v>0.39069461806807498</v>
      </c>
      <c r="H29">
        <v>0.830951949753163</v>
      </c>
      <c r="I29">
        <v>-0.397282359183596</v>
      </c>
      <c r="J29">
        <v>0.14341598323903201</v>
      </c>
      <c r="K29">
        <v>5.6032193919520702E-3</v>
      </c>
      <c r="L29">
        <v>-0.44412022915171101</v>
      </c>
      <c r="M29">
        <v>0.13602153729154701</v>
      </c>
      <c r="N29">
        <v>1.0943592440711501E-3</v>
      </c>
      <c r="P29" t="str">
        <f t="shared" si="3"/>
        <v/>
      </c>
      <c r="Q29" t="str">
        <f t="shared" si="0"/>
        <v/>
      </c>
      <c r="R29" t="str">
        <f t="shared" si="1"/>
        <v>**</v>
      </c>
      <c r="S29" t="str">
        <f t="shared" si="2"/>
        <v>**</v>
      </c>
    </row>
    <row r="30" spans="1:19" x14ac:dyDescent="0.25">
      <c r="A30">
        <v>29</v>
      </c>
      <c r="B30" t="s">
        <v>130</v>
      </c>
      <c r="C30">
        <v>0.133855383208551</v>
      </c>
      <c r="D30">
        <v>0.41882370981804301</v>
      </c>
      <c r="E30">
        <v>0.74927279526720902</v>
      </c>
      <c r="F30">
        <v>0.18943788929365499</v>
      </c>
      <c r="G30">
        <v>0.38794329985488002</v>
      </c>
      <c r="H30">
        <v>0.62532791247102004</v>
      </c>
      <c r="I30">
        <v>-0.18253245557687001</v>
      </c>
      <c r="J30">
        <v>0.13001438425886</v>
      </c>
      <c r="K30">
        <v>0.160336577548856</v>
      </c>
      <c r="L30">
        <v>-0.20843606518555599</v>
      </c>
      <c r="M30">
        <v>0.122552297174986</v>
      </c>
      <c r="N30">
        <v>8.8981900954712104E-2</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v>
      </c>
    </row>
    <row r="31" spans="1:19" x14ac:dyDescent="0.25">
      <c r="A31">
        <v>30</v>
      </c>
      <c r="B31" t="s">
        <v>45</v>
      </c>
      <c r="C31">
        <v>8.5969655367259007E-2</v>
      </c>
      <c r="D31">
        <v>0.53490665339746901</v>
      </c>
      <c r="E31">
        <v>0.87231473453506303</v>
      </c>
      <c r="F31">
        <v>0.11597625364658699</v>
      </c>
      <c r="G31">
        <v>0.494821853082343</v>
      </c>
      <c r="H31">
        <v>0.81469012872076296</v>
      </c>
      <c r="I31">
        <v>-0.348436691196847</v>
      </c>
      <c r="J31">
        <v>0.34850949778729901</v>
      </c>
      <c r="K31">
        <v>0.31741161789710498</v>
      </c>
      <c r="L31">
        <v>-0.39669392250369001</v>
      </c>
      <c r="M31">
        <v>0.319214318286067</v>
      </c>
      <c r="N31">
        <v>0.213971141130465</v>
      </c>
      <c r="P31" t="str">
        <f t="shared" si="4"/>
        <v/>
      </c>
      <c r="Q31" t="str">
        <f t="shared" si="5"/>
        <v/>
      </c>
      <c r="R31" t="str">
        <f t="shared" si="6"/>
        <v/>
      </c>
      <c r="S31" t="str">
        <f t="shared" si="7"/>
        <v/>
      </c>
    </row>
    <row r="32" spans="1:19" x14ac:dyDescent="0.25">
      <c r="A32">
        <v>31</v>
      </c>
      <c r="B32" t="s">
        <v>106</v>
      </c>
      <c r="C32">
        <v>0.15575784058657399</v>
      </c>
      <c r="D32">
        <v>0.121617040907171</v>
      </c>
      <c r="E32">
        <v>0.200290691840638</v>
      </c>
      <c r="F32">
        <v>0.14396302491457</v>
      </c>
      <c r="G32">
        <v>0.114636510350366</v>
      </c>
      <c r="H32">
        <v>0.20918059810080999</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60</v>
      </c>
      <c r="C33">
        <v>0.34518456277494203</v>
      </c>
      <c r="D33">
        <v>0.29408352507866298</v>
      </c>
      <c r="E33">
        <v>0.24048969260234601</v>
      </c>
      <c r="F33">
        <v>0.194083712667944</v>
      </c>
      <c r="G33">
        <v>0.27370031523873101</v>
      </c>
      <c r="H33">
        <v>0.47825603162938202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64</v>
      </c>
      <c r="C34">
        <v>0.90497442481521395</v>
      </c>
      <c r="D34">
        <v>0.51733578757042598</v>
      </c>
      <c r="E34">
        <v>8.0239532767616098E-2</v>
      </c>
      <c r="F34">
        <v>0.82975602096263801</v>
      </c>
      <c r="G34">
        <v>0.48775827735340899</v>
      </c>
      <c r="H34">
        <v>8.8912504149176799E-2</v>
      </c>
      <c r="I34" t="s">
        <v>170</v>
      </c>
      <c r="J34" t="s">
        <v>170</v>
      </c>
      <c r="K34" t="s">
        <v>170</v>
      </c>
      <c r="L34" t="s">
        <v>170</v>
      </c>
      <c r="M34" t="s">
        <v>170</v>
      </c>
      <c r="N34" t="s">
        <v>170</v>
      </c>
      <c r="P34" t="str">
        <f t="shared" si="4"/>
        <v>^</v>
      </c>
      <c r="Q34" t="str">
        <f t="shared" si="5"/>
        <v>^</v>
      </c>
      <c r="R34" t="str">
        <f t="shared" si="6"/>
        <v/>
      </c>
      <c r="S34" t="str">
        <f t="shared" si="7"/>
        <v/>
      </c>
    </row>
    <row r="35" spans="1:19" x14ac:dyDescent="0.25">
      <c r="A35">
        <v>34</v>
      </c>
      <c r="B35" t="s">
        <v>62</v>
      </c>
      <c r="C35">
        <v>0.26600935068364501</v>
      </c>
      <c r="D35">
        <v>0.268366172216224</v>
      </c>
      <c r="E35">
        <v>0.32157919728782097</v>
      </c>
      <c r="F35">
        <v>0.17632853433547499</v>
      </c>
      <c r="G35">
        <v>0.24719276157144299</v>
      </c>
      <c r="H35">
        <v>0.47564527742169199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0.31340340278406698</v>
      </c>
      <c r="D36">
        <v>0.27230931250142698</v>
      </c>
      <c r="E36">
        <v>0.249769426646857</v>
      </c>
      <c r="F36">
        <v>0.207218284931905</v>
      </c>
      <c r="G36">
        <v>0.25225083742427601</v>
      </c>
      <c r="H36">
        <v>0.411374566132377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0.50075885199700998</v>
      </c>
      <c r="D37">
        <v>0.31758796990091598</v>
      </c>
      <c r="E37">
        <v>0.114851596162465</v>
      </c>
      <c r="F37">
        <v>0.24737746577269301</v>
      </c>
      <c r="G37">
        <v>0.293741977736105</v>
      </c>
      <c r="H37">
        <v>0.39969893028404502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51</v>
      </c>
      <c r="C38">
        <v>-3.9674711151726202E-2</v>
      </c>
      <c r="D38">
        <v>0.54111205668052798</v>
      </c>
      <c r="E38">
        <v>0.94155092514127703</v>
      </c>
      <c r="F38">
        <v>-0.184287012178387</v>
      </c>
      <c r="G38">
        <v>0.51501528766348703</v>
      </c>
      <c r="H38">
        <v>0.72047185811376002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56</v>
      </c>
      <c r="C39">
        <v>0.42381547725715801</v>
      </c>
      <c r="D39">
        <v>0.29379711452355201</v>
      </c>
      <c r="E39">
        <v>0.14914876441183</v>
      </c>
      <c r="F39">
        <v>0.31828729432628</v>
      </c>
      <c r="G39">
        <v>0.27253980637669201</v>
      </c>
      <c r="H39">
        <v>0.24286478651469101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-8.6508245241393791E-3</v>
      </c>
      <c r="D40">
        <v>0.33373993364521398</v>
      </c>
      <c r="E40">
        <v>0.97932046551940499</v>
      </c>
      <c r="F40">
        <v>-9.9647690699449107E-2</v>
      </c>
      <c r="G40">
        <v>0.30841565041777602</v>
      </c>
      <c r="H40">
        <v>0.74662296253543603</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58</v>
      </c>
      <c r="C41">
        <v>0.27180697477349702</v>
      </c>
      <c r="D41">
        <v>0.28020888136344402</v>
      </c>
      <c r="E41">
        <v>0.33203873657545802</v>
      </c>
      <c r="F41">
        <v>0.19782015821291099</v>
      </c>
      <c r="G41">
        <v>0.26031768409551798</v>
      </c>
      <c r="H41">
        <v>0.44730345370559399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0.29499821312036201</v>
      </c>
      <c r="D42">
        <v>0.29743173879775497</v>
      </c>
      <c r="E42">
        <v>0.32128621562749698</v>
      </c>
      <c r="F42">
        <v>0.19352000159716501</v>
      </c>
      <c r="G42">
        <v>0.27564822619065898</v>
      </c>
      <c r="H42">
        <v>0.48264534807972398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-6.0128785317497798E-3</v>
      </c>
      <c r="D43">
        <v>0.334041097268516</v>
      </c>
      <c r="E43">
        <v>0.98563852197574697</v>
      </c>
      <c r="F43">
        <v>-3.5228938383217903E-2</v>
      </c>
      <c r="G43">
        <v>0.30873693583151701</v>
      </c>
      <c r="H43">
        <v>0.90915324839932099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0.35793435852170402</v>
      </c>
      <c r="D44">
        <v>0.28767553431839898</v>
      </c>
      <c r="E44">
        <v>0.21341514487817201</v>
      </c>
      <c r="F44">
        <v>0.25648737501413199</v>
      </c>
      <c r="G44">
        <v>0.26685793723673801</v>
      </c>
      <c r="H44">
        <v>0.33648265164337399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0.32709605413367199</v>
      </c>
      <c r="D45">
        <v>0.390128076278553</v>
      </c>
      <c r="E45">
        <v>0.401787848887313</v>
      </c>
      <c r="F45">
        <v>0.28552041466566902</v>
      </c>
      <c r="G45">
        <v>0.35826503378915298</v>
      </c>
      <c r="H45">
        <v>0.42547829379203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0.77009634300021901</v>
      </c>
      <c r="D46">
        <v>0.47934614218284299</v>
      </c>
      <c r="E46">
        <v>0.108151836785116</v>
      </c>
      <c r="F46">
        <v>0.773368231780028</v>
      </c>
      <c r="G46">
        <v>0.39863377646104498</v>
      </c>
      <c r="H46">
        <v>5.2373987464827798E-2</v>
      </c>
      <c r="I46" t="s">
        <v>170</v>
      </c>
      <c r="J46" t="s">
        <v>170</v>
      </c>
      <c r="K46" t="s">
        <v>170</v>
      </c>
      <c r="L46" t="s">
        <v>170</v>
      </c>
      <c r="M46" t="s">
        <v>170</v>
      </c>
      <c r="N46" t="s">
        <v>170</v>
      </c>
      <c r="P46" t="str">
        <f t="shared" si="4"/>
        <v/>
      </c>
      <c r="Q46" t="str">
        <f t="shared" si="5"/>
        <v>^</v>
      </c>
      <c r="R46" t="str">
        <f t="shared" si="6"/>
        <v/>
      </c>
      <c r="S46" t="str">
        <f t="shared" si="7"/>
        <v/>
      </c>
    </row>
    <row r="47" spans="1:19" x14ac:dyDescent="0.25">
      <c r="A47">
        <v>46</v>
      </c>
      <c r="B47" t="s">
        <v>47</v>
      </c>
      <c r="C47">
        <v>3.1839961214513102E-2</v>
      </c>
      <c r="D47">
        <v>0.358491913151259</v>
      </c>
      <c r="E47">
        <v>0.92922782375371205</v>
      </c>
      <c r="F47">
        <v>-2.57224813915365E-2</v>
      </c>
      <c r="G47">
        <v>0.33304514829419202</v>
      </c>
      <c r="H47">
        <v>0.93843722137447205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0.81385492676343896</v>
      </c>
      <c r="D48">
        <v>0.53085644457737902</v>
      </c>
      <c r="E48">
        <v>0.12525172280556601</v>
      </c>
      <c r="F48">
        <v>0.74917774141753202</v>
      </c>
      <c r="G48">
        <v>0.49665461513229298</v>
      </c>
      <c r="H48">
        <v>0.13143986442619801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66</v>
      </c>
      <c r="C49">
        <v>0.190212846480354</v>
      </c>
      <c r="D49">
        <v>0.309225550427912</v>
      </c>
      <c r="E49">
        <v>0.53847114856873302</v>
      </c>
      <c r="F49">
        <v>8.8385906136258005E-2</v>
      </c>
      <c r="G49">
        <v>0.28836293061214002</v>
      </c>
      <c r="H49">
        <v>0.759216936619168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0.63311552552274297</v>
      </c>
      <c r="D50">
        <v>0.398244091992141</v>
      </c>
      <c r="E50">
        <v>0.111887215950465</v>
      </c>
      <c r="F50">
        <v>0.45973643991662899</v>
      </c>
      <c r="G50">
        <v>0.370249833155192</v>
      </c>
      <c r="H50">
        <v>0.21435003923382701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-8.4462968707636699E-2</v>
      </c>
      <c r="D51">
        <v>0.43378457984077201</v>
      </c>
      <c r="E51">
        <v>0.845618587454953</v>
      </c>
      <c r="F51">
        <v>-8.3517166766656006E-2</v>
      </c>
      <c r="G51">
        <v>0.40839863411462901</v>
      </c>
      <c r="H51">
        <v>0.83796346911627595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0.77105635665950201</v>
      </c>
      <c r="D52">
        <v>1.1534268279272999</v>
      </c>
      <c r="E52">
        <v>0.50381972536227704</v>
      </c>
      <c r="F52">
        <v>0.51021268969368505</v>
      </c>
      <c r="G52">
        <v>1.1033669374453201</v>
      </c>
      <c r="H52">
        <v>0.64378422066938801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1.1358887514610401</v>
      </c>
      <c r="D53">
        <v>1.0954945692191</v>
      </c>
      <c r="E53">
        <v>0.29979504392996897</v>
      </c>
      <c r="F53">
        <v>1.14610792290022</v>
      </c>
      <c r="G53">
        <v>1.03771645147268</v>
      </c>
      <c r="H53">
        <v>0.269397150935689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-0.66323381332113795</v>
      </c>
      <c r="D54">
        <v>0.44789832052199902</v>
      </c>
      <c r="E54">
        <v>0.138668220191563</v>
      </c>
      <c r="F54">
        <v>-0.60532742690874497</v>
      </c>
      <c r="G54">
        <v>0.40745607312758803</v>
      </c>
      <c r="H54">
        <v>0.13737801494671401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-0.65269310040998996</v>
      </c>
      <c r="D55">
        <v>0.42855627422310699</v>
      </c>
      <c r="E55">
        <v>0.12775759929304401</v>
      </c>
      <c r="F55">
        <v>-0.64433216349510103</v>
      </c>
      <c r="G55">
        <v>0.38815480894316901</v>
      </c>
      <c r="H55">
        <v>9.6916950330487195E-2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68</v>
      </c>
      <c r="C56">
        <v>-0.62895421640071303</v>
      </c>
      <c r="D56">
        <v>0.472050534378949</v>
      </c>
      <c r="E56">
        <v>0.18273289792872299</v>
      </c>
      <c r="F56">
        <v>-0.63690761844135302</v>
      </c>
      <c r="G56">
        <v>0.43119566685252197</v>
      </c>
      <c r="H56">
        <v>0.13965598239617499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-0.51229703135121096</v>
      </c>
      <c r="D57">
        <v>0.428829154860356</v>
      </c>
      <c r="E57">
        <v>0.23222719462357799</v>
      </c>
      <c r="F57">
        <v>-0.48655513783806098</v>
      </c>
      <c r="G57">
        <v>0.38943455724878301</v>
      </c>
      <c r="H57">
        <v>0.21152293696916299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-0.65305908228468101</v>
      </c>
      <c r="D58">
        <v>0.43078342305554101</v>
      </c>
      <c r="E58">
        <v>0.12952439289412199</v>
      </c>
      <c r="F58">
        <v>-0.61301723345635395</v>
      </c>
      <c r="G58">
        <v>0.39042920368834799</v>
      </c>
      <c r="H58">
        <v>0.116389262506413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80</v>
      </c>
      <c r="C59">
        <v>-0.72691682193838603</v>
      </c>
      <c r="D59">
        <v>0.44911416513936098</v>
      </c>
      <c r="E59">
        <v>0.10554263913824501</v>
      </c>
      <c r="F59">
        <v>-0.63574690023171199</v>
      </c>
      <c r="G59">
        <v>0.40889798569327301</v>
      </c>
      <c r="H59">
        <v>0.119998188428457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-0.63304961611426702</v>
      </c>
      <c r="D60">
        <v>0.45441603345237902</v>
      </c>
      <c r="E60">
        <v>0.163587796617049</v>
      </c>
      <c r="F60">
        <v>-0.61042528758459302</v>
      </c>
      <c r="G60">
        <v>0.41484432309368902</v>
      </c>
      <c r="H60">
        <v>0.14116776070895101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76</v>
      </c>
      <c r="C61">
        <v>-0.63544559368495901</v>
      </c>
      <c r="D61">
        <v>0.436568275636183</v>
      </c>
      <c r="E61">
        <v>0.14551792031538899</v>
      </c>
      <c r="F61">
        <v>-0.62243394850214795</v>
      </c>
      <c r="G61">
        <v>0.39729235798781598</v>
      </c>
      <c r="H61">
        <v>0.117187178663527</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82</v>
      </c>
      <c r="C62">
        <v>-0.69456374085065697</v>
      </c>
      <c r="D62">
        <v>0.456205121849794</v>
      </c>
      <c r="E62">
        <v>0.127888541834805</v>
      </c>
      <c r="F62">
        <v>-0.67174309670041699</v>
      </c>
      <c r="G62">
        <v>0.41468944483776199</v>
      </c>
      <c r="H62">
        <v>0.105260150668462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74</v>
      </c>
      <c r="C63">
        <v>-0.77714614063595899</v>
      </c>
      <c r="D63">
        <v>0.43554396936379802</v>
      </c>
      <c r="E63">
        <v>7.4373052405569406E-2</v>
      </c>
      <c r="F63">
        <v>-0.77109576300489802</v>
      </c>
      <c r="G63">
        <v>0.39459930613064698</v>
      </c>
      <c r="H63">
        <v>5.0686617795108399E-2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-0.56861386756113697</v>
      </c>
      <c r="D64">
        <v>0.45851069945690498</v>
      </c>
      <c r="E64">
        <v>0.21492651274128599</v>
      </c>
      <c r="F64">
        <v>-0.51308503469352296</v>
      </c>
      <c r="G64">
        <v>0.41821709846361599</v>
      </c>
      <c r="H64">
        <v>0.21988312024633799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-0.923725212850112</v>
      </c>
      <c r="D65">
        <v>0.50113118062539697</v>
      </c>
      <c r="E65">
        <v>6.5288101767694007E-2</v>
      </c>
      <c r="F65">
        <v>-0.91672116488837796</v>
      </c>
      <c r="G65">
        <v>0.45911728537583801</v>
      </c>
      <c r="H65">
        <v>4.5857384121069697E-2</v>
      </c>
      <c r="I65" t="s">
        <v>170</v>
      </c>
      <c r="J65" t="s">
        <v>170</v>
      </c>
      <c r="K65" t="s">
        <v>170</v>
      </c>
      <c r="L65" t="s">
        <v>170</v>
      </c>
      <c r="M65" t="s">
        <v>170</v>
      </c>
      <c r="N65" t="s">
        <v>170</v>
      </c>
      <c r="P65" t="str">
        <f t="shared" si="4"/>
        <v>^</v>
      </c>
      <c r="Q65" t="str">
        <f t="shared" si="5"/>
        <v>*</v>
      </c>
      <c r="R65" t="str">
        <f t="shared" si="6"/>
        <v/>
      </c>
      <c r="S65" t="str">
        <f t="shared" si="7"/>
        <v/>
      </c>
    </row>
    <row r="66" spans="1:19" x14ac:dyDescent="0.25">
      <c r="B66" t="s">
        <v>75</v>
      </c>
      <c r="C66">
        <v>-0.52321223039765596</v>
      </c>
      <c r="D66">
        <v>0.456280439747622</v>
      </c>
      <c r="E66">
        <v>0.25150975314097102</v>
      </c>
      <c r="F66">
        <v>-0.55053030315148699</v>
      </c>
      <c r="G66">
        <v>0.41297297360892499</v>
      </c>
      <c r="H66">
        <v>0.182502142108522</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70</v>
      </c>
      <c r="C67">
        <v>-0.76631303348351498</v>
      </c>
      <c r="D67">
        <v>0.59073370059151797</v>
      </c>
      <c r="E67">
        <v>0.19455464957801799</v>
      </c>
      <c r="F67">
        <v>-0.71085094175395103</v>
      </c>
      <c r="G67">
        <v>0.53789821685972505</v>
      </c>
      <c r="H67">
        <v>0.18632327464304799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69</v>
      </c>
      <c r="C68">
        <v>-2.58786592571037</v>
      </c>
      <c r="D68">
        <v>0.87449876303173202</v>
      </c>
      <c r="E68">
        <v>3.0838255920263599E-3</v>
      </c>
      <c r="F68">
        <v>-2.0793066112752601</v>
      </c>
      <c r="G68">
        <v>0.81899803247334302</v>
      </c>
      <c r="H68">
        <v>1.1122003571067801E-2</v>
      </c>
      <c r="I68" t="s">
        <v>170</v>
      </c>
      <c r="J68" t="s">
        <v>170</v>
      </c>
      <c r="K68" t="s">
        <v>170</v>
      </c>
      <c r="L68" t="s">
        <v>170</v>
      </c>
      <c r="M68" t="s">
        <v>170</v>
      </c>
      <c r="N68" t="s">
        <v>170</v>
      </c>
      <c r="P68" t="str">
        <f t="shared" si="4"/>
        <v>**</v>
      </c>
      <c r="Q68" t="str">
        <f t="shared" si="5"/>
        <v>*</v>
      </c>
      <c r="R68" t="str">
        <f t="shared" si="6"/>
        <v/>
      </c>
      <c r="S68" t="str">
        <f t="shared" si="7"/>
        <v/>
      </c>
    </row>
    <row r="69" spans="1:19" x14ac:dyDescent="0.25">
      <c r="B69" t="s">
        <v>83</v>
      </c>
      <c r="C69">
        <v>-1.03365858187188</v>
      </c>
      <c r="D69">
        <v>1.14775059083563</v>
      </c>
      <c r="E69">
        <v>0.36780362983891102</v>
      </c>
      <c r="F69">
        <v>-0.92934581215019296</v>
      </c>
      <c r="G69">
        <v>1.0754020163411</v>
      </c>
      <c r="H69">
        <v>0.38748651576033599</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1.2013005781472601</v>
      </c>
      <c r="D70">
        <v>0.88196324351533695</v>
      </c>
      <c r="E70">
        <v>0.17317404064780501</v>
      </c>
      <c r="F70">
        <v>0.85999352826054498</v>
      </c>
      <c r="G70">
        <v>0.828017607845</v>
      </c>
      <c r="H70">
        <v>0.29898269149210099</v>
      </c>
      <c r="I70" t="s">
        <v>170</v>
      </c>
      <c r="J70" t="s">
        <v>170</v>
      </c>
      <c r="K70" t="s">
        <v>170</v>
      </c>
      <c r="L70" t="s">
        <v>170</v>
      </c>
      <c r="M70" t="s">
        <v>170</v>
      </c>
      <c r="N70" t="s">
        <v>170</v>
      </c>
    </row>
    <row r="71" spans="1:19" x14ac:dyDescent="0.25">
      <c r="B71" t="s">
        <v>503</v>
      </c>
      <c r="C71">
        <v>-1.28952072038121E-2</v>
      </c>
      <c r="D71">
        <v>5.1033470926642101E-2</v>
      </c>
      <c r="E71">
        <v>0.80051444760469503</v>
      </c>
      <c r="F71">
        <v>-6.0701268446233803E-3</v>
      </c>
      <c r="G71">
        <v>4.5123421080634302E-2</v>
      </c>
      <c r="H71">
        <v>0.89298922003511205</v>
      </c>
      <c r="I71">
        <v>-2.0409248832346599E-2</v>
      </c>
      <c r="J71">
        <v>5.0441921731580297E-2</v>
      </c>
      <c r="K71">
        <v>0.68576503927690702</v>
      </c>
      <c r="L71">
        <v>-1.40564036266583E-2</v>
      </c>
      <c r="M71">
        <v>4.46345368329535E-2</v>
      </c>
      <c r="N71">
        <v>0.75282077492056099</v>
      </c>
    </row>
    <row r="72" spans="1:19" x14ac:dyDescent="0.25">
      <c r="B72" t="s">
        <v>505</v>
      </c>
      <c r="C72">
        <v>5.1571776196289401E-2</v>
      </c>
      <c r="D72">
        <v>5.8182236993834201E-2</v>
      </c>
      <c r="E72">
        <v>0.37541089508029701</v>
      </c>
      <c r="F72">
        <v>4.4025806261330999E-2</v>
      </c>
      <c r="G72">
        <v>5.2034675411225299E-2</v>
      </c>
      <c r="H72">
        <v>0.39750481431062601</v>
      </c>
      <c r="I72">
        <v>3.3558172547520998E-2</v>
      </c>
      <c r="J72">
        <v>5.7420411882860498E-2</v>
      </c>
      <c r="K72">
        <v>0.55893150203583897</v>
      </c>
      <c r="L72">
        <v>2.3781969016877898E-2</v>
      </c>
      <c r="M72">
        <v>5.1309318652218598E-2</v>
      </c>
      <c r="N72">
        <v>0.64300462067165498</v>
      </c>
    </row>
    <row r="73" spans="1:19" x14ac:dyDescent="0.25">
      <c r="B73" t="s">
        <v>504</v>
      </c>
      <c r="C73">
        <v>-4.7480120729320299E-2</v>
      </c>
      <c r="D73">
        <v>6.7930734697536493E-2</v>
      </c>
      <c r="E73">
        <v>0.48458388847595102</v>
      </c>
      <c r="F73">
        <v>-3.8652821587830399E-2</v>
      </c>
      <c r="G73">
        <v>5.7948454002503098E-2</v>
      </c>
      <c r="H73">
        <v>0.50475887564496702</v>
      </c>
      <c r="I73">
        <v>-5.2446434419507797E-2</v>
      </c>
      <c r="J73">
        <v>6.7077994416429199E-2</v>
      </c>
      <c r="K73">
        <v>0.43428954976980899</v>
      </c>
      <c r="L73">
        <v>-4.4967501057532902E-2</v>
      </c>
      <c r="M73">
        <v>5.7215000323069601E-2</v>
      </c>
      <c r="N73">
        <v>0.43190321551458699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X12" sqref="X12"/>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-0.15407985253505899</v>
      </c>
      <c r="D2">
        <v>0.165016801867818</v>
      </c>
      <c r="E2">
        <v>0.35044720646771399</v>
      </c>
      <c r="F2">
        <v>-5.3599282465426099E-2</v>
      </c>
      <c r="G2">
        <v>0.14126013013838801</v>
      </c>
      <c r="H2">
        <v>0.70436357638477398</v>
      </c>
      <c r="I2">
        <v>-0.16018685370299701</v>
      </c>
      <c r="J2">
        <v>0.16431509172129199</v>
      </c>
      <c r="K2">
        <v>0.32962172900897402</v>
      </c>
      <c r="L2">
        <v>-6.8170684470192894E-2</v>
      </c>
      <c r="M2">
        <v>0.140516030656268</v>
      </c>
      <c r="N2">
        <v>0.62757331758627999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3.2934821590501699E-2</v>
      </c>
      <c r="D3">
        <v>4.40247829195754E-2</v>
      </c>
      <c r="E3">
        <v>0.45440146561614198</v>
      </c>
      <c r="F3">
        <v>3.15515775275911E-2</v>
      </c>
      <c r="G3">
        <v>3.7673145587749902E-2</v>
      </c>
      <c r="H3">
        <v>0.40230683279266899</v>
      </c>
      <c r="I3">
        <v>4.0754831407142998E-2</v>
      </c>
      <c r="J3">
        <v>4.3755115911536101E-2</v>
      </c>
      <c r="K3">
        <v>0.35163113365739701</v>
      </c>
      <c r="L3">
        <v>4.01616977716052E-2</v>
      </c>
      <c r="M3">
        <v>3.7439488467672803E-2</v>
      </c>
      <c r="N3">
        <v>0.28340144284305901</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-1.16465077274765E-2</v>
      </c>
      <c r="D4">
        <v>5.95323244136374E-2</v>
      </c>
      <c r="E4">
        <v>0.84489715945710597</v>
      </c>
      <c r="F4">
        <v>1.6179968797748301E-2</v>
      </c>
      <c r="G4">
        <v>4.8492941703141799E-2</v>
      </c>
      <c r="H4">
        <v>0.73863903346256099</v>
      </c>
      <c r="I4">
        <v>-3.6468577934720501E-3</v>
      </c>
      <c r="J4">
        <v>5.9074158843171E-2</v>
      </c>
      <c r="K4">
        <v>0.95077501844145895</v>
      </c>
      <c r="L4">
        <v>2.15026961930617E-2</v>
      </c>
      <c r="M4">
        <v>4.8119159084964599E-2</v>
      </c>
      <c r="N4">
        <v>0.65497361406824695</v>
      </c>
      <c r="P4" t="str">
        <f t="shared" si="0"/>
        <v/>
      </c>
      <c r="Q4" t="str">
        <f t="shared" si="1"/>
        <v/>
      </c>
      <c r="R4" t="str">
        <f t="shared" si="2"/>
        <v/>
      </c>
      <c r="S4" t="str">
        <f t="shared" si="3"/>
        <v/>
      </c>
    </row>
    <row r="5" spans="1:19" x14ac:dyDescent="0.25">
      <c r="A5">
        <v>4</v>
      </c>
      <c r="B5" t="s">
        <v>25</v>
      </c>
      <c r="C5">
        <v>4.2537297894985102E-2</v>
      </c>
      <c r="D5">
        <v>6.8479517401255394E-2</v>
      </c>
      <c r="E5">
        <v>0.53448896656354195</v>
      </c>
      <c r="F5">
        <v>5.7623199477968498E-2</v>
      </c>
      <c r="G5">
        <v>5.7429089161115998E-2</v>
      </c>
      <c r="H5">
        <v>0.31567755016814403</v>
      </c>
      <c r="I5">
        <v>4.4583416861473997E-2</v>
      </c>
      <c r="J5">
        <v>6.7706967367098705E-2</v>
      </c>
      <c r="K5">
        <v>0.51023227763655599</v>
      </c>
      <c r="L5">
        <v>5.5247893442661698E-2</v>
      </c>
      <c r="M5">
        <v>5.6842253686710101E-2</v>
      </c>
      <c r="N5">
        <v>0.33107485490908101</v>
      </c>
      <c r="P5" t="str">
        <f t="shared" si="0"/>
        <v/>
      </c>
      <c r="Q5" t="str">
        <f t="shared" si="1"/>
        <v/>
      </c>
      <c r="R5" t="str">
        <f t="shared" si="2"/>
        <v/>
      </c>
      <c r="S5" t="str">
        <f t="shared" si="3"/>
        <v/>
      </c>
    </row>
    <row r="6" spans="1:19" x14ac:dyDescent="0.25">
      <c r="A6">
        <v>5</v>
      </c>
      <c r="B6" t="s">
        <v>26</v>
      </c>
      <c r="C6">
        <v>-6.1680409849301503E-2</v>
      </c>
      <c r="D6">
        <v>0.11910302343392599</v>
      </c>
      <c r="E6">
        <v>0.604545886545786</v>
      </c>
      <c r="F6">
        <v>-1.7732467532703099E-2</v>
      </c>
      <c r="G6">
        <v>0.103246894127834</v>
      </c>
      <c r="H6">
        <v>0.86363549591500799</v>
      </c>
      <c r="I6">
        <v>-5.8792495155937499E-2</v>
      </c>
      <c r="J6">
        <v>0.117131612657336</v>
      </c>
      <c r="K6">
        <v>0.61571300921955197</v>
      </c>
      <c r="L6">
        <v>-7.1879735930311002E-3</v>
      </c>
      <c r="M6">
        <v>0.101732974261837</v>
      </c>
      <c r="N6">
        <v>0.94367209905694105</v>
      </c>
      <c r="P6" t="str">
        <f t="shared" si="0"/>
        <v/>
      </c>
      <c r="Q6" t="str">
        <f t="shared" si="1"/>
        <v/>
      </c>
      <c r="R6" t="str">
        <f t="shared" si="2"/>
        <v/>
      </c>
      <c r="S6" t="str">
        <f t="shared" si="3"/>
        <v/>
      </c>
    </row>
    <row r="7" spans="1:19" x14ac:dyDescent="0.25">
      <c r="A7">
        <v>6</v>
      </c>
      <c r="B7" t="s">
        <v>30</v>
      </c>
      <c r="C7">
        <v>0.17185984361251799</v>
      </c>
      <c r="D7">
        <v>5.9647736164953002E-2</v>
      </c>
      <c r="E7" s="1">
        <v>3.9610545874713098E-3</v>
      </c>
      <c r="F7">
        <v>0.16587039849738899</v>
      </c>
      <c r="G7">
        <v>4.6866991283581197E-2</v>
      </c>
      <c r="H7" s="1">
        <v>4.0138244107738597E-4</v>
      </c>
      <c r="I7">
        <v>0.17062899331048001</v>
      </c>
      <c r="J7">
        <v>5.9114810901165597E-2</v>
      </c>
      <c r="K7" s="1">
        <v>3.8967649225109002E-3</v>
      </c>
      <c r="L7">
        <v>0.1662393569417</v>
      </c>
      <c r="M7">
        <v>4.6394380239177899E-2</v>
      </c>
      <c r="N7" s="1">
        <v>3.3943816756913301E-4</v>
      </c>
      <c r="P7" t="str">
        <f t="shared" si="0"/>
        <v>**</v>
      </c>
      <c r="Q7" t="str">
        <f t="shared" si="1"/>
        <v>***</v>
      </c>
      <c r="R7" t="str">
        <f t="shared" si="2"/>
        <v>**</v>
      </c>
      <c r="S7" t="str">
        <f t="shared" si="3"/>
        <v>***</v>
      </c>
    </row>
    <row r="8" spans="1:19" x14ac:dyDescent="0.25">
      <c r="A8">
        <v>7</v>
      </c>
      <c r="B8" t="s">
        <v>27</v>
      </c>
      <c r="C8">
        <v>0.20909159246794201</v>
      </c>
      <c r="D8">
        <v>0.11091211988932</v>
      </c>
      <c r="E8">
        <v>5.9402762896404199E-2</v>
      </c>
      <c r="F8">
        <v>0.173225006171176</v>
      </c>
      <c r="G8">
        <v>9.12496537658634E-2</v>
      </c>
      <c r="H8">
        <v>5.7648222875332902E-2</v>
      </c>
      <c r="I8">
        <v>0.197025549930822</v>
      </c>
      <c r="J8">
        <v>0.106939572241031</v>
      </c>
      <c r="K8">
        <v>6.5416549680979999E-2</v>
      </c>
      <c r="L8">
        <v>0.166354152906458</v>
      </c>
      <c r="M8">
        <v>8.7650092111655004E-2</v>
      </c>
      <c r="N8">
        <v>5.7704682145746998E-2</v>
      </c>
      <c r="P8" t="str">
        <f t="shared" si="0"/>
        <v>^</v>
      </c>
      <c r="Q8" t="str">
        <f t="shared" si="1"/>
        <v>^</v>
      </c>
      <c r="R8" t="str">
        <f t="shared" si="2"/>
        <v>^</v>
      </c>
      <c r="S8" t="str">
        <f t="shared" si="3"/>
        <v>^</v>
      </c>
    </row>
    <row r="9" spans="1:19" x14ac:dyDescent="0.25">
      <c r="A9">
        <v>8</v>
      </c>
      <c r="B9" t="s">
        <v>29</v>
      </c>
      <c r="C9">
        <v>0.15808671355406001</v>
      </c>
      <c r="D9">
        <v>4.8170173246812303E-2</v>
      </c>
      <c r="E9" s="1">
        <v>1.03132773385939E-3</v>
      </c>
      <c r="F9">
        <v>0.13948939732521401</v>
      </c>
      <c r="G9">
        <v>3.84975371753144E-2</v>
      </c>
      <c r="H9" s="1">
        <v>2.9083099164538799E-4</v>
      </c>
      <c r="I9">
        <v>0.16166142343322301</v>
      </c>
      <c r="J9">
        <v>4.7820394442958297E-2</v>
      </c>
      <c r="K9" s="1">
        <v>7.2328862761095202E-4</v>
      </c>
      <c r="L9">
        <v>0.14584698061020901</v>
      </c>
      <c r="M9">
        <v>3.8150805887589401E-2</v>
      </c>
      <c r="N9" s="1">
        <v>1.3188756475257201E-4</v>
      </c>
      <c r="P9" t="str">
        <f t="shared" si="0"/>
        <v>**</v>
      </c>
      <c r="Q9" t="str">
        <f t="shared" si="1"/>
        <v>***</v>
      </c>
      <c r="R9" t="str">
        <f t="shared" si="2"/>
        <v>***</v>
      </c>
      <c r="S9" t="str">
        <f t="shared" si="3"/>
        <v>***</v>
      </c>
    </row>
    <row r="10" spans="1:19" x14ac:dyDescent="0.25">
      <c r="A10">
        <v>9</v>
      </c>
      <c r="B10" t="s">
        <v>28</v>
      </c>
      <c r="C10">
        <v>0.87910852012497198</v>
      </c>
      <c r="D10">
        <v>0.25869231433453499</v>
      </c>
      <c r="E10">
        <v>6.7811359392733195E-4</v>
      </c>
      <c r="F10">
        <v>0.83525513151680297</v>
      </c>
      <c r="G10">
        <v>0.22515523680690999</v>
      </c>
      <c r="H10">
        <v>2.0751681426729301E-4</v>
      </c>
      <c r="I10">
        <v>0.86027527314909202</v>
      </c>
      <c r="J10">
        <v>0.244933066805327</v>
      </c>
      <c r="K10">
        <v>4.4426763964100502E-4</v>
      </c>
      <c r="L10">
        <v>0.81695901726817099</v>
      </c>
      <c r="M10">
        <v>0.21329421026647499</v>
      </c>
      <c r="N10">
        <v>1.2804028798547599E-4</v>
      </c>
      <c r="P10" t="str">
        <f t="shared" si="0"/>
        <v>***</v>
      </c>
      <c r="Q10" t="str">
        <f t="shared" si="1"/>
        <v>***</v>
      </c>
      <c r="R10" t="str">
        <f t="shared" si="2"/>
        <v>***</v>
      </c>
      <c r="S10" t="str">
        <f t="shared" si="3"/>
        <v>***</v>
      </c>
    </row>
    <row r="11" spans="1:19" x14ac:dyDescent="0.25">
      <c r="A11">
        <v>10</v>
      </c>
      <c r="B11" t="s">
        <v>31</v>
      </c>
      <c r="C11">
        <v>-5.1273323382451802E-2</v>
      </c>
      <c r="D11">
        <v>7.1034527475041798E-3</v>
      </c>
      <c r="E11">
        <v>5.2724491439448704E-13</v>
      </c>
      <c r="F11">
        <v>-5.72048994652214E-2</v>
      </c>
      <c r="G11">
        <v>6.3021063152155299E-3</v>
      </c>
      <c r="H11">
        <v>1.11497984980293E-19</v>
      </c>
      <c r="I11">
        <v>-5.1209881491636099E-2</v>
      </c>
      <c r="J11">
        <v>7.05087240341853E-3</v>
      </c>
      <c r="K11">
        <v>3.7880809600210301E-13</v>
      </c>
      <c r="L11">
        <v>-5.7069707724490597E-2</v>
      </c>
      <c r="M11">
        <v>6.2607587467408002E-3</v>
      </c>
      <c r="N11" s="1">
        <v>7.8336073024798805E-20</v>
      </c>
      <c r="P11" t="str">
        <f t="shared" si="0"/>
        <v>***</v>
      </c>
      <c r="Q11" t="str">
        <f t="shared" si="1"/>
        <v>***</v>
      </c>
      <c r="R11" t="str">
        <f t="shared" si="2"/>
        <v>***</v>
      </c>
      <c r="S11" t="str">
        <f t="shared" si="3"/>
        <v>***</v>
      </c>
    </row>
    <row r="12" spans="1:19" x14ac:dyDescent="0.25">
      <c r="A12">
        <v>11</v>
      </c>
      <c r="B12" t="s">
        <v>173</v>
      </c>
      <c r="C12">
        <v>-7.9860151033171303E-2</v>
      </c>
      <c r="D12">
        <v>5.3927333078900103E-2</v>
      </c>
      <c r="E12">
        <v>0.13863735728821899</v>
      </c>
      <c r="F12">
        <v>-4.4936313677095101E-2</v>
      </c>
      <c r="G12">
        <v>5.0754489041155197E-2</v>
      </c>
      <c r="H12">
        <v>0.37595910734827598</v>
      </c>
      <c r="I12">
        <v>-7.5306246585998299E-2</v>
      </c>
      <c r="J12">
        <v>5.3545049447351001E-2</v>
      </c>
      <c r="K12">
        <v>0.15960266974489001</v>
      </c>
      <c r="L12">
        <v>-4.02290891485017E-2</v>
      </c>
      <c r="M12">
        <v>5.0357493830258303E-2</v>
      </c>
      <c r="N12">
        <v>0.42436581838056803</v>
      </c>
      <c r="P12" t="str">
        <f t="shared" si="0"/>
        <v/>
      </c>
      <c r="Q12" t="str">
        <f t="shared" si="1"/>
        <v/>
      </c>
      <c r="R12" t="str">
        <f t="shared" si="2"/>
        <v/>
      </c>
      <c r="S12" t="str">
        <f t="shared" si="3"/>
        <v/>
      </c>
    </row>
    <row r="13" spans="1:19" x14ac:dyDescent="0.25">
      <c r="A13">
        <v>12</v>
      </c>
      <c r="B13" t="s">
        <v>32</v>
      </c>
      <c r="C13">
        <v>8.0963709952708796E-2</v>
      </c>
      <c r="D13">
        <v>2.9248466475631799E-2</v>
      </c>
      <c r="E13">
        <v>5.6378060264020702E-3</v>
      </c>
      <c r="F13">
        <v>7.5407865115126593E-2</v>
      </c>
      <c r="G13">
        <v>2.6144193266316899E-2</v>
      </c>
      <c r="H13">
        <v>3.9227682059726401E-3</v>
      </c>
      <c r="I13">
        <v>8.3018724926176193E-2</v>
      </c>
      <c r="J13">
        <v>2.9037543510473302E-2</v>
      </c>
      <c r="K13">
        <v>4.2496088272963002E-3</v>
      </c>
      <c r="L13">
        <v>7.7952089216688905E-2</v>
      </c>
      <c r="M13">
        <v>2.5951122536164401E-2</v>
      </c>
      <c r="N13">
        <v>2.6662691087428101E-3</v>
      </c>
      <c r="P13" t="str">
        <f t="shared" si="0"/>
        <v>**</v>
      </c>
      <c r="Q13" t="str">
        <f t="shared" si="1"/>
        <v>**</v>
      </c>
      <c r="R13" t="str">
        <f t="shared" si="2"/>
        <v>**</v>
      </c>
      <c r="S13" t="str">
        <f t="shared" si="3"/>
        <v>**</v>
      </c>
    </row>
    <row r="14" spans="1:19" x14ac:dyDescent="0.25">
      <c r="A14">
        <v>13</v>
      </c>
      <c r="B14" t="s">
        <v>33</v>
      </c>
      <c r="C14">
        <v>1.1686533506304501E-2</v>
      </c>
      <c r="D14">
        <v>5.5204777634718901E-3</v>
      </c>
      <c r="E14">
        <v>3.4264735666281097E-2</v>
      </c>
      <c r="F14">
        <v>1.4411151034405901E-2</v>
      </c>
      <c r="G14">
        <v>4.9012388960162903E-3</v>
      </c>
      <c r="H14">
        <v>3.2788633437504299E-3</v>
      </c>
      <c r="I14">
        <v>1.20187883517393E-2</v>
      </c>
      <c r="J14">
        <v>5.4880764288367202E-3</v>
      </c>
      <c r="K14">
        <v>2.8525545472946601E-2</v>
      </c>
      <c r="L14">
        <v>1.47300664075338E-2</v>
      </c>
      <c r="M14">
        <v>4.8749056109001297E-3</v>
      </c>
      <c r="N14">
        <v>2.5143377821021202E-3</v>
      </c>
      <c r="P14" t="str">
        <f t="shared" si="0"/>
        <v>*</v>
      </c>
      <c r="Q14" t="str">
        <f t="shared" si="1"/>
        <v>**</v>
      </c>
      <c r="R14" t="str">
        <f t="shared" si="2"/>
        <v>*</v>
      </c>
      <c r="S14" t="str">
        <f t="shared" si="3"/>
        <v>**</v>
      </c>
    </row>
    <row r="15" spans="1:19" x14ac:dyDescent="0.25">
      <c r="A15">
        <v>14</v>
      </c>
      <c r="B15" t="s">
        <v>118</v>
      </c>
      <c r="C15">
        <v>-1.6924584115406201E-2</v>
      </c>
      <c r="D15">
        <v>1.12683779791576E-2</v>
      </c>
      <c r="E15">
        <v>0.13310901811009199</v>
      </c>
      <c r="F15">
        <v>-1.0893756525389001E-2</v>
      </c>
      <c r="G15">
        <v>9.4957106640317403E-3</v>
      </c>
      <c r="H15">
        <v>0.25128690737431097</v>
      </c>
      <c r="I15">
        <v>-1.7736003829165101E-2</v>
      </c>
      <c r="J15">
        <v>1.11948147007131E-2</v>
      </c>
      <c r="K15">
        <v>0.113124269111106</v>
      </c>
      <c r="L15">
        <v>-1.20746813074562E-2</v>
      </c>
      <c r="M15">
        <v>9.4345891369244997E-3</v>
      </c>
      <c r="N15">
        <v>0.200604516959285</v>
      </c>
      <c r="P15" t="str">
        <f t="shared" si="0"/>
        <v/>
      </c>
      <c r="Q15" t="str">
        <f t="shared" si="1"/>
        <v/>
      </c>
      <c r="R15" t="str">
        <f t="shared" si="2"/>
        <v/>
      </c>
      <c r="S15" t="str">
        <f t="shared" si="3"/>
        <v/>
      </c>
    </row>
    <row r="16" spans="1:19" x14ac:dyDescent="0.25">
      <c r="A16">
        <v>15</v>
      </c>
      <c r="B16" t="s">
        <v>34</v>
      </c>
      <c r="C16">
        <v>4.21919573432601E-3</v>
      </c>
      <c r="D16">
        <v>1.1688558879687999E-3</v>
      </c>
      <c r="E16">
        <v>3.0657496150754399E-4</v>
      </c>
      <c r="F16">
        <v>2.8519497524499798E-3</v>
      </c>
      <c r="G16">
        <v>8.4857672803688303E-4</v>
      </c>
      <c r="H16">
        <v>7.7699479717149899E-4</v>
      </c>
      <c r="I16">
        <v>4.1152646568424602E-3</v>
      </c>
      <c r="J16">
        <v>1.15648040424484E-3</v>
      </c>
      <c r="K16">
        <v>3.7306579572327103E-4</v>
      </c>
      <c r="L16">
        <v>2.70484487696323E-3</v>
      </c>
      <c r="M16">
        <v>8.3967712708749595E-4</v>
      </c>
      <c r="N16">
        <v>1.2761423380591699E-3</v>
      </c>
      <c r="P16" t="str">
        <f t="shared" si="0"/>
        <v>***</v>
      </c>
      <c r="Q16" t="str">
        <f t="shared" si="1"/>
        <v>***</v>
      </c>
      <c r="R16" t="str">
        <f t="shared" si="2"/>
        <v>***</v>
      </c>
      <c r="S16" t="str">
        <f t="shared" si="3"/>
        <v>**</v>
      </c>
    </row>
    <row r="17" spans="1:19" x14ac:dyDescent="0.25">
      <c r="A17">
        <v>16</v>
      </c>
      <c r="B17" t="s">
        <v>35</v>
      </c>
      <c r="C17">
        <v>-9.2381942140292006E-5</v>
      </c>
      <c r="D17">
        <v>3.5710478876524801E-4</v>
      </c>
      <c r="E17">
        <v>0.79586902450170705</v>
      </c>
      <c r="F17">
        <v>-2.6582690752708298E-4</v>
      </c>
      <c r="G17">
        <v>3.3015993705710602E-4</v>
      </c>
      <c r="H17">
        <v>0.42073551245531199</v>
      </c>
      <c r="I17">
        <v>-2.71499849141591E-4</v>
      </c>
      <c r="J17">
        <v>3.3719293650961502E-4</v>
      </c>
      <c r="K17">
        <v>0.42071779998841402</v>
      </c>
      <c r="L17">
        <v>-4.16362250185008E-4</v>
      </c>
      <c r="M17">
        <v>3.11105103653265E-4</v>
      </c>
      <c r="N17">
        <v>0.180787884380567</v>
      </c>
      <c r="P17" t="str">
        <f t="shared" si="0"/>
        <v/>
      </c>
      <c r="Q17" t="str">
        <f t="shared" si="1"/>
        <v/>
      </c>
      <c r="R17" t="str">
        <f t="shared" si="2"/>
        <v/>
      </c>
      <c r="S17" t="str">
        <f t="shared" si="3"/>
        <v/>
      </c>
    </row>
    <row r="18" spans="1:19" x14ac:dyDescent="0.25">
      <c r="A18">
        <v>17</v>
      </c>
      <c r="B18" t="s">
        <v>36</v>
      </c>
      <c r="C18">
        <v>3.24163656271109E-4</v>
      </c>
      <c r="D18">
        <v>1.7091713586965399E-4</v>
      </c>
      <c r="E18">
        <v>5.7879037848846598E-2</v>
      </c>
      <c r="F18">
        <v>5.8513032152010698E-4</v>
      </c>
      <c r="G18">
        <v>1.3822387857028001E-4</v>
      </c>
      <c r="H18">
        <v>2.3038204072323702E-5</v>
      </c>
      <c r="I18">
        <v>3.0537976878700302E-4</v>
      </c>
      <c r="J18">
        <v>1.6876622563029501E-4</v>
      </c>
      <c r="K18">
        <v>7.03758585766531E-2</v>
      </c>
      <c r="L18">
        <v>5.5965396079493603E-4</v>
      </c>
      <c r="M18">
        <v>1.36548236913697E-4</v>
      </c>
      <c r="N18">
        <v>4.15691405769085E-5</v>
      </c>
      <c r="P18" t="str">
        <f t="shared" si="0"/>
        <v>^</v>
      </c>
      <c r="Q18" t="str">
        <f t="shared" si="1"/>
        <v>***</v>
      </c>
      <c r="R18" t="str">
        <f t="shared" si="2"/>
        <v>^</v>
      </c>
      <c r="S18" t="str">
        <f t="shared" si="3"/>
        <v>***</v>
      </c>
    </row>
    <row r="19" spans="1:19" x14ac:dyDescent="0.25">
      <c r="A19">
        <v>18</v>
      </c>
      <c r="B19" t="s">
        <v>37</v>
      </c>
      <c r="C19">
        <v>1.489738655685E-2</v>
      </c>
      <c r="D19">
        <v>4.0978992726790502E-2</v>
      </c>
      <c r="E19">
        <v>0.71620366066647201</v>
      </c>
      <c r="F19">
        <v>9.4406644740486507E-3</v>
      </c>
      <c r="G19">
        <v>3.60508073243304E-2</v>
      </c>
      <c r="H19">
        <v>0.79342082320101903</v>
      </c>
      <c r="I19">
        <v>1.96336914387314E-2</v>
      </c>
      <c r="J19">
        <v>4.06561686288009E-2</v>
      </c>
      <c r="K19">
        <v>0.62915228743775298</v>
      </c>
      <c r="L19">
        <v>1.49630582356521E-2</v>
      </c>
      <c r="M19">
        <v>3.5819493522650799E-2</v>
      </c>
      <c r="N19">
        <v>0.67614083641434797</v>
      </c>
      <c r="P19" t="str">
        <f t="shared" si="0"/>
        <v/>
      </c>
      <c r="Q19" t="str">
        <f t="shared" si="1"/>
        <v/>
      </c>
      <c r="R19" t="str">
        <f t="shared" si="2"/>
        <v/>
      </c>
      <c r="S19" t="str">
        <f t="shared" si="3"/>
        <v/>
      </c>
    </row>
    <row r="20" spans="1:19" x14ac:dyDescent="0.25">
      <c r="A20">
        <v>19</v>
      </c>
      <c r="B20" t="s">
        <v>38</v>
      </c>
      <c r="C20">
        <v>-8.8572301142929993E-2</v>
      </c>
      <c r="D20">
        <v>5.8392258704317697E-2</v>
      </c>
      <c r="E20">
        <v>0.12930454460861801</v>
      </c>
      <c r="F20">
        <v>-0.117696775208391</v>
      </c>
      <c r="G20">
        <v>5.0253106784890901E-2</v>
      </c>
      <c r="H20">
        <v>1.9176625556819701E-2</v>
      </c>
      <c r="I20">
        <v>-8.0957837509822106E-2</v>
      </c>
      <c r="J20">
        <v>5.80340636891599E-2</v>
      </c>
      <c r="K20">
        <v>0.16301418374069901</v>
      </c>
      <c r="L20">
        <v>-0.10475020573109101</v>
      </c>
      <c r="M20">
        <v>4.9964762807417698E-2</v>
      </c>
      <c r="N20">
        <v>3.6039490732629402E-2</v>
      </c>
      <c r="P20" t="str">
        <f t="shared" si="0"/>
        <v/>
      </c>
      <c r="Q20" t="str">
        <f t="shared" si="1"/>
        <v>*</v>
      </c>
      <c r="R20" t="str">
        <f t="shared" si="2"/>
        <v/>
      </c>
      <c r="S20" t="str">
        <f t="shared" si="3"/>
        <v>*</v>
      </c>
    </row>
    <row r="21" spans="1:19" x14ac:dyDescent="0.25">
      <c r="A21">
        <v>20</v>
      </c>
      <c r="B21" t="s">
        <v>40</v>
      </c>
      <c r="C21">
        <v>-0.46148865418678803</v>
      </c>
      <c r="D21">
        <v>0.10051509385242</v>
      </c>
      <c r="E21">
        <v>4.4062587442050801E-6</v>
      </c>
      <c r="F21">
        <v>-0.38106920795397298</v>
      </c>
      <c r="G21">
        <v>7.4253290015784304E-2</v>
      </c>
      <c r="H21">
        <v>2.8665234371116999E-7</v>
      </c>
      <c r="I21">
        <v>-0.44546638601476701</v>
      </c>
      <c r="J21">
        <v>9.9305761772627898E-2</v>
      </c>
      <c r="K21">
        <v>7.26387992111555E-6</v>
      </c>
      <c r="L21">
        <v>-0.37472882363670801</v>
      </c>
      <c r="M21">
        <v>7.3500807216922606E-2</v>
      </c>
      <c r="N21">
        <v>3.4272578824958601E-7</v>
      </c>
      <c r="P21" t="str">
        <f t="shared" si="0"/>
        <v>***</v>
      </c>
      <c r="Q21" t="str">
        <f t="shared" si="1"/>
        <v>***</v>
      </c>
      <c r="R21" t="str">
        <f t="shared" si="2"/>
        <v>***</v>
      </c>
      <c r="S21" t="str">
        <f t="shared" si="3"/>
        <v>***</v>
      </c>
    </row>
    <row r="22" spans="1:19" x14ac:dyDescent="0.25">
      <c r="A22">
        <v>21</v>
      </c>
      <c r="B22" t="s">
        <v>41</v>
      </c>
      <c r="C22">
        <v>-0.22753788814769699</v>
      </c>
      <c r="D22">
        <v>8.5230891604299502E-2</v>
      </c>
      <c r="E22">
        <v>7.5927064150762601E-3</v>
      </c>
      <c r="F22">
        <v>-0.18768532214366501</v>
      </c>
      <c r="G22">
        <v>6.3805490090512104E-2</v>
      </c>
      <c r="H22">
        <v>3.2660249635638201E-3</v>
      </c>
      <c r="I22">
        <v>-0.209844098333336</v>
      </c>
      <c r="J22">
        <v>8.4221492869001505E-2</v>
      </c>
      <c r="K22">
        <v>1.27178401474879E-2</v>
      </c>
      <c r="L22">
        <v>-0.179257985782872</v>
      </c>
      <c r="M22">
        <v>6.3172924182436599E-2</v>
      </c>
      <c r="N22">
        <v>4.5457495675728403E-3</v>
      </c>
      <c r="P22" t="str">
        <f t="shared" si="0"/>
        <v>**</v>
      </c>
      <c r="Q22" t="str">
        <f t="shared" si="1"/>
        <v>**</v>
      </c>
      <c r="R22" t="str">
        <f t="shared" si="2"/>
        <v>*</v>
      </c>
      <c r="S22" t="str">
        <f t="shared" si="3"/>
        <v>**</v>
      </c>
    </row>
    <row r="23" spans="1:19" x14ac:dyDescent="0.25">
      <c r="A23">
        <v>22</v>
      </c>
      <c r="B23" t="s">
        <v>39</v>
      </c>
      <c r="C23">
        <v>-0.22015201144282701</v>
      </c>
      <c r="D23">
        <v>9.4351267487837398E-2</v>
      </c>
      <c r="E23">
        <v>1.9631183099771899E-2</v>
      </c>
      <c r="F23">
        <v>-0.211547706165189</v>
      </c>
      <c r="G23">
        <v>6.9437782613527302E-2</v>
      </c>
      <c r="H23">
        <v>2.31461470902232E-3</v>
      </c>
      <c r="I23">
        <v>-0.21255093632093899</v>
      </c>
      <c r="J23">
        <v>9.3376942107935706E-2</v>
      </c>
      <c r="K23">
        <v>2.2829979877317899E-2</v>
      </c>
      <c r="L23">
        <v>-0.205585632856402</v>
      </c>
      <c r="M23">
        <v>6.8891186148369796E-2</v>
      </c>
      <c r="N23">
        <v>2.8431337202808301E-3</v>
      </c>
      <c r="P23" t="str">
        <f t="shared" si="0"/>
        <v>*</v>
      </c>
      <c r="Q23" t="str">
        <f t="shared" si="1"/>
        <v>**</v>
      </c>
      <c r="R23" t="str">
        <f t="shared" si="2"/>
        <v>*</v>
      </c>
      <c r="S23" t="str">
        <f t="shared" si="3"/>
        <v>**</v>
      </c>
    </row>
    <row r="24" spans="1:19" x14ac:dyDescent="0.25">
      <c r="A24">
        <v>23</v>
      </c>
      <c r="B24" t="s">
        <v>43</v>
      </c>
      <c r="C24">
        <v>-7.27366127320173E-2</v>
      </c>
      <c r="D24">
        <v>1.03397373893715E-2</v>
      </c>
      <c r="E24" s="1">
        <v>1.9974022436031199E-12</v>
      </c>
      <c r="F24">
        <v>-6.6052336390744107E-2</v>
      </c>
      <c r="G24">
        <v>9.7572545129850901E-3</v>
      </c>
      <c r="H24" s="1">
        <v>1.2917312332437999E-11</v>
      </c>
      <c r="I24">
        <v>-7.3239751693731106E-2</v>
      </c>
      <c r="J24">
        <v>1.0240673454634801E-2</v>
      </c>
      <c r="K24" s="1">
        <v>8.5620399659092103E-13</v>
      </c>
      <c r="L24">
        <v>-6.6556720671290995E-2</v>
      </c>
      <c r="M24">
        <v>9.6584029847005207E-3</v>
      </c>
      <c r="N24" s="1">
        <v>5.5374698685836401E-12</v>
      </c>
      <c r="P24" t="str">
        <f t="shared" si="0"/>
        <v>***</v>
      </c>
      <c r="Q24" t="str">
        <f t="shared" si="1"/>
        <v>***</v>
      </c>
      <c r="R24" t="str">
        <f t="shared" si="2"/>
        <v>***</v>
      </c>
      <c r="S24" t="str">
        <f t="shared" si="3"/>
        <v>***</v>
      </c>
    </row>
    <row r="25" spans="1:19" x14ac:dyDescent="0.25">
      <c r="A25">
        <v>24</v>
      </c>
      <c r="B25" t="s">
        <v>44</v>
      </c>
      <c r="C25">
        <v>-3.5301789098523197E-2</v>
      </c>
      <c r="D25">
        <v>3.6224345637259701E-2</v>
      </c>
      <c r="E25">
        <v>0.32979238863725602</v>
      </c>
      <c r="F25">
        <v>-3.4474422239805499E-2</v>
      </c>
      <c r="G25">
        <v>3.34981296601497E-2</v>
      </c>
      <c r="H25">
        <v>0.30341168884451197</v>
      </c>
      <c r="I25">
        <v>-2.39145876891044E-2</v>
      </c>
      <c r="J25">
        <v>3.53207238867074E-2</v>
      </c>
      <c r="K25">
        <v>0.49836180853481199</v>
      </c>
      <c r="L25">
        <v>-2.1820285515837801E-2</v>
      </c>
      <c r="M25">
        <v>3.2573811905403198E-2</v>
      </c>
      <c r="N25">
        <v>0.50293937107665199</v>
      </c>
      <c r="P25" t="str">
        <f t="shared" si="0"/>
        <v/>
      </c>
      <c r="Q25" t="str">
        <f t="shared" si="1"/>
        <v/>
      </c>
      <c r="R25" t="str">
        <f t="shared" si="2"/>
        <v/>
      </c>
      <c r="S25" t="str">
        <f t="shared" si="3"/>
        <v/>
      </c>
    </row>
    <row r="26" spans="1:19" x14ac:dyDescent="0.25">
      <c r="A26">
        <v>25</v>
      </c>
      <c r="B26" t="s">
        <v>131</v>
      </c>
      <c r="C26">
        <v>-0.45210222664490202</v>
      </c>
      <c r="D26">
        <v>0.28027358158389198</v>
      </c>
      <c r="E26">
        <v>0.10672827728076401</v>
      </c>
      <c r="F26">
        <v>-0.33340755850082798</v>
      </c>
      <c r="G26">
        <v>0.262568990342883</v>
      </c>
      <c r="H26">
        <v>0.204159334834738</v>
      </c>
      <c r="I26">
        <v>-0.14050329762071001</v>
      </c>
      <c r="J26">
        <v>4.6263411677170602E-2</v>
      </c>
      <c r="K26">
        <v>2.3892290152528499E-3</v>
      </c>
      <c r="L26">
        <v>-0.13445969119186199</v>
      </c>
      <c r="M26">
        <v>4.2297244594670803E-2</v>
      </c>
      <c r="N26">
        <v>1.47823263727654E-3</v>
      </c>
      <c r="P26" t="str">
        <f t="shared" si="0"/>
        <v/>
      </c>
      <c r="Q26" t="str">
        <f t="shared" si="1"/>
        <v/>
      </c>
      <c r="R26" t="str">
        <f t="shared" si="2"/>
        <v>**</v>
      </c>
      <c r="S26" t="str">
        <f t="shared" si="3"/>
        <v>**</v>
      </c>
    </row>
    <row r="27" spans="1:19" x14ac:dyDescent="0.25">
      <c r="A27">
        <v>26</v>
      </c>
      <c r="B27" t="s">
        <v>145</v>
      </c>
      <c r="C27">
        <v>-0.76336146867169297</v>
      </c>
      <c r="D27">
        <v>0.351352637694821</v>
      </c>
      <c r="E27">
        <v>2.9807707144129499E-2</v>
      </c>
      <c r="F27">
        <v>-0.57642134286507296</v>
      </c>
      <c r="G27">
        <v>0.32993278427283301</v>
      </c>
      <c r="H27">
        <v>8.0622214097534298E-2</v>
      </c>
      <c r="I27">
        <v>-0.50199588544656504</v>
      </c>
      <c r="J27">
        <v>0.20702670256207401</v>
      </c>
      <c r="K27">
        <v>1.5317324217770699E-2</v>
      </c>
      <c r="L27">
        <v>-0.43912753470972998</v>
      </c>
      <c r="M27">
        <v>0.194993252665176</v>
      </c>
      <c r="N27">
        <v>2.43213873757363E-2</v>
      </c>
      <c r="P27" t="str">
        <f t="shared" si="0"/>
        <v>*</v>
      </c>
      <c r="Q27" t="str">
        <f t="shared" si="1"/>
        <v>^</v>
      </c>
      <c r="R27" t="str">
        <f t="shared" si="2"/>
        <v>*</v>
      </c>
      <c r="S27" t="str">
        <f t="shared" si="3"/>
        <v>*</v>
      </c>
    </row>
    <row r="28" spans="1:19" x14ac:dyDescent="0.25">
      <c r="A28">
        <v>27</v>
      </c>
      <c r="B28" t="s">
        <v>46</v>
      </c>
      <c r="C28">
        <v>-0.66609651147105198</v>
      </c>
      <c r="D28">
        <v>0.30538039799040401</v>
      </c>
      <c r="E28">
        <v>2.9168436213642301E-2</v>
      </c>
      <c r="F28">
        <v>-0.55707963274177197</v>
      </c>
      <c r="G28">
        <v>0.285427210209586</v>
      </c>
      <c r="H28">
        <v>5.0969110354458398E-2</v>
      </c>
      <c r="I28">
        <v>-0.32037461026082498</v>
      </c>
      <c r="J28">
        <v>0.12006373882775501</v>
      </c>
      <c r="K28">
        <v>7.6220020177304396E-3</v>
      </c>
      <c r="L28">
        <v>-0.34453833242849302</v>
      </c>
      <c r="M28">
        <v>0.11278895992477</v>
      </c>
      <c r="N28">
        <v>2.2527311933273298E-3</v>
      </c>
      <c r="P28" t="str">
        <f t="shared" si="0"/>
        <v>*</v>
      </c>
      <c r="Q28" t="str">
        <f t="shared" si="1"/>
        <v>^</v>
      </c>
      <c r="R28" t="str">
        <f t="shared" si="2"/>
        <v>**</v>
      </c>
      <c r="S28" t="str">
        <f t="shared" si="3"/>
        <v>**</v>
      </c>
    </row>
    <row r="29" spans="1:19" x14ac:dyDescent="0.25">
      <c r="A29">
        <v>28</v>
      </c>
      <c r="B29" t="s">
        <v>129</v>
      </c>
      <c r="C29">
        <v>-0.709117691162926</v>
      </c>
      <c r="D29">
        <v>0.31510542189370699</v>
      </c>
      <c r="E29">
        <v>2.4422669415491201E-2</v>
      </c>
      <c r="F29">
        <v>-0.65758016272762398</v>
      </c>
      <c r="G29">
        <v>0.29581953856034399</v>
      </c>
      <c r="H29">
        <v>2.62218802198507E-2</v>
      </c>
      <c r="I29">
        <v>-0.41610124349750899</v>
      </c>
      <c r="J29">
        <v>0.144034114666894</v>
      </c>
      <c r="K29">
        <v>3.86582693748705E-3</v>
      </c>
      <c r="L29">
        <v>-0.481938193643068</v>
      </c>
      <c r="M29">
        <v>0.134601318660868</v>
      </c>
      <c r="N29" s="1">
        <v>3.42955167688621E-4</v>
      </c>
      <c r="P29" t="str">
        <f t="shared" si="0"/>
        <v>*</v>
      </c>
      <c r="Q29" t="str">
        <f t="shared" si="1"/>
        <v>*</v>
      </c>
      <c r="R29" t="str">
        <f t="shared" si="2"/>
        <v>**</v>
      </c>
      <c r="S29" t="str">
        <f t="shared" si="3"/>
        <v>***</v>
      </c>
    </row>
    <row r="30" spans="1:19" x14ac:dyDescent="0.25">
      <c r="A30">
        <v>29</v>
      </c>
      <c r="B30" t="s">
        <v>130</v>
      </c>
      <c r="C30">
        <v>-0.59535988686899199</v>
      </c>
      <c r="D30">
        <v>0.30167634848059899</v>
      </c>
      <c r="E30">
        <v>4.8438015944729698E-2</v>
      </c>
      <c r="F30">
        <v>-0.46782072120872797</v>
      </c>
      <c r="G30">
        <v>0.28155092146539001</v>
      </c>
      <c r="H30">
        <v>9.6596060471971806E-2</v>
      </c>
      <c r="I30">
        <v>-0.26987911756548</v>
      </c>
      <c r="J30">
        <v>0.122384987948412</v>
      </c>
      <c r="K30">
        <v>2.7442503552667301E-2</v>
      </c>
      <c r="L30">
        <v>-0.25329306803650298</v>
      </c>
      <c r="M30">
        <v>0.115122744645028</v>
      </c>
      <c r="N30">
        <v>2.77927050657478E-2</v>
      </c>
      <c r="P30" t="str">
        <f>IF(E30&lt;0.001,"***",IF(E30&lt;0.01,"**",IF(E30&lt;0.05,"*",IF(E30&lt;0.1,"^",""))))</f>
        <v>*</v>
      </c>
      <c r="Q30" t="str">
        <f t="shared" si="1"/>
        <v>^</v>
      </c>
      <c r="R30" t="str">
        <f t="shared" si="2"/>
        <v>*</v>
      </c>
      <c r="S30" t="str">
        <f t="shared" si="3"/>
        <v>*</v>
      </c>
    </row>
    <row r="31" spans="1:19" x14ac:dyDescent="0.25">
      <c r="A31">
        <v>30</v>
      </c>
      <c r="B31" t="s">
        <v>45</v>
      </c>
      <c r="C31">
        <v>-0.78158483840679804</v>
      </c>
      <c r="D31">
        <v>0.437153511678323</v>
      </c>
      <c r="E31">
        <v>7.3792853533204E-2</v>
      </c>
      <c r="F31">
        <v>-0.62311159768088697</v>
      </c>
      <c r="G31">
        <v>0.41477010385541702</v>
      </c>
      <c r="H31">
        <v>0.13301811099437799</v>
      </c>
      <c r="I31">
        <v>-0.49082626190631601</v>
      </c>
      <c r="J31">
        <v>0.33698122504135702</v>
      </c>
      <c r="K31">
        <v>0.14524370498165601</v>
      </c>
      <c r="L31">
        <v>-0.45551549143094899</v>
      </c>
      <c r="M31">
        <v>0.321573506723284</v>
      </c>
      <c r="N31">
        <v>0.15662314194819801</v>
      </c>
      <c r="P31" t="str">
        <f t="shared" ref="P31:P73" si="4">IF(E31&lt;0.001,"***",IF(E31&lt;0.01,"**",IF(E31&lt;0.05,"*",IF(E31&lt;0.1,"^",""))))</f>
        <v>^</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3.5951760509986101E-2</v>
      </c>
      <c r="D32">
        <v>0.108581936823159</v>
      </c>
      <c r="E32">
        <v>0.74056699533591197</v>
      </c>
      <c r="F32">
        <v>3.9745776176221999E-2</v>
      </c>
      <c r="G32">
        <v>0.100696019175465</v>
      </c>
      <c r="H32">
        <v>0.69305655208098205</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62</v>
      </c>
      <c r="C33">
        <v>0.22340711758953399</v>
      </c>
      <c r="D33">
        <v>0.40069684716934401</v>
      </c>
      <c r="E33">
        <v>0.57715411001891503</v>
      </c>
      <c r="F33">
        <v>0.19737473205100001</v>
      </c>
      <c r="G33">
        <v>0.386153094057959</v>
      </c>
      <c r="H33">
        <v>0.60925948445787603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64</v>
      </c>
      <c r="C34">
        <v>0.273001163077774</v>
      </c>
      <c r="D34">
        <v>0.43376217308788301</v>
      </c>
      <c r="E34">
        <v>0.52910041911648098</v>
      </c>
      <c r="F34">
        <v>0.25121218352575297</v>
      </c>
      <c r="G34">
        <v>0.41392140788888998</v>
      </c>
      <c r="H34">
        <v>0.54391201727217597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56</v>
      </c>
      <c r="C35">
        <v>-1.2048539014402899E-2</v>
      </c>
      <c r="D35">
        <v>0.51259012068417598</v>
      </c>
      <c r="E35">
        <v>0.981247281746772</v>
      </c>
      <c r="F35">
        <v>-0.13119704618816999</v>
      </c>
      <c r="G35">
        <v>0.48804241948500898</v>
      </c>
      <c r="H35">
        <v>0.78806586346209795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0.103600617351555</v>
      </c>
      <c r="D36">
        <v>0.41409137783583</v>
      </c>
      <c r="E36">
        <v>0.802442107301653</v>
      </c>
      <c r="F36">
        <v>3.9110398349173701E-2</v>
      </c>
      <c r="G36">
        <v>0.399307714249312</v>
      </c>
      <c r="H36">
        <v>0.92197556068619002</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0.2326039990116</v>
      </c>
      <c r="D37">
        <v>0.49314812150058901</v>
      </c>
      <c r="E37">
        <v>0.637161160033758</v>
      </c>
      <c r="F37">
        <v>0.16051733890070199</v>
      </c>
      <c r="G37">
        <v>0.46942317867369199</v>
      </c>
      <c r="H37">
        <v>0.73239159401467702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55</v>
      </c>
      <c r="C38">
        <v>8.7439826063891706E-3</v>
      </c>
      <c r="D38">
        <v>0.47908119549251998</v>
      </c>
      <c r="E38">
        <v>0.98543816484315105</v>
      </c>
      <c r="F38">
        <v>4.24799085304602E-2</v>
      </c>
      <c r="G38">
        <v>0.45739743281630102</v>
      </c>
      <c r="H38">
        <v>0.92600439206195595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0.36570266056107698</v>
      </c>
      <c r="D39">
        <v>0.518501670240196</v>
      </c>
      <c r="E39">
        <v>0.48061944153181202</v>
      </c>
      <c r="F39">
        <v>0.30626691444598603</v>
      </c>
      <c r="G39">
        <v>0.49313929243453303</v>
      </c>
      <c r="H39">
        <v>0.53456304753096795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0.39707013956556603</v>
      </c>
      <c r="D40">
        <v>0.40737571454223198</v>
      </c>
      <c r="E40">
        <v>0.32970783769087603</v>
      </c>
      <c r="F40">
        <v>0.351196903591036</v>
      </c>
      <c r="G40">
        <v>0.39352711443709998</v>
      </c>
      <c r="H40">
        <v>0.37216045368053102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67</v>
      </c>
      <c r="C41">
        <v>0.37641604610242302</v>
      </c>
      <c r="D41">
        <v>0.40177401332542201</v>
      </c>
      <c r="E41">
        <v>0.34881771629577002</v>
      </c>
      <c r="F41">
        <v>0.31867723885989602</v>
      </c>
      <c r="G41">
        <v>0.38835669459287803</v>
      </c>
      <c r="H41">
        <v>0.41188627369762398</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0.29044957996203402</v>
      </c>
      <c r="D42">
        <v>0.40942244210920897</v>
      </c>
      <c r="E42">
        <v>0.47806825759162103</v>
      </c>
      <c r="F42">
        <v>0.29580040748701097</v>
      </c>
      <c r="G42">
        <v>0.39532612951646001</v>
      </c>
      <c r="H42">
        <v>0.45431299097635103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54</v>
      </c>
      <c r="C43">
        <v>6.7377796942063306E-2</v>
      </c>
      <c r="D43">
        <v>0.59686913898701599</v>
      </c>
      <c r="E43">
        <v>0.91012143078979102</v>
      </c>
      <c r="F43">
        <v>0.18693599269104999</v>
      </c>
      <c r="G43">
        <v>0.55566615596971902</v>
      </c>
      <c r="H43">
        <v>0.736555819017925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51</v>
      </c>
      <c r="C44">
        <v>-0.131251139565394</v>
      </c>
      <c r="D44">
        <v>0.778632926273778</v>
      </c>
      <c r="E44">
        <v>0.86613792311050797</v>
      </c>
      <c r="F44">
        <v>1.5452260150710399E-3</v>
      </c>
      <c r="G44">
        <v>0.72786435476474898</v>
      </c>
      <c r="H44">
        <v>0.99830612524683604</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0.50132783466702402</v>
      </c>
      <c r="D45">
        <v>0.404741492761092</v>
      </c>
      <c r="E45">
        <v>0.215479916907584</v>
      </c>
      <c r="F45">
        <v>0.46222570742269498</v>
      </c>
      <c r="G45">
        <v>0.39155316571183002</v>
      </c>
      <c r="H45">
        <v>0.23780425770161501</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0.448967364903327</v>
      </c>
      <c r="D46">
        <v>0.423350088151347</v>
      </c>
      <c r="E46">
        <v>0.28891225322936798</v>
      </c>
      <c r="F46">
        <v>0.41163116097283697</v>
      </c>
      <c r="G46">
        <v>0.40686039049926598</v>
      </c>
      <c r="H46">
        <v>0.31166916795647398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0.270448289570759</v>
      </c>
      <c r="D47">
        <v>0.43043860178128701</v>
      </c>
      <c r="E47">
        <v>0.52980177718897903</v>
      </c>
      <c r="F47">
        <v>0.22419400337759801</v>
      </c>
      <c r="G47">
        <v>0.41397853576055899</v>
      </c>
      <c r="H47">
        <v>0.58812200733093201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53</v>
      </c>
      <c r="C48">
        <v>0.23499492095670901</v>
      </c>
      <c r="D48">
        <v>0.67442207347402805</v>
      </c>
      <c r="E48">
        <v>0.72751055313847601</v>
      </c>
      <c r="F48">
        <v>7.4824218688561706E-2</v>
      </c>
      <c r="G48">
        <v>0.65416646827158897</v>
      </c>
      <c r="H48">
        <v>0.90893577023927596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49</v>
      </c>
      <c r="C49">
        <v>0.237150869458158</v>
      </c>
      <c r="D49">
        <v>0.51599253493808594</v>
      </c>
      <c r="E49">
        <v>0.64580238465818796</v>
      </c>
      <c r="F49">
        <v>0.22340844676923299</v>
      </c>
      <c r="G49">
        <v>0.49370173451111199</v>
      </c>
      <c r="H49">
        <v>0.65089654951328102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50</v>
      </c>
      <c r="C50">
        <v>6.0818868625507103E-2</v>
      </c>
      <c r="D50">
        <v>0.59023184010414598</v>
      </c>
      <c r="E50">
        <v>0.91792936909660106</v>
      </c>
      <c r="F50">
        <v>0.1255936395203</v>
      </c>
      <c r="G50">
        <v>0.56175871422554802</v>
      </c>
      <c r="H50">
        <v>0.82309018634275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0.152703168586936</v>
      </c>
      <c r="D51">
        <v>0.45531070723560002</v>
      </c>
      <c r="E51">
        <v>0.73733669100099497</v>
      </c>
      <c r="F51">
        <v>0.13721740370139199</v>
      </c>
      <c r="G51">
        <v>0.43581006264522398</v>
      </c>
      <c r="H51">
        <v>0.75287100691381903</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60</v>
      </c>
      <c r="C52">
        <v>0.27758406604032998</v>
      </c>
      <c r="D52">
        <v>0.45134621283986698</v>
      </c>
      <c r="E52">
        <v>0.53854572897068498</v>
      </c>
      <c r="F52">
        <v>0.32038186473041902</v>
      </c>
      <c r="G52">
        <v>0.433564056698097</v>
      </c>
      <c r="H52">
        <v>0.45993777242302097</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0.58886447366148398</v>
      </c>
      <c r="D53">
        <v>0.60100912094813397</v>
      </c>
      <c r="E53">
        <v>0.32718835413484498</v>
      </c>
      <c r="F53">
        <v>0.53907556947944302</v>
      </c>
      <c r="G53">
        <v>0.56542278810455504</v>
      </c>
      <c r="H53">
        <v>0.34038611276584302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74</v>
      </c>
      <c r="C54">
        <v>0.204517790919655</v>
      </c>
      <c r="D54">
        <v>0.43263546399161601</v>
      </c>
      <c r="E54">
        <v>0.636409072801984</v>
      </c>
      <c r="F54">
        <v>9.9676129633556806E-2</v>
      </c>
      <c r="G54">
        <v>0.41322673840085999</v>
      </c>
      <c r="H54">
        <v>0.80938915733813499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76</v>
      </c>
      <c r="C55">
        <v>0.13566663906811599</v>
      </c>
      <c r="D55">
        <v>0.48848511896962299</v>
      </c>
      <c r="E55">
        <v>0.781220152923637</v>
      </c>
      <c r="F55">
        <v>4.5417782570617703E-2</v>
      </c>
      <c r="G55">
        <v>0.469281392965546</v>
      </c>
      <c r="H55">
        <v>0.922899872771481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78</v>
      </c>
      <c r="C56">
        <v>5.9657838250893004E-3</v>
      </c>
      <c r="D56">
        <v>0.439474522740817</v>
      </c>
      <c r="E56">
        <v>0.98916920009522002</v>
      </c>
      <c r="F56">
        <v>-8.0726839053061994E-2</v>
      </c>
      <c r="G56">
        <v>0.42520139335344498</v>
      </c>
      <c r="H56">
        <v>0.84942233467508199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70</v>
      </c>
      <c r="C57">
        <v>7.1273943534036099E-2</v>
      </c>
      <c r="D57">
        <v>0.47026766615887999</v>
      </c>
      <c r="E57">
        <v>0.87953368894793704</v>
      </c>
      <c r="F57">
        <v>3.8953893672372099E-2</v>
      </c>
      <c r="G57">
        <v>0.44993581504996499</v>
      </c>
      <c r="H57">
        <v>0.93100810083684804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75</v>
      </c>
      <c r="C58">
        <v>-0.25729845868429901</v>
      </c>
      <c r="D58">
        <v>0.470713654838115</v>
      </c>
      <c r="E58">
        <v>0.58464426270351599</v>
      </c>
      <c r="F58">
        <v>-0.29372448008159902</v>
      </c>
      <c r="G58">
        <v>0.45350564699225998</v>
      </c>
      <c r="H58">
        <v>0.51719487731648095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1.32110955343317E-2</v>
      </c>
      <c r="D59">
        <v>0.440968110293184</v>
      </c>
      <c r="E59">
        <v>0.97609951315670895</v>
      </c>
      <c r="F59">
        <v>-0.108289688923776</v>
      </c>
      <c r="G59">
        <v>0.42661454078594002</v>
      </c>
      <c r="H59">
        <v>0.79962305630121899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-0.101447291260232</v>
      </c>
      <c r="D60">
        <v>0.46957437256172502</v>
      </c>
      <c r="E60">
        <v>0.82895583150692398</v>
      </c>
      <c r="F60">
        <v>-0.15675774126004599</v>
      </c>
      <c r="G60">
        <v>0.45200726199364299</v>
      </c>
      <c r="H60">
        <v>0.72873887974395801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-4.6353584796304498E-2</v>
      </c>
      <c r="D61">
        <v>0.44991774558944098</v>
      </c>
      <c r="E61">
        <v>0.91794170220735705</v>
      </c>
      <c r="F61">
        <v>-0.131989009551645</v>
      </c>
      <c r="G61">
        <v>0.43479871006666698</v>
      </c>
      <c r="H61">
        <v>0.76146047800801098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72</v>
      </c>
      <c r="C62">
        <v>0.103828542297717</v>
      </c>
      <c r="D62">
        <v>0.44793455122961701</v>
      </c>
      <c r="E62">
        <v>0.81669801585171697</v>
      </c>
      <c r="F62">
        <v>5.76219596831343E-2</v>
      </c>
      <c r="G62">
        <v>0.43271535017325502</v>
      </c>
      <c r="H62">
        <v>0.89406395011384499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71</v>
      </c>
      <c r="C63">
        <v>0.208427140092556</v>
      </c>
      <c r="D63">
        <v>0.488997027075181</v>
      </c>
      <c r="E63">
        <v>0.66993737281271903</v>
      </c>
      <c r="F63">
        <v>2.0011730664257901E-2</v>
      </c>
      <c r="G63">
        <v>0.47188800294420402</v>
      </c>
      <c r="H63">
        <v>0.96617361278693603</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84</v>
      </c>
      <c r="C64">
        <v>0.22476768139641701</v>
      </c>
      <c r="D64">
        <v>0.47049151136564699</v>
      </c>
      <c r="E64">
        <v>0.63284273446864003</v>
      </c>
      <c r="F64">
        <v>9.4558747715640504E-2</v>
      </c>
      <c r="G64">
        <v>0.452903531030734</v>
      </c>
      <c r="H64">
        <v>0.83461731575985398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68</v>
      </c>
      <c r="C65">
        <v>-0.31841139399852098</v>
      </c>
      <c r="D65">
        <v>0.50930076052698403</v>
      </c>
      <c r="E65">
        <v>0.53184423631427602</v>
      </c>
      <c r="F65">
        <v>-0.388990549903176</v>
      </c>
      <c r="G65">
        <v>0.49001115497997799</v>
      </c>
      <c r="H65">
        <v>0.42728847047678198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5.2468455802807601E-3</v>
      </c>
      <c r="D66">
        <v>0.53938785900881003</v>
      </c>
      <c r="E66">
        <v>0.99223877402585603</v>
      </c>
      <c r="F66">
        <v>8.3986041418327703E-2</v>
      </c>
      <c r="G66">
        <v>0.519754371657558</v>
      </c>
      <c r="H66">
        <v>0.87163035013986301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-0.123235811075543</v>
      </c>
      <c r="D67">
        <v>0.44083264134002398</v>
      </c>
      <c r="E67">
        <v>0.77982095130498097</v>
      </c>
      <c r="F67">
        <v>-0.187618502330123</v>
      </c>
      <c r="G67">
        <v>0.42736929941017499</v>
      </c>
      <c r="H67">
        <v>0.66065580586649497</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0.68197859731649002</v>
      </c>
      <c r="D68">
        <v>0.76861993807259699</v>
      </c>
      <c r="E68">
        <v>0.37492992222818</v>
      </c>
      <c r="F68">
        <v>0.42593320084220498</v>
      </c>
      <c r="G68">
        <v>0.73223434617318495</v>
      </c>
      <c r="H68">
        <v>0.56077568881408901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-0.30162576908220901</v>
      </c>
      <c r="D69">
        <v>0.57987343105925404</v>
      </c>
      <c r="E69">
        <v>0.60295349813426302</v>
      </c>
      <c r="F69">
        <v>-0.26678464463469598</v>
      </c>
      <c r="G69">
        <v>0.54008005505949497</v>
      </c>
      <c r="H69">
        <v>0.62132566689669899</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-0.25505365794365498</v>
      </c>
      <c r="D70">
        <v>0.59100682551883499</v>
      </c>
      <c r="E70">
        <v>0.66606277038405504</v>
      </c>
      <c r="F70">
        <v>-0.35751745730476803</v>
      </c>
      <c r="G70">
        <v>0.56078079504172995</v>
      </c>
      <c r="H70">
        <v>0.52377633456097605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503</v>
      </c>
      <c r="C71">
        <v>-5.4752549877968702E-2</v>
      </c>
      <c r="D71">
        <v>6.2867761863590194E-2</v>
      </c>
      <c r="E71">
        <v>0.38379993140989699</v>
      </c>
      <c r="F71">
        <v>-3.89072166575141E-2</v>
      </c>
      <c r="G71">
        <v>5.4159959619119097E-2</v>
      </c>
      <c r="H71">
        <v>0.47252546368009202</v>
      </c>
      <c r="I71">
        <v>-5.0636263132979899E-2</v>
      </c>
      <c r="J71">
        <v>6.2292728781743002E-2</v>
      </c>
      <c r="K71">
        <v>0.41628916577929098</v>
      </c>
      <c r="L71">
        <v>-3.5640324696735802E-2</v>
      </c>
      <c r="M71">
        <v>5.3670041701771899E-2</v>
      </c>
      <c r="N71">
        <v>0.50664956316682996</v>
      </c>
      <c r="P71" t="str">
        <f t="shared" si="4"/>
        <v/>
      </c>
      <c r="Q71" t="str">
        <f t="shared" si="5"/>
        <v/>
      </c>
      <c r="R71" t="str">
        <f t="shared" si="6"/>
        <v/>
      </c>
      <c r="S71" t="str">
        <f t="shared" si="7"/>
        <v/>
      </c>
    </row>
    <row r="72" spans="1:19" x14ac:dyDescent="0.25">
      <c r="B72" t="s">
        <v>505</v>
      </c>
      <c r="C72">
        <v>3.38175683598139E-2</v>
      </c>
      <c r="D72">
        <v>5.5887469778245498E-2</v>
      </c>
      <c r="E72">
        <v>0.54511183623939297</v>
      </c>
      <c r="F72">
        <v>3.1846608923197399E-2</v>
      </c>
      <c r="G72">
        <v>4.8651354657781198E-2</v>
      </c>
      <c r="H72">
        <v>0.51273284070047997</v>
      </c>
      <c r="I72">
        <v>3.6233111411334701E-2</v>
      </c>
      <c r="J72">
        <v>5.5470457754887299E-2</v>
      </c>
      <c r="K72">
        <v>0.51362957668539599</v>
      </c>
      <c r="L72">
        <v>3.3658984119201402E-2</v>
      </c>
      <c r="M72">
        <v>4.8273503025358003E-2</v>
      </c>
      <c r="N72">
        <v>0.48564267009246098</v>
      </c>
      <c r="P72" t="str">
        <f t="shared" si="4"/>
        <v/>
      </c>
      <c r="Q72" t="str">
        <f t="shared" si="5"/>
        <v/>
      </c>
      <c r="R72" t="str">
        <f t="shared" si="6"/>
        <v/>
      </c>
      <c r="S72" t="str">
        <f t="shared" si="7"/>
        <v/>
      </c>
    </row>
    <row r="73" spans="1:19" x14ac:dyDescent="0.25">
      <c r="B73" t="s">
        <v>504</v>
      </c>
      <c r="C73">
        <v>3.0433973776252499E-2</v>
      </c>
      <c r="D73">
        <v>5.76844235763831E-2</v>
      </c>
      <c r="E73">
        <v>0.59778094163893003</v>
      </c>
      <c r="F73">
        <v>4.49793258200488E-2</v>
      </c>
      <c r="G73">
        <v>4.9130639338548603E-2</v>
      </c>
      <c r="H73">
        <v>0.359926793980412</v>
      </c>
      <c r="I73">
        <v>3.40192191815697E-2</v>
      </c>
      <c r="J73">
        <v>5.7342501254992698E-2</v>
      </c>
      <c r="K73">
        <v>0.55300474966695801</v>
      </c>
      <c r="L73">
        <v>4.6339025757117902E-2</v>
      </c>
      <c r="M73">
        <v>4.8798947877393702E-2</v>
      </c>
      <c r="N73">
        <v>0.34232027951254801</v>
      </c>
      <c r="P73" t="str">
        <f t="shared" si="4"/>
        <v/>
      </c>
      <c r="Q73" t="str">
        <f t="shared" si="5"/>
        <v/>
      </c>
      <c r="R73" t="str">
        <f t="shared" si="6"/>
        <v/>
      </c>
      <c r="S73" t="str">
        <f t="shared" si="7"/>
        <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U7" sqref="U7"/>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-0.102510917013101</v>
      </c>
      <c r="D2">
        <v>6.4210260366708294E-2</v>
      </c>
      <c r="E2">
        <v>0.1103798589842</v>
      </c>
      <c r="F2">
        <v>-9.4004619523071598E-2</v>
      </c>
      <c r="G2">
        <v>5.5149287845056301E-2</v>
      </c>
      <c r="H2">
        <v>8.8278718621147098E-2</v>
      </c>
      <c r="I2">
        <v>-0.105827121374496</v>
      </c>
      <c r="J2">
        <v>6.4116148803299605E-2</v>
      </c>
      <c r="K2">
        <v>9.8829820125583098E-2</v>
      </c>
      <c r="L2">
        <v>-9.9234550293493304E-2</v>
      </c>
      <c r="M2">
        <v>5.4998520119546701E-2</v>
      </c>
      <c r="N2">
        <v>7.1182237405736204E-2</v>
      </c>
      <c r="P2" t="str">
        <f>IF(E2&lt;0.001,"***",IF(E2&lt;0.01,"**",IF(E2&lt;0.05,"*",IF(E2&lt;0.1,"^",""))))</f>
        <v/>
      </c>
      <c r="Q2" t="str">
        <f>IF(H2&lt;0.001,"***",IF(H2&lt;0.01,"**",IF(H2&lt;0.05,"*",IF(H2&lt;0.1,"^",""))))</f>
        <v>^</v>
      </c>
      <c r="R2" t="str">
        <f>IF(K2&lt;0.001,"***",IF(K2&lt;0.01,"**",IF(K2&lt;0.05,"*",IF(K2&lt;0.1,"^",""))))</f>
        <v>^</v>
      </c>
      <c r="S2" t="str">
        <f>IF(N2&lt;0.001,"***",IF(N2&lt;0.01,"**",IF(N2&lt;0.05,"*",IF(N2&lt;0.1,"^",""))))</f>
        <v>^</v>
      </c>
    </row>
    <row r="3" spans="1:19" x14ac:dyDescent="0.25">
      <c r="A3">
        <v>2</v>
      </c>
      <c r="B3" t="s">
        <v>10</v>
      </c>
      <c r="C3">
        <v>-3.9047184958942403E-2</v>
      </c>
      <c r="D3">
        <v>2.92957041523794E-2</v>
      </c>
      <c r="E3">
        <v>0.18257648838965801</v>
      </c>
      <c r="F3">
        <v>-2.8855582906744202E-2</v>
      </c>
      <c r="G3">
        <v>2.4965421632831601E-2</v>
      </c>
      <c r="H3">
        <v>0.24775398310404401</v>
      </c>
      <c r="I3">
        <v>-4.25054526988565E-2</v>
      </c>
      <c r="J3">
        <v>2.9225983537109802E-2</v>
      </c>
      <c r="K3">
        <v>0.14584319309183499</v>
      </c>
      <c r="L3">
        <v>-3.1926960087454603E-2</v>
      </c>
      <c r="M3">
        <v>2.4897730313711199E-2</v>
      </c>
      <c r="N3">
        <v>0.19972897056291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1.29723350404855E-2</v>
      </c>
      <c r="D4">
        <v>3.5544631287699503E-2</v>
      </c>
      <c r="E4">
        <v>0.71514197066280105</v>
      </c>
      <c r="F4">
        <v>5.0583784200590896E-3</v>
      </c>
      <c r="G4">
        <v>2.8674844879302899E-2</v>
      </c>
      <c r="H4">
        <v>0.859975984789208</v>
      </c>
      <c r="I4">
        <v>1.06262742734638E-2</v>
      </c>
      <c r="J4">
        <v>3.5438451738054003E-2</v>
      </c>
      <c r="K4">
        <v>0.76429040100630097</v>
      </c>
      <c r="L4">
        <v>4.6637039343438696E-3</v>
      </c>
      <c r="M4">
        <v>2.8580465462419099E-2</v>
      </c>
      <c r="N4">
        <v>0.87037826707062005</v>
      </c>
      <c r="P4" t="str">
        <f t="shared" si="0"/>
        <v/>
      </c>
      <c r="Q4" t="str">
        <f t="shared" si="1"/>
        <v/>
      </c>
      <c r="R4" t="str">
        <f t="shared" si="2"/>
        <v/>
      </c>
      <c r="S4" t="str">
        <f t="shared" si="3"/>
        <v/>
      </c>
    </row>
    <row r="5" spans="1:19" x14ac:dyDescent="0.25">
      <c r="A5">
        <v>4</v>
      </c>
      <c r="B5" t="s">
        <v>124</v>
      </c>
      <c r="C5">
        <v>0.10774538978121</v>
      </c>
      <c r="D5">
        <v>2.9351097000301599E-2</v>
      </c>
      <c r="E5">
        <v>2.4168346819974899E-4</v>
      </c>
      <c r="F5">
        <v>6.7510795179199098E-2</v>
      </c>
      <c r="G5">
        <v>2.25210175828006E-2</v>
      </c>
      <c r="H5">
        <v>2.7204350405744199E-3</v>
      </c>
      <c r="I5">
        <v>0.10442628726667499</v>
      </c>
      <c r="J5">
        <v>2.8561812817913399E-2</v>
      </c>
      <c r="K5">
        <v>2.5603103912186199E-4</v>
      </c>
      <c r="L5">
        <v>6.6065299022155605E-2</v>
      </c>
      <c r="M5">
        <v>2.1689118733242401E-2</v>
      </c>
      <c r="N5">
        <v>2.3189918101769501E-3</v>
      </c>
      <c r="P5" t="str">
        <f t="shared" si="0"/>
        <v>***</v>
      </c>
      <c r="Q5" t="str">
        <f t="shared" si="1"/>
        <v>**</v>
      </c>
      <c r="R5" t="str">
        <f t="shared" si="2"/>
        <v>***</v>
      </c>
      <c r="S5" t="str">
        <f t="shared" si="3"/>
        <v>**</v>
      </c>
    </row>
    <row r="6" spans="1:19" x14ac:dyDescent="0.25">
      <c r="A6">
        <v>5</v>
      </c>
      <c r="B6" t="s">
        <v>25</v>
      </c>
      <c r="C6">
        <v>6.5988467672777398E-2</v>
      </c>
      <c r="D6">
        <v>3.5785364686367199E-2</v>
      </c>
      <c r="E6">
        <v>6.5182100920631897E-2</v>
      </c>
      <c r="F6">
        <v>7.8762647347470599E-2</v>
      </c>
      <c r="G6">
        <v>3.0395260344850999E-2</v>
      </c>
      <c r="H6">
        <v>9.5619500854616808E-3</v>
      </c>
      <c r="I6">
        <v>5.8997371476460697E-2</v>
      </c>
      <c r="J6">
        <v>3.5514003532321099E-2</v>
      </c>
      <c r="K6">
        <v>9.6664756102774502E-2</v>
      </c>
      <c r="L6">
        <v>7.2485731812999499E-2</v>
      </c>
      <c r="M6">
        <v>3.01895608761267E-2</v>
      </c>
      <c r="N6">
        <v>1.6349454197549101E-2</v>
      </c>
      <c r="P6" t="str">
        <f t="shared" si="0"/>
        <v>^</v>
      </c>
      <c r="Q6" t="str">
        <f t="shared" si="1"/>
        <v>**</v>
      </c>
      <c r="R6" t="str">
        <f t="shared" si="2"/>
        <v>^</v>
      </c>
      <c r="S6" t="str">
        <f t="shared" si="3"/>
        <v>*</v>
      </c>
    </row>
    <row r="7" spans="1:19" x14ac:dyDescent="0.25">
      <c r="A7">
        <v>6</v>
      </c>
      <c r="B7" t="s">
        <v>26</v>
      </c>
      <c r="C7">
        <v>-3.7134104301678801E-2</v>
      </c>
      <c r="D7">
        <v>5.1515303572647303E-2</v>
      </c>
      <c r="E7">
        <v>0.47101019701343</v>
      </c>
      <c r="F7">
        <v>-3.1304275364057201E-2</v>
      </c>
      <c r="G7">
        <v>4.2163454024847502E-2</v>
      </c>
      <c r="H7">
        <v>0.45781446328690401</v>
      </c>
      <c r="I7">
        <v>-4.7268344051813099E-2</v>
      </c>
      <c r="J7">
        <v>5.1073623495327299E-2</v>
      </c>
      <c r="K7">
        <v>0.35470888163374997</v>
      </c>
      <c r="L7">
        <v>-4.1591199386404501E-2</v>
      </c>
      <c r="M7">
        <v>4.1724554455390403E-2</v>
      </c>
      <c r="N7">
        <v>0.31885969579827</v>
      </c>
      <c r="P7" t="str">
        <f t="shared" si="0"/>
        <v/>
      </c>
      <c r="Q7" t="str">
        <f t="shared" si="1"/>
        <v/>
      </c>
      <c r="R7" t="str">
        <f t="shared" si="2"/>
        <v/>
      </c>
      <c r="S7" t="str">
        <f t="shared" si="3"/>
        <v/>
      </c>
    </row>
    <row r="8" spans="1:19" x14ac:dyDescent="0.25">
      <c r="A8">
        <v>7</v>
      </c>
      <c r="B8" t="s">
        <v>30</v>
      </c>
      <c r="C8">
        <v>0.22868672785889901</v>
      </c>
      <c r="D8">
        <v>3.7158216374999303E-2</v>
      </c>
      <c r="E8" s="1">
        <v>7.5359685158815596E-10</v>
      </c>
      <c r="F8">
        <v>0.208316752587722</v>
      </c>
      <c r="G8">
        <v>3.0346707221753502E-2</v>
      </c>
      <c r="H8" s="1">
        <v>6.6697118746370298E-12</v>
      </c>
      <c r="I8">
        <v>0.22159633247384899</v>
      </c>
      <c r="J8">
        <v>3.70457139653027E-2</v>
      </c>
      <c r="K8" s="1">
        <v>2.2082123907196702E-9</v>
      </c>
      <c r="L8">
        <v>0.20163106810367001</v>
      </c>
      <c r="M8">
        <v>3.0227072464938502E-2</v>
      </c>
      <c r="N8" s="1">
        <v>2.5485400566604801E-11</v>
      </c>
      <c r="P8" t="str">
        <f t="shared" si="0"/>
        <v>***</v>
      </c>
      <c r="Q8" t="str">
        <f t="shared" si="1"/>
        <v>***</v>
      </c>
      <c r="R8" t="str">
        <f t="shared" si="2"/>
        <v>***</v>
      </c>
      <c r="S8" t="str">
        <f t="shared" si="3"/>
        <v>***</v>
      </c>
    </row>
    <row r="9" spans="1:19" x14ac:dyDescent="0.25">
      <c r="A9">
        <v>8</v>
      </c>
      <c r="B9" t="s">
        <v>27</v>
      </c>
      <c r="C9">
        <v>0.20633510837483299</v>
      </c>
      <c r="D9">
        <v>5.1548989547601599E-2</v>
      </c>
      <c r="E9" s="1">
        <v>6.2623854615084795E-5</v>
      </c>
      <c r="F9">
        <v>0.216839869767399</v>
      </c>
      <c r="G9">
        <v>4.2840968377657801E-2</v>
      </c>
      <c r="H9" s="1">
        <v>4.15955035064349E-7</v>
      </c>
      <c r="I9">
        <v>0.17899762854940601</v>
      </c>
      <c r="J9">
        <v>5.0822129473173598E-2</v>
      </c>
      <c r="K9" s="1">
        <v>4.2823775376044099E-4</v>
      </c>
      <c r="L9">
        <v>0.193124844940432</v>
      </c>
      <c r="M9">
        <v>4.2013862870782299E-2</v>
      </c>
      <c r="N9" s="1">
        <v>4.2924859909115101E-6</v>
      </c>
      <c r="P9" t="str">
        <f t="shared" si="0"/>
        <v>***</v>
      </c>
      <c r="Q9" t="str">
        <f t="shared" si="1"/>
        <v>***</v>
      </c>
      <c r="R9" t="str">
        <f t="shared" si="2"/>
        <v>***</v>
      </c>
      <c r="S9" t="str">
        <f t="shared" si="3"/>
        <v>***</v>
      </c>
    </row>
    <row r="10" spans="1:19" x14ac:dyDescent="0.25">
      <c r="A10">
        <v>9</v>
      </c>
      <c r="B10" t="s">
        <v>29</v>
      </c>
      <c r="C10">
        <v>4.3110135162081599E-2</v>
      </c>
      <c r="D10">
        <v>3.5583658776774198E-2</v>
      </c>
      <c r="E10">
        <v>0.22569810227999501</v>
      </c>
      <c r="F10">
        <v>3.3374711937210498E-2</v>
      </c>
      <c r="G10">
        <v>2.9186197226590799E-2</v>
      </c>
      <c r="H10">
        <v>0.25282685477619499</v>
      </c>
      <c r="I10">
        <v>3.7513346661552101E-2</v>
      </c>
      <c r="J10">
        <v>3.54506216454974E-2</v>
      </c>
      <c r="K10">
        <v>0.28997071505557098</v>
      </c>
      <c r="L10">
        <v>2.72912910100894E-2</v>
      </c>
      <c r="M10">
        <v>2.9066088187652401E-2</v>
      </c>
      <c r="N10">
        <v>0.347761936368295</v>
      </c>
      <c r="P10" t="str">
        <f t="shared" si="0"/>
        <v/>
      </c>
      <c r="Q10" t="str">
        <f t="shared" si="1"/>
        <v/>
      </c>
      <c r="R10" t="str">
        <f t="shared" si="2"/>
        <v/>
      </c>
      <c r="S10" t="str">
        <f t="shared" si="3"/>
        <v/>
      </c>
    </row>
    <row r="11" spans="1:19" x14ac:dyDescent="0.25">
      <c r="A11">
        <v>10</v>
      </c>
      <c r="B11" t="s">
        <v>28</v>
      </c>
      <c r="C11">
        <v>0.12708459098434699</v>
      </c>
      <c r="D11">
        <v>7.3687160007455094E-2</v>
      </c>
      <c r="E11">
        <v>8.4590492279382895E-2</v>
      </c>
      <c r="F11">
        <v>0.14739750871021701</v>
      </c>
      <c r="G11">
        <v>6.2612706665643406E-2</v>
      </c>
      <c r="H11">
        <v>1.8566868571317102E-2</v>
      </c>
      <c r="I11">
        <v>9.7362337763564996E-2</v>
      </c>
      <c r="J11">
        <v>7.2609571321454805E-2</v>
      </c>
      <c r="K11">
        <v>0.17995219069448801</v>
      </c>
      <c r="L11">
        <v>0.12775872064507099</v>
      </c>
      <c r="M11">
        <v>6.1503658218385798E-2</v>
      </c>
      <c r="N11">
        <v>3.77781213575729E-2</v>
      </c>
      <c r="P11" t="str">
        <f t="shared" si="0"/>
        <v>^</v>
      </c>
      <c r="Q11" t="str">
        <f t="shared" si="1"/>
        <v>*</v>
      </c>
      <c r="R11" t="str">
        <f t="shared" si="2"/>
        <v/>
      </c>
      <c r="S11" t="str">
        <f t="shared" si="3"/>
        <v>*</v>
      </c>
    </row>
    <row r="12" spans="1:19" x14ac:dyDescent="0.25">
      <c r="A12">
        <v>11</v>
      </c>
      <c r="B12" t="s">
        <v>31</v>
      </c>
      <c r="C12">
        <v>-5.8364618954767501E-2</v>
      </c>
      <c r="D12">
        <v>5.3413320928781703E-3</v>
      </c>
      <c r="E12" s="1">
        <v>0</v>
      </c>
      <c r="F12">
        <v>-6.2536488662843795E-2</v>
      </c>
      <c r="G12">
        <v>4.5946291803233702E-3</v>
      </c>
      <c r="H12" s="1">
        <v>3.4553446321547001E-42</v>
      </c>
      <c r="I12">
        <v>-5.7783902739372298E-2</v>
      </c>
      <c r="J12">
        <v>5.3257161341793502E-3</v>
      </c>
      <c r="K12" s="1">
        <v>0</v>
      </c>
      <c r="L12">
        <v>-6.2075121544105001E-2</v>
      </c>
      <c r="M12">
        <v>4.5774781562945297E-3</v>
      </c>
      <c r="N12" s="1">
        <v>6.8212056508596197E-42</v>
      </c>
      <c r="P12" t="str">
        <f t="shared" si="0"/>
        <v>***</v>
      </c>
      <c r="Q12" t="str">
        <f t="shared" si="1"/>
        <v>***</v>
      </c>
      <c r="R12" t="str">
        <f t="shared" si="2"/>
        <v>***</v>
      </c>
      <c r="S12" t="str">
        <f t="shared" si="3"/>
        <v>***</v>
      </c>
    </row>
    <row r="13" spans="1:19" x14ac:dyDescent="0.25">
      <c r="A13">
        <v>12</v>
      </c>
      <c r="B13" t="s">
        <v>173</v>
      </c>
      <c r="C13">
        <v>-0.12062348250604001</v>
      </c>
      <c r="D13">
        <v>3.5223672884165003E-2</v>
      </c>
      <c r="E13">
        <v>6.1593089781286604E-4</v>
      </c>
      <c r="F13">
        <v>-9.3829389437308994E-2</v>
      </c>
      <c r="G13">
        <v>3.2530033536229401E-2</v>
      </c>
      <c r="H13">
        <v>3.9216944748206202E-3</v>
      </c>
      <c r="I13">
        <v>-0.120051028971666</v>
      </c>
      <c r="J13">
        <v>3.50893256320398E-2</v>
      </c>
      <c r="K13">
        <v>6.2323072174619298E-4</v>
      </c>
      <c r="L13">
        <v>-9.5012670729576004E-2</v>
      </c>
      <c r="M13">
        <v>3.2392357282527498E-2</v>
      </c>
      <c r="N13">
        <v>3.3550744030424501E-3</v>
      </c>
      <c r="P13" t="str">
        <f t="shared" si="0"/>
        <v>***</v>
      </c>
      <c r="Q13" t="str">
        <f t="shared" si="1"/>
        <v>**</v>
      </c>
      <c r="R13" t="str">
        <f t="shared" si="2"/>
        <v>***</v>
      </c>
      <c r="S13" t="str">
        <f t="shared" si="3"/>
        <v>**</v>
      </c>
    </row>
    <row r="14" spans="1:19" x14ac:dyDescent="0.25">
      <c r="A14">
        <v>13</v>
      </c>
      <c r="B14" t="s">
        <v>32</v>
      </c>
      <c r="C14">
        <v>-2.1569740429799099E-3</v>
      </c>
      <c r="D14">
        <v>2.0590955241137798E-2</v>
      </c>
      <c r="E14">
        <v>0.91657143120294304</v>
      </c>
      <c r="F14">
        <v>-6.9958853502966904E-3</v>
      </c>
      <c r="G14">
        <v>1.8273259283445999E-2</v>
      </c>
      <c r="H14">
        <v>0.70183228321999502</v>
      </c>
      <c r="I14">
        <v>3.5675658469039301E-4</v>
      </c>
      <c r="J14">
        <v>2.0526210244568199E-2</v>
      </c>
      <c r="K14">
        <v>0.986133034944491</v>
      </c>
      <c r="L14">
        <v>-4.8286636894137999E-3</v>
      </c>
      <c r="M14">
        <v>1.8215386233179701E-2</v>
      </c>
      <c r="N14">
        <v>0.79094237408071799</v>
      </c>
      <c r="P14" t="str">
        <f t="shared" si="0"/>
        <v/>
      </c>
      <c r="Q14" t="str">
        <f t="shared" si="1"/>
        <v/>
      </c>
      <c r="R14" t="str">
        <f t="shared" si="2"/>
        <v/>
      </c>
      <c r="S14" t="str">
        <f t="shared" si="3"/>
        <v/>
      </c>
    </row>
    <row r="15" spans="1:19" x14ac:dyDescent="0.25">
      <c r="A15">
        <v>14</v>
      </c>
      <c r="B15" t="s">
        <v>33</v>
      </c>
      <c r="C15">
        <v>2.0588549583023801E-2</v>
      </c>
      <c r="D15">
        <v>5.4793369470395297E-3</v>
      </c>
      <c r="E15">
        <v>1.7162674906723299E-4</v>
      </c>
      <c r="F15">
        <v>1.69396387500334E-2</v>
      </c>
      <c r="G15">
        <v>4.8447037024903997E-3</v>
      </c>
      <c r="H15">
        <v>4.7135626294797901E-4</v>
      </c>
      <c r="I15">
        <v>2.0188406450352799E-2</v>
      </c>
      <c r="J15">
        <v>5.45707331189073E-3</v>
      </c>
      <c r="K15">
        <v>2.16030296962377E-4</v>
      </c>
      <c r="L15">
        <v>1.6520531286409099E-2</v>
      </c>
      <c r="M15">
        <v>4.8207319603730502E-3</v>
      </c>
      <c r="N15">
        <v>6.1034368452712699E-4</v>
      </c>
      <c r="P15" t="str">
        <f t="shared" si="0"/>
        <v>***</v>
      </c>
      <c r="Q15" t="str">
        <f t="shared" si="1"/>
        <v>***</v>
      </c>
      <c r="R15" t="str">
        <f t="shared" si="2"/>
        <v>***</v>
      </c>
      <c r="S15" t="str">
        <f t="shared" si="3"/>
        <v>***</v>
      </c>
    </row>
    <row r="16" spans="1:19" x14ac:dyDescent="0.25">
      <c r="A16">
        <v>15</v>
      </c>
      <c r="B16" t="s">
        <v>118</v>
      </c>
      <c r="C16">
        <v>4.18575543683186E-3</v>
      </c>
      <c r="D16">
        <v>8.3981285470819695E-3</v>
      </c>
      <c r="E16">
        <v>0.61819138206702995</v>
      </c>
      <c r="F16">
        <v>8.2049529187394298E-3</v>
      </c>
      <c r="G16">
        <v>7.41234551493615E-3</v>
      </c>
      <c r="H16">
        <v>0.26832388508106803</v>
      </c>
      <c r="I16">
        <v>5.2190270735364896E-3</v>
      </c>
      <c r="J16">
        <v>8.3639456072126892E-3</v>
      </c>
      <c r="K16">
        <v>0.53263347289021001</v>
      </c>
      <c r="L16">
        <v>8.7912413492524707E-3</v>
      </c>
      <c r="M16">
        <v>7.3784117273298496E-3</v>
      </c>
      <c r="N16">
        <v>0.233464600287246</v>
      </c>
      <c r="P16" t="str">
        <f t="shared" si="0"/>
        <v/>
      </c>
      <c r="Q16" t="str">
        <f t="shared" si="1"/>
        <v/>
      </c>
      <c r="R16" t="str">
        <f t="shared" si="2"/>
        <v/>
      </c>
      <c r="S16" t="str">
        <f t="shared" si="3"/>
        <v/>
      </c>
    </row>
    <row r="17" spans="1:19" x14ac:dyDescent="0.25">
      <c r="A17">
        <v>16</v>
      </c>
      <c r="B17" t="s">
        <v>34</v>
      </c>
      <c r="C17">
        <v>3.7903163164366301E-3</v>
      </c>
      <c r="D17">
        <v>5.4427209464961903E-4</v>
      </c>
      <c r="E17" s="1">
        <v>3.30724336805588E-12</v>
      </c>
      <c r="F17">
        <v>3.00352342772998E-3</v>
      </c>
      <c r="G17">
        <v>4.1370642706891199E-4</v>
      </c>
      <c r="H17" s="1">
        <v>3.8698818731951202E-13</v>
      </c>
      <c r="I17">
        <v>3.7002677710267998E-3</v>
      </c>
      <c r="J17">
        <v>5.4101293366272895E-4</v>
      </c>
      <c r="K17" s="1">
        <v>7.9459772095447095E-12</v>
      </c>
      <c r="L17">
        <v>2.9424705344089901E-3</v>
      </c>
      <c r="M17">
        <v>4.1041354266223599E-4</v>
      </c>
      <c r="N17" s="1">
        <v>7.5257916667414202E-13</v>
      </c>
      <c r="P17" t="str">
        <f t="shared" si="0"/>
        <v>***</v>
      </c>
      <c r="Q17" t="str">
        <f t="shared" si="1"/>
        <v>***</v>
      </c>
      <c r="R17" t="str">
        <f t="shared" si="2"/>
        <v>***</v>
      </c>
      <c r="S17" t="str">
        <f t="shared" si="3"/>
        <v>***</v>
      </c>
    </row>
    <row r="18" spans="1:19" x14ac:dyDescent="0.25">
      <c r="A18">
        <v>17</v>
      </c>
      <c r="B18" t="s">
        <v>35</v>
      </c>
      <c r="C18" s="1">
        <v>-6.01870093041033E-4</v>
      </c>
      <c r="D18">
        <v>1.94355731719004E-4</v>
      </c>
      <c r="E18">
        <v>1.9565826487043499E-3</v>
      </c>
      <c r="F18" s="1">
        <v>-5.3468634980051899E-4</v>
      </c>
      <c r="G18">
        <v>1.7796568032632301E-4</v>
      </c>
      <c r="H18">
        <v>2.66074452754907E-3</v>
      </c>
      <c r="I18" s="1">
        <v>-6.9966330858577195E-4</v>
      </c>
      <c r="J18">
        <v>1.92048963063748E-4</v>
      </c>
      <c r="K18">
        <v>2.6932108031319001E-4</v>
      </c>
      <c r="L18" s="1">
        <v>-6.4441769398650595E-4</v>
      </c>
      <c r="M18">
        <v>1.7539257983233399E-4</v>
      </c>
      <c r="N18">
        <v>2.3864759400826099E-4</v>
      </c>
      <c r="P18" t="str">
        <f t="shared" si="0"/>
        <v>**</v>
      </c>
      <c r="Q18" t="str">
        <f t="shared" si="1"/>
        <v>**</v>
      </c>
      <c r="R18" t="str">
        <f t="shared" si="2"/>
        <v>***</v>
      </c>
      <c r="S18" t="str">
        <f t="shared" si="3"/>
        <v>***</v>
      </c>
    </row>
    <row r="19" spans="1:19" x14ac:dyDescent="0.25">
      <c r="A19">
        <v>18</v>
      </c>
      <c r="B19" t="s">
        <v>36</v>
      </c>
      <c r="C19">
        <v>4.2435433105613199E-4</v>
      </c>
      <c r="D19">
        <v>1.16367417270095E-4</v>
      </c>
      <c r="E19">
        <v>2.6565398135047801E-4</v>
      </c>
      <c r="F19">
        <v>6.2760379409437003E-4</v>
      </c>
      <c r="G19">
        <v>9.5364209437426105E-5</v>
      </c>
      <c r="H19">
        <v>4.6690146103369397E-11</v>
      </c>
      <c r="I19">
        <v>4.2093489475369299E-4</v>
      </c>
      <c r="J19">
        <v>1.15711320738436E-4</v>
      </c>
      <c r="K19">
        <v>2.7497448950919402E-4</v>
      </c>
      <c r="L19">
        <v>6.3141151798934403E-4</v>
      </c>
      <c r="M19">
        <v>9.4890513251922606E-5</v>
      </c>
      <c r="N19">
        <v>2.8502752308924301E-11</v>
      </c>
      <c r="P19" t="str">
        <f t="shared" si="0"/>
        <v>***</v>
      </c>
      <c r="Q19" t="str">
        <f t="shared" si="1"/>
        <v>***</v>
      </c>
      <c r="R19" t="str">
        <f t="shared" si="2"/>
        <v>***</v>
      </c>
      <c r="S19" t="str">
        <f t="shared" si="3"/>
        <v>***</v>
      </c>
    </row>
    <row r="20" spans="1:19" x14ac:dyDescent="0.25">
      <c r="A20">
        <v>19</v>
      </c>
      <c r="B20" t="s">
        <v>37</v>
      </c>
      <c r="C20">
        <v>-4.5258218227228003E-2</v>
      </c>
      <c r="D20">
        <v>2.52474129683414E-2</v>
      </c>
      <c r="E20">
        <v>7.3038771405505201E-2</v>
      </c>
      <c r="F20">
        <v>-5.2137750674564998E-2</v>
      </c>
      <c r="G20">
        <v>2.21082318628552E-2</v>
      </c>
      <c r="H20">
        <v>1.83590565599813E-2</v>
      </c>
      <c r="I20">
        <v>-4.28967552212976E-2</v>
      </c>
      <c r="J20">
        <v>2.5169958672025299E-2</v>
      </c>
      <c r="K20">
        <v>8.8328062116502903E-2</v>
      </c>
      <c r="L20">
        <v>-4.9578030960797499E-2</v>
      </c>
      <c r="M20">
        <v>2.2024644333487799E-2</v>
      </c>
      <c r="N20">
        <v>2.4383936897555299E-2</v>
      </c>
      <c r="P20" t="str">
        <f t="shared" si="0"/>
        <v>^</v>
      </c>
      <c r="Q20" t="str">
        <f t="shared" si="1"/>
        <v>*</v>
      </c>
      <c r="R20" t="str">
        <f t="shared" si="2"/>
        <v>^</v>
      </c>
      <c r="S20" t="str">
        <f t="shared" si="3"/>
        <v>*</v>
      </c>
    </row>
    <row r="21" spans="1:19" x14ac:dyDescent="0.25">
      <c r="A21">
        <v>20</v>
      </c>
      <c r="B21" t="s">
        <v>38</v>
      </c>
      <c r="C21">
        <v>-5.9660443216157398E-2</v>
      </c>
      <c r="D21">
        <v>3.8563534077026902E-2</v>
      </c>
      <c r="E21">
        <v>0.121846638721052</v>
      </c>
      <c r="F21">
        <v>-7.3062838712212197E-2</v>
      </c>
      <c r="G21">
        <v>3.3289757088337202E-2</v>
      </c>
      <c r="H21">
        <v>2.81812247223911E-2</v>
      </c>
      <c r="I21">
        <v>-5.7059224754560101E-2</v>
      </c>
      <c r="J21">
        <v>3.8510128025047601E-2</v>
      </c>
      <c r="K21">
        <v>0.13842865303816401</v>
      </c>
      <c r="L21">
        <v>-6.9504685470912306E-2</v>
      </c>
      <c r="M21">
        <v>3.3239571370534002E-2</v>
      </c>
      <c r="N21">
        <v>3.6526063682557799E-2</v>
      </c>
      <c r="P21" t="str">
        <f t="shared" si="0"/>
        <v/>
      </c>
      <c r="Q21" t="str">
        <f t="shared" si="1"/>
        <v>*</v>
      </c>
      <c r="R21" t="str">
        <f t="shared" si="2"/>
        <v/>
      </c>
      <c r="S21" t="str">
        <f t="shared" si="3"/>
        <v>*</v>
      </c>
    </row>
    <row r="22" spans="1:19" x14ac:dyDescent="0.25">
      <c r="A22">
        <v>21</v>
      </c>
      <c r="B22" t="s">
        <v>40</v>
      </c>
      <c r="C22">
        <v>-0.16466151711647101</v>
      </c>
      <c r="D22">
        <v>4.1367137560589802E-2</v>
      </c>
      <c r="E22">
        <v>6.8773080183492902E-5</v>
      </c>
      <c r="F22">
        <v>-0.12984589965684101</v>
      </c>
      <c r="G22">
        <v>3.1641945970904098E-2</v>
      </c>
      <c r="H22">
        <v>4.0676994482590598E-5</v>
      </c>
      <c r="I22">
        <v>-0.16050040872611701</v>
      </c>
      <c r="J22">
        <v>4.1204834955514101E-2</v>
      </c>
      <c r="K22">
        <v>9.8124262912668806E-5</v>
      </c>
      <c r="L22">
        <v>-0.12628722027429601</v>
      </c>
      <c r="M22">
        <v>3.1487453651052801E-2</v>
      </c>
      <c r="N22">
        <v>6.0535003820144798E-5</v>
      </c>
      <c r="P22" t="str">
        <f t="shared" si="0"/>
        <v>***</v>
      </c>
      <c r="Q22" t="str">
        <f t="shared" si="1"/>
        <v>***</v>
      </c>
      <c r="R22" t="str">
        <f t="shared" si="2"/>
        <v>***</v>
      </c>
      <c r="S22" t="str">
        <f t="shared" si="3"/>
        <v>***</v>
      </c>
    </row>
    <row r="23" spans="1:19" x14ac:dyDescent="0.25">
      <c r="A23">
        <v>22</v>
      </c>
      <c r="B23" t="s">
        <v>41</v>
      </c>
      <c r="C23">
        <v>-0.14754543347479601</v>
      </c>
      <c r="D23">
        <v>3.5256913500234001E-2</v>
      </c>
      <c r="E23" s="1">
        <v>2.8533526316820699E-5</v>
      </c>
      <c r="F23">
        <v>-0.119654201407749</v>
      </c>
      <c r="G23">
        <v>2.6923715788842301E-2</v>
      </c>
      <c r="H23" s="1">
        <v>8.8222197667677192E-6</v>
      </c>
      <c r="I23">
        <v>-0.14254949811663301</v>
      </c>
      <c r="J23">
        <v>3.5089554746772597E-2</v>
      </c>
      <c r="K23" s="1">
        <v>4.8560728095337103E-5</v>
      </c>
      <c r="L23">
        <v>-0.11435005973800499</v>
      </c>
      <c r="M23">
        <v>2.6734638523229399E-2</v>
      </c>
      <c r="N23" s="1">
        <v>1.89237653929605E-5</v>
      </c>
      <c r="P23" t="str">
        <f t="shared" si="0"/>
        <v>***</v>
      </c>
      <c r="Q23" t="str">
        <f t="shared" si="1"/>
        <v>***</v>
      </c>
      <c r="R23" t="str">
        <f t="shared" si="2"/>
        <v>***</v>
      </c>
      <c r="S23" t="str">
        <f t="shared" si="3"/>
        <v>***</v>
      </c>
    </row>
    <row r="24" spans="1:19" x14ac:dyDescent="0.25">
      <c r="A24">
        <v>23</v>
      </c>
      <c r="B24" t="s">
        <v>39</v>
      </c>
      <c r="C24">
        <v>-0.113438871504751</v>
      </c>
      <c r="D24">
        <v>3.6255715660547999E-2</v>
      </c>
      <c r="E24">
        <v>1.75488978175786E-3</v>
      </c>
      <c r="F24">
        <v>-0.10767120496296601</v>
      </c>
      <c r="G24">
        <v>2.7688783140761401E-2</v>
      </c>
      <c r="H24" s="1">
        <v>1.0081508502786E-4</v>
      </c>
      <c r="I24">
        <v>-0.106492361715825</v>
      </c>
      <c r="J24">
        <v>3.6064817522146797E-2</v>
      </c>
      <c r="K24">
        <v>3.14901148634794E-3</v>
      </c>
      <c r="L24">
        <v>-0.10158066922746301</v>
      </c>
      <c r="M24">
        <v>2.7515115359797102E-2</v>
      </c>
      <c r="N24" s="1">
        <v>2.2266088169868299E-4</v>
      </c>
      <c r="P24" t="str">
        <f t="shared" si="0"/>
        <v>**</v>
      </c>
      <c r="Q24" t="str">
        <f t="shared" si="1"/>
        <v>***</v>
      </c>
      <c r="R24" t="str">
        <f t="shared" si="2"/>
        <v>**</v>
      </c>
      <c r="S24" t="str">
        <f t="shared" si="3"/>
        <v>***</v>
      </c>
    </row>
    <row r="25" spans="1:19" x14ac:dyDescent="0.25">
      <c r="A25">
        <v>24</v>
      </c>
      <c r="B25" t="s">
        <v>43</v>
      </c>
      <c r="C25">
        <v>-7.9123100635405105E-2</v>
      </c>
      <c r="D25">
        <v>6.7487637162462998E-3</v>
      </c>
      <c r="E25" s="1">
        <v>0</v>
      </c>
      <c r="F25">
        <v>-7.2814515287965106E-2</v>
      </c>
      <c r="G25">
        <v>6.25439613541712E-3</v>
      </c>
      <c r="H25" s="1">
        <v>2.51640694645414E-31</v>
      </c>
      <c r="I25">
        <v>-7.9224420318334904E-2</v>
      </c>
      <c r="J25">
        <v>6.7238274186341603E-3</v>
      </c>
      <c r="K25" s="1">
        <v>0</v>
      </c>
      <c r="L25">
        <v>-7.2913069034027403E-2</v>
      </c>
      <c r="M25">
        <v>6.2239396606734E-3</v>
      </c>
      <c r="N25" s="1">
        <v>1.0686902747196701E-31</v>
      </c>
      <c r="P25" t="str">
        <f t="shared" si="0"/>
        <v>***</v>
      </c>
      <c r="Q25" t="str">
        <f t="shared" si="1"/>
        <v>***</v>
      </c>
      <c r="R25" t="str">
        <f t="shared" si="2"/>
        <v>***</v>
      </c>
      <c r="S25" t="str">
        <f t="shared" si="3"/>
        <v>***</v>
      </c>
    </row>
    <row r="26" spans="1:19" x14ac:dyDescent="0.25">
      <c r="A26">
        <v>25</v>
      </c>
      <c r="B26" t="s">
        <v>44</v>
      </c>
      <c r="C26">
        <v>1.52248144608703E-2</v>
      </c>
      <c r="D26">
        <v>1.8515057201264101E-2</v>
      </c>
      <c r="E26">
        <v>0.41090977466289602</v>
      </c>
      <c r="F26">
        <v>1.1378746760951901E-2</v>
      </c>
      <c r="G26">
        <v>1.6932487898275499E-2</v>
      </c>
      <c r="H26">
        <v>0.50157937662754204</v>
      </c>
      <c r="I26">
        <v>1.6614176434444801E-2</v>
      </c>
      <c r="J26">
        <v>1.8459727460744701E-2</v>
      </c>
      <c r="K26">
        <v>0.368108093172969</v>
      </c>
      <c r="L26">
        <v>1.2127577305043401E-2</v>
      </c>
      <c r="M26">
        <v>1.68555824109583E-2</v>
      </c>
      <c r="N26">
        <v>0.47183342256053701</v>
      </c>
      <c r="P26" t="str">
        <f t="shared" si="0"/>
        <v/>
      </c>
      <c r="Q26" t="str">
        <f t="shared" si="1"/>
        <v/>
      </c>
      <c r="R26" t="str">
        <f t="shared" si="2"/>
        <v/>
      </c>
      <c r="S26" t="str">
        <f t="shared" si="3"/>
        <v/>
      </c>
    </row>
    <row r="27" spans="1:19" x14ac:dyDescent="0.25">
      <c r="A27">
        <v>26</v>
      </c>
      <c r="B27" t="s">
        <v>131</v>
      </c>
      <c r="C27">
        <v>0.16984349980664001</v>
      </c>
      <c r="D27">
        <v>0.23657387840337399</v>
      </c>
      <c r="E27">
        <v>0.47280040925980399</v>
      </c>
      <c r="F27">
        <v>0.11216552499025</v>
      </c>
      <c r="G27">
        <v>0.22233070742793301</v>
      </c>
      <c r="H27">
        <v>0.61391106356916503</v>
      </c>
      <c r="I27">
        <v>-2.8783098795776299E-2</v>
      </c>
      <c r="J27">
        <v>2.7628742249390201E-2</v>
      </c>
      <c r="K27">
        <v>0.29751322388993601</v>
      </c>
      <c r="L27">
        <v>-4.93198189779471E-2</v>
      </c>
      <c r="M27">
        <v>2.50718189405638E-2</v>
      </c>
      <c r="N27">
        <v>4.9166884118599E-2</v>
      </c>
      <c r="P27" t="str">
        <f t="shared" si="0"/>
        <v/>
      </c>
      <c r="Q27" t="str">
        <f t="shared" si="1"/>
        <v/>
      </c>
      <c r="R27" t="str">
        <f t="shared" si="2"/>
        <v/>
      </c>
      <c r="S27" t="str">
        <f t="shared" si="3"/>
        <v>*</v>
      </c>
    </row>
    <row r="28" spans="1:19" x14ac:dyDescent="0.25">
      <c r="A28">
        <v>27</v>
      </c>
      <c r="B28" t="s">
        <v>145</v>
      </c>
      <c r="C28">
        <v>-0.25167918293463998</v>
      </c>
      <c r="D28">
        <v>0.26223618912459801</v>
      </c>
      <c r="E28">
        <v>0.33718489076539099</v>
      </c>
      <c r="F28">
        <v>-0.32627657828036799</v>
      </c>
      <c r="G28">
        <v>0.24617869930227501</v>
      </c>
      <c r="H28">
        <v>0.18505019178521501</v>
      </c>
      <c r="I28">
        <v>-0.41699737820296001</v>
      </c>
      <c r="J28">
        <v>0.112450094771678</v>
      </c>
      <c r="K28">
        <v>2.0866495190263699E-4</v>
      </c>
      <c r="L28">
        <v>-0.458224576462258</v>
      </c>
      <c r="M28">
        <v>0.10525557173879201</v>
      </c>
      <c r="N28">
        <v>1.3401336949154101E-5</v>
      </c>
      <c r="P28" t="str">
        <f t="shared" si="0"/>
        <v/>
      </c>
      <c r="Q28" t="str">
        <f t="shared" si="1"/>
        <v/>
      </c>
      <c r="R28" t="str">
        <f t="shared" si="2"/>
        <v>***</v>
      </c>
      <c r="S28" t="str">
        <f t="shared" si="3"/>
        <v>***</v>
      </c>
    </row>
    <row r="29" spans="1:19" x14ac:dyDescent="0.25">
      <c r="A29">
        <v>28</v>
      </c>
      <c r="B29" t="s">
        <v>46</v>
      </c>
      <c r="C29">
        <v>-0.17059352148288101</v>
      </c>
      <c r="D29">
        <v>0.248174523148084</v>
      </c>
      <c r="E29">
        <v>0.491834875321565</v>
      </c>
      <c r="F29">
        <v>-0.215356581199869</v>
      </c>
      <c r="G29">
        <v>0.23277845054351101</v>
      </c>
      <c r="H29">
        <v>0.35488431801621201</v>
      </c>
      <c r="I29">
        <v>-0.36772260735718798</v>
      </c>
      <c r="J29">
        <v>7.5932367557215594E-2</v>
      </c>
      <c r="K29" s="1">
        <v>1.2804473378258399E-6</v>
      </c>
      <c r="L29">
        <v>-0.37784687949488399</v>
      </c>
      <c r="M29">
        <v>7.0838905207547403E-2</v>
      </c>
      <c r="N29" s="1">
        <v>9.6131134357696202E-8</v>
      </c>
      <c r="P29" t="str">
        <f t="shared" si="0"/>
        <v/>
      </c>
      <c r="Q29" t="str">
        <f t="shared" si="1"/>
        <v/>
      </c>
      <c r="R29" t="str">
        <f t="shared" si="2"/>
        <v>***</v>
      </c>
      <c r="S29" t="str">
        <f t="shared" si="3"/>
        <v>***</v>
      </c>
    </row>
    <row r="30" spans="1:19" x14ac:dyDescent="0.25">
      <c r="A30">
        <v>29</v>
      </c>
      <c r="B30" t="s">
        <v>129</v>
      </c>
      <c r="C30">
        <v>-0.20541547897655499</v>
      </c>
      <c r="D30">
        <v>0.256568814112202</v>
      </c>
      <c r="E30">
        <v>0.42334861035232402</v>
      </c>
      <c r="F30">
        <v>-0.21828104352908601</v>
      </c>
      <c r="G30">
        <v>0.24155056348248499</v>
      </c>
      <c r="H30">
        <v>0.36617250651011002</v>
      </c>
      <c r="I30">
        <v>-0.39237532675409298</v>
      </c>
      <c r="J30">
        <v>0.10452470185743901</v>
      </c>
      <c r="K30">
        <v>1.7410402233042401E-4</v>
      </c>
      <c r="L30">
        <v>-0.37385243397642398</v>
      </c>
      <c r="M30">
        <v>9.8005699005071001E-2</v>
      </c>
      <c r="N30">
        <v>1.3640428845336801E-4</v>
      </c>
      <c r="P30" t="str">
        <f t="shared" si="0"/>
        <v/>
      </c>
      <c r="Q30" t="str">
        <f t="shared" si="1"/>
        <v/>
      </c>
      <c r="R30" t="str">
        <f t="shared" si="2"/>
        <v>***</v>
      </c>
      <c r="S30" t="str">
        <f t="shared" si="3"/>
        <v>***</v>
      </c>
    </row>
    <row r="31" spans="1:19" x14ac:dyDescent="0.25">
      <c r="A31">
        <v>30</v>
      </c>
      <c r="B31" t="s">
        <v>130</v>
      </c>
      <c r="C31">
        <v>-0.17854295581334401</v>
      </c>
      <c r="D31">
        <v>0.255707589481807</v>
      </c>
      <c r="E31">
        <v>0.48503276726969602</v>
      </c>
      <c r="F31">
        <v>-0.18504019136306299</v>
      </c>
      <c r="G31">
        <v>0.24021140937226901</v>
      </c>
      <c r="H31">
        <v>0.44110876597189602</v>
      </c>
      <c r="I31">
        <v>-0.39126969852535898</v>
      </c>
      <c r="J31">
        <v>9.6757915428525701E-2</v>
      </c>
      <c r="K31">
        <v>5.2591693589620903E-5</v>
      </c>
      <c r="L31">
        <v>-0.36629309047812603</v>
      </c>
      <c r="M31">
        <v>8.9737160236011096E-2</v>
      </c>
      <c r="N31">
        <v>4.4679781219956899E-5</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2.3738451566737099E-2</v>
      </c>
      <c r="D32">
        <v>0.34538045862294497</v>
      </c>
      <c r="E32">
        <v>0.94520349489588495</v>
      </c>
      <c r="F32">
        <v>-7.2132898152554595E-2</v>
      </c>
      <c r="G32">
        <v>0.32175524068825501</v>
      </c>
      <c r="H32">
        <v>0.822612872226265</v>
      </c>
      <c r="I32">
        <v>-0.20766134202697401</v>
      </c>
      <c r="J32">
        <v>0.24481819766919199</v>
      </c>
      <c r="K32">
        <v>0.39631170731331899</v>
      </c>
      <c r="L32">
        <v>-0.26995050647348401</v>
      </c>
      <c r="M32">
        <v>0.23028285154932901</v>
      </c>
      <c r="N32">
        <v>0.24109420051500099</v>
      </c>
      <c r="P32" t="str">
        <f t="shared" si="4"/>
        <v/>
      </c>
      <c r="Q32" t="str">
        <f t="shared" si="5"/>
        <v/>
      </c>
      <c r="R32" t="str">
        <f t="shared" si="6"/>
        <v/>
      </c>
      <c r="S32" t="str">
        <f t="shared" si="7"/>
        <v/>
      </c>
    </row>
    <row r="33" spans="1:19" x14ac:dyDescent="0.25">
      <c r="A33">
        <v>32</v>
      </c>
      <c r="B33" t="s">
        <v>106</v>
      </c>
      <c r="C33">
        <v>-7.3053488654468299E-2</v>
      </c>
      <c r="D33">
        <v>8.3359524134284907E-2</v>
      </c>
      <c r="E33">
        <v>0.38083086146599798</v>
      </c>
      <c r="F33">
        <v>-5.8276550060038901E-2</v>
      </c>
      <c r="G33">
        <v>7.7054794374398203E-2</v>
      </c>
      <c r="H33">
        <v>0.44946927753219101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804</v>
      </c>
      <c r="C34">
        <v>-0.21193016657602001</v>
      </c>
      <c r="D34">
        <v>0.196071704308661</v>
      </c>
      <c r="E34">
        <v>0.27975008140579899</v>
      </c>
      <c r="F34">
        <v>-0.183137454667789</v>
      </c>
      <c r="G34">
        <v>0.17662426207406301</v>
      </c>
      <c r="H34">
        <v>0.29979366004298902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2.9955219979119901E-2</v>
      </c>
      <c r="D35">
        <v>0.109336828869952</v>
      </c>
      <c r="E35">
        <v>0.78410620760378902</v>
      </c>
      <c r="F35">
        <v>3.60590993922579E-3</v>
      </c>
      <c r="G35">
        <v>9.9956816405313301E-2</v>
      </c>
      <c r="H35">
        <v>0.97122281342196803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0.160472181387909</v>
      </c>
      <c r="D36">
        <v>0.114536363788977</v>
      </c>
      <c r="E36">
        <v>0.16119648796177799</v>
      </c>
      <c r="F36">
        <v>0.12059841975181</v>
      </c>
      <c r="G36">
        <v>0.104655875553782</v>
      </c>
      <c r="H36">
        <v>0.249184258607761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2.90354508912339E-2</v>
      </c>
      <c r="D37">
        <v>0.11774156121251</v>
      </c>
      <c r="E37">
        <v>0.80521529410363302</v>
      </c>
      <c r="F37">
        <v>-1.0083777312446E-2</v>
      </c>
      <c r="G37">
        <v>0.107056603272424</v>
      </c>
      <c r="H37">
        <v>0.924957368701399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54</v>
      </c>
      <c r="C38">
        <v>9.5357022128337396E-2</v>
      </c>
      <c r="D38">
        <v>0.14699490029852999</v>
      </c>
      <c r="E38">
        <v>0.51652601387038699</v>
      </c>
      <c r="F38">
        <v>8.1871552256799596E-2</v>
      </c>
      <c r="G38">
        <v>0.134555955592981</v>
      </c>
      <c r="H38">
        <v>0.54288422375313505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8.3679476624079104E-3</v>
      </c>
      <c r="D39">
        <v>0.14979870822892299</v>
      </c>
      <c r="E39">
        <v>0.95545231630681404</v>
      </c>
      <c r="F39">
        <v>-2.7954920123383901E-2</v>
      </c>
      <c r="G39">
        <v>0.136654993375669</v>
      </c>
      <c r="H39">
        <v>0.83791148040158003</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65</v>
      </c>
      <c r="C40">
        <v>9.9674788572134396E-2</v>
      </c>
      <c r="D40">
        <v>0.13767219303415101</v>
      </c>
      <c r="E40">
        <v>0.46906519631577498</v>
      </c>
      <c r="F40">
        <v>6.3634898195308501E-2</v>
      </c>
      <c r="G40">
        <v>0.126186984410215</v>
      </c>
      <c r="H40">
        <v>0.61405724821426499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60</v>
      </c>
      <c r="C41">
        <v>-7.1470096951867401E-2</v>
      </c>
      <c r="D41">
        <v>0.133268824995115</v>
      </c>
      <c r="E41">
        <v>0.59176146546041097</v>
      </c>
      <c r="F41">
        <v>-2.71314006726101E-2</v>
      </c>
      <c r="G41">
        <v>0.121803822396754</v>
      </c>
      <c r="H41">
        <v>0.82373264538887703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53</v>
      </c>
      <c r="C42">
        <v>-0.26292689293985</v>
      </c>
      <c r="D42">
        <v>0.265340779520161</v>
      </c>
      <c r="E42">
        <v>0.321733097346866</v>
      </c>
      <c r="F42">
        <v>-0.29305542517210298</v>
      </c>
      <c r="G42">
        <v>0.24449368637440599</v>
      </c>
      <c r="H42">
        <v>0.230675096886548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59</v>
      </c>
      <c r="C43">
        <v>-3.8410613788330397E-2</v>
      </c>
      <c r="D43">
        <v>0.130010220828089</v>
      </c>
      <c r="E43">
        <v>0.76765546502802795</v>
      </c>
      <c r="F43">
        <v>-5.5438815482816102E-2</v>
      </c>
      <c r="G43">
        <v>0.119148905013303</v>
      </c>
      <c r="H43">
        <v>0.64172366601657405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0.17705061046068099</v>
      </c>
      <c r="D44">
        <v>0.11786445449347099</v>
      </c>
      <c r="E44">
        <v>0.133057234930757</v>
      </c>
      <c r="F44">
        <v>0.137121872339106</v>
      </c>
      <c r="G44">
        <v>0.107999477020351</v>
      </c>
      <c r="H44">
        <v>0.20420822072696099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0.112540722054376</v>
      </c>
      <c r="D45">
        <v>0.12658443094878999</v>
      </c>
      <c r="E45">
        <v>0.37397266926029399</v>
      </c>
      <c r="F45">
        <v>6.7539804703915199E-2</v>
      </c>
      <c r="G45">
        <v>0.116092819555839</v>
      </c>
      <c r="H45">
        <v>0.56071879911215405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-2.9608937373519599E-3</v>
      </c>
      <c r="D46">
        <v>0.18109469484778801</v>
      </c>
      <c r="E46">
        <v>0.98695518855663</v>
      </c>
      <c r="F46">
        <v>-2.2162503108408699E-2</v>
      </c>
      <c r="G46">
        <v>0.16445389817031</v>
      </c>
      <c r="H46">
        <v>0.89279828738150102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56</v>
      </c>
      <c r="C47">
        <v>0.23709038011432201</v>
      </c>
      <c r="D47">
        <v>0.156638391841843</v>
      </c>
      <c r="E47">
        <v>0.13012325419943699</v>
      </c>
      <c r="F47">
        <v>0.26735853034024298</v>
      </c>
      <c r="G47">
        <v>0.143141146340695</v>
      </c>
      <c r="H47">
        <v>6.17904432637877E-2</v>
      </c>
      <c r="I47" t="s">
        <v>170</v>
      </c>
      <c r="J47" t="s">
        <v>170</v>
      </c>
      <c r="K47" t="s">
        <v>170</v>
      </c>
      <c r="L47" t="s">
        <v>170</v>
      </c>
      <c r="M47" t="s">
        <v>170</v>
      </c>
      <c r="N47" t="s">
        <v>170</v>
      </c>
      <c r="P47" t="str">
        <f t="shared" si="4"/>
        <v/>
      </c>
      <c r="Q47" t="str">
        <f t="shared" si="5"/>
        <v>^</v>
      </c>
      <c r="R47" t="str">
        <f t="shared" si="6"/>
        <v/>
      </c>
      <c r="S47" t="str">
        <f t="shared" si="7"/>
        <v/>
      </c>
    </row>
    <row r="48" spans="1:19" x14ac:dyDescent="0.25">
      <c r="A48">
        <v>47</v>
      </c>
      <c r="B48" t="s">
        <v>52</v>
      </c>
      <c r="C48">
        <v>-3.2651929088030697E-2</v>
      </c>
      <c r="D48">
        <v>0.21354575916972601</v>
      </c>
      <c r="E48">
        <v>0.87847424614241798</v>
      </c>
      <c r="F48">
        <v>-3.2208916257203501E-3</v>
      </c>
      <c r="G48">
        <v>0.194775813790736</v>
      </c>
      <c r="H48">
        <v>0.98680645953596802</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-8.1422145826177406E-2</v>
      </c>
      <c r="D49">
        <v>0.163063009983589</v>
      </c>
      <c r="E49">
        <v>0.61754738596071901</v>
      </c>
      <c r="F49">
        <v>-6.8844778266046194E-2</v>
      </c>
      <c r="G49">
        <v>0.14892396800182101</v>
      </c>
      <c r="H49">
        <v>0.64387954663293001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4.8957892607873997E-2</v>
      </c>
      <c r="D50">
        <v>0.20695026247304199</v>
      </c>
      <c r="E50">
        <v>0.81299163701370003</v>
      </c>
      <c r="F50">
        <v>1.5353018547156899E-2</v>
      </c>
      <c r="G50">
        <v>0.187118274804007</v>
      </c>
      <c r="H50">
        <v>0.93460710577755401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-0.27191843857889503</v>
      </c>
      <c r="D51">
        <v>0.19741918559114699</v>
      </c>
      <c r="E51">
        <v>0.168399174625363</v>
      </c>
      <c r="F51">
        <v>-0.25196660164352302</v>
      </c>
      <c r="G51">
        <v>0.180001089891209</v>
      </c>
      <c r="H51">
        <v>0.16157142725798301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57</v>
      </c>
      <c r="C52">
        <v>2.2030341814590501E-2</v>
      </c>
      <c r="D52">
        <v>0.18193184939658799</v>
      </c>
      <c r="E52">
        <v>0.90361881732261995</v>
      </c>
      <c r="F52">
        <v>-1.4575104815000701E-2</v>
      </c>
      <c r="G52">
        <v>0.16809079914810601</v>
      </c>
      <c r="H52">
        <v>0.93090225629037704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6.6849394397351103E-2</v>
      </c>
      <c r="D53">
        <v>0.29876765771619501</v>
      </c>
      <c r="E53">
        <v>0.82295149658506295</v>
      </c>
      <c r="F53">
        <v>4.4324131131635497E-2</v>
      </c>
      <c r="G53">
        <v>0.27700055248818101</v>
      </c>
      <c r="H53">
        <v>0.87286957746770999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0.12567626986602201</v>
      </c>
      <c r="D54">
        <v>0.27947240100002901</v>
      </c>
      <c r="E54">
        <v>0.65293314202640396</v>
      </c>
      <c r="F54">
        <v>4.3829025364841498E-2</v>
      </c>
      <c r="G54">
        <v>0.25441663831835298</v>
      </c>
      <c r="H54">
        <v>0.86322319466606001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805</v>
      </c>
      <c r="C55">
        <v>0.44135932088722502</v>
      </c>
      <c r="D55">
        <v>0.27265782341373801</v>
      </c>
      <c r="E55">
        <v>0.105505430367946</v>
      </c>
      <c r="F55">
        <v>0.34303791451094801</v>
      </c>
      <c r="G55">
        <v>0.250287976917271</v>
      </c>
      <c r="H55">
        <v>0.170508140497074</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-0.21829425846817899</v>
      </c>
      <c r="D56">
        <v>9.4904176016732705E-2</v>
      </c>
      <c r="E56">
        <v>2.1439473953565599E-2</v>
      </c>
      <c r="F56">
        <v>-0.23173756771685999</v>
      </c>
      <c r="G56">
        <v>8.7430330517893701E-2</v>
      </c>
      <c r="H56">
        <v>8.0363266511826008E-3</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72</v>
      </c>
      <c r="C57">
        <v>8.2920213371282206E-2</v>
      </c>
      <c r="D57">
        <v>7.5412329847357101E-2</v>
      </c>
      <c r="E57">
        <v>0.27152484952231198</v>
      </c>
      <c r="F57">
        <v>7.9158483076987293E-2</v>
      </c>
      <c r="G57">
        <v>6.9262032324247894E-2</v>
      </c>
      <c r="H57">
        <v>0.253086669356483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71</v>
      </c>
      <c r="C58">
        <v>-4.9615435770846497E-2</v>
      </c>
      <c r="D58">
        <v>0.106002345358074</v>
      </c>
      <c r="E58">
        <v>0.639741831438841</v>
      </c>
      <c r="F58">
        <v>-3.65541406912624E-2</v>
      </c>
      <c r="G58">
        <v>9.6758946050171102E-2</v>
      </c>
      <c r="H58">
        <v>0.70558983962785604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-0.13961402875155701</v>
      </c>
      <c r="D59">
        <v>7.0691653551721301E-2</v>
      </c>
      <c r="E59">
        <v>4.8271337892402497E-2</v>
      </c>
      <c r="F59">
        <v>-0.132330631076085</v>
      </c>
      <c r="G59">
        <v>6.5222657435194994E-2</v>
      </c>
      <c r="H59">
        <v>4.2467881041883801E-2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84</v>
      </c>
      <c r="C60">
        <v>-0.142731651733283</v>
      </c>
      <c r="D60">
        <v>0.123737435232322</v>
      </c>
      <c r="E60">
        <v>0.24870349302217601</v>
      </c>
      <c r="F60">
        <v>-0.123476449302118</v>
      </c>
      <c r="G60">
        <v>0.11512174424544901</v>
      </c>
      <c r="H60">
        <v>0.28346284297123298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4.8153650832821998E-2</v>
      </c>
      <c r="D61">
        <v>0.122531609803205</v>
      </c>
      <c r="E61">
        <v>0.69432714758766301</v>
      </c>
      <c r="F61">
        <v>1.6230170957509199E-2</v>
      </c>
      <c r="G61">
        <v>0.113733870512966</v>
      </c>
      <c r="H61">
        <v>0.88652470263489402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3.5229064368590197E-2</v>
      </c>
      <c r="D62">
        <v>0.118232966646395</v>
      </c>
      <c r="E62">
        <v>0.76573130699524306</v>
      </c>
      <c r="F62">
        <v>2.0466569551641701E-2</v>
      </c>
      <c r="G62">
        <v>0.108434466522287</v>
      </c>
      <c r="H62">
        <v>0.85029191310436802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-0.334234026249424</v>
      </c>
      <c r="D63">
        <v>0.18527438310925401</v>
      </c>
      <c r="E63">
        <v>7.1232119985149098E-2</v>
      </c>
      <c r="F63">
        <v>-0.279184533870802</v>
      </c>
      <c r="G63">
        <v>0.16848454499642099</v>
      </c>
      <c r="H63">
        <v>9.75127040842899E-2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75</v>
      </c>
      <c r="C64">
        <v>-0.122146213829932</v>
      </c>
      <c r="D64">
        <v>0.135402386573793</v>
      </c>
      <c r="E64">
        <v>0.36700484375577203</v>
      </c>
      <c r="F64">
        <v>-9.3884963296368307E-2</v>
      </c>
      <c r="G64">
        <v>0.12519986074893599</v>
      </c>
      <c r="H64">
        <v>0.45332653974016202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77</v>
      </c>
      <c r="C65">
        <v>-7.9237905769735703E-2</v>
      </c>
      <c r="D65">
        <v>8.3142538514680897E-2</v>
      </c>
      <c r="E65">
        <v>0.34057138341458698</v>
      </c>
      <c r="F65">
        <v>-7.5034917518912905E-2</v>
      </c>
      <c r="G65">
        <v>7.7265942830689896E-2</v>
      </c>
      <c r="H65">
        <v>0.33148585037184702</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81</v>
      </c>
      <c r="C66">
        <v>-1.3154544433244399E-2</v>
      </c>
      <c r="D66">
        <v>9.5041963541991598E-2</v>
      </c>
      <c r="E66">
        <v>0.889918171490645</v>
      </c>
      <c r="F66">
        <v>-8.7874177193134395E-2</v>
      </c>
      <c r="G66">
        <v>8.79876199666388E-2</v>
      </c>
      <c r="H66">
        <v>0.31793485764501001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-5.9934800474309498E-2</v>
      </c>
      <c r="D67">
        <v>0.11203911080871901</v>
      </c>
      <c r="E67">
        <v>0.59268765324459305</v>
      </c>
      <c r="F67">
        <v>-0.11174675459553</v>
      </c>
      <c r="G67">
        <v>0.103095100286651</v>
      </c>
      <c r="H67">
        <v>0.278400643164263</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-2.3470630870580701E-2</v>
      </c>
      <c r="D68">
        <v>0.138630451051662</v>
      </c>
      <c r="E68">
        <v>0.86555786467940798</v>
      </c>
      <c r="F68">
        <v>2.5234446406109098E-2</v>
      </c>
      <c r="G68">
        <v>0.127680817893738</v>
      </c>
      <c r="H68">
        <v>0.84332912928863502</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9.1549552237541604E-2</v>
      </c>
      <c r="D69">
        <v>0.24936226213187501</v>
      </c>
      <c r="E69">
        <v>0.71351850625551805</v>
      </c>
      <c r="F69">
        <v>8.9362102196915899E-2</v>
      </c>
      <c r="G69">
        <v>0.22717485334352999</v>
      </c>
      <c r="H69">
        <v>0.69405165217706999</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0.19122450595383</v>
      </c>
      <c r="D70">
        <v>0.33363835509573198</v>
      </c>
      <c r="E70">
        <v>0.56654377914041398</v>
      </c>
      <c r="F70">
        <v>8.1650221388462105E-2</v>
      </c>
      <c r="G70">
        <v>0.31088691761336701</v>
      </c>
      <c r="H70">
        <v>0.7928308401759</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-0.22684231039702599</v>
      </c>
      <c r="D71">
        <v>0.451405144548779</v>
      </c>
      <c r="E71">
        <v>0.61529836455215603</v>
      </c>
      <c r="F71">
        <v>-0.20552606588380301</v>
      </c>
      <c r="G71">
        <v>0.41787448000101801</v>
      </c>
      <c r="H71">
        <v>0.62283468730847102</v>
      </c>
      <c r="I71" t="s">
        <v>170</v>
      </c>
      <c r="J71" t="s">
        <v>170</v>
      </c>
      <c r="K71" t="s">
        <v>170</v>
      </c>
      <c r="L71" t="s">
        <v>170</v>
      </c>
      <c r="M71" t="s">
        <v>170</v>
      </c>
      <c r="N71" t="s">
        <v>170</v>
      </c>
      <c r="P71" t="str">
        <f t="shared" si="4"/>
        <v/>
      </c>
      <c r="Q71" t="str">
        <f t="shared" si="5"/>
        <v/>
      </c>
      <c r="R71" t="str">
        <f t="shared" si="6"/>
        <v/>
      </c>
      <c r="S71" t="str">
        <f t="shared" si="7"/>
        <v/>
      </c>
    </row>
    <row r="72" spans="1:19" x14ac:dyDescent="0.25">
      <c r="B72" t="s">
        <v>503</v>
      </c>
      <c r="C72">
        <v>-4.5304045193983997E-2</v>
      </c>
      <c r="D72">
        <v>3.0131717150967501E-2</v>
      </c>
      <c r="E72">
        <v>0.13270153313469499</v>
      </c>
      <c r="F72">
        <v>-3.9344830654596603E-2</v>
      </c>
      <c r="G72">
        <v>2.6323206984016901E-2</v>
      </c>
      <c r="H72">
        <v>0.13499738477831899</v>
      </c>
      <c r="I72">
        <v>-4.9786635468215101E-2</v>
      </c>
      <c r="J72">
        <v>3.0012429186142001E-2</v>
      </c>
      <c r="K72">
        <v>9.7142547981084307E-2</v>
      </c>
      <c r="L72">
        <v>-4.3369512152706902E-2</v>
      </c>
      <c r="M72">
        <v>2.6208750679127001E-2</v>
      </c>
      <c r="N72">
        <v>9.79707141158042E-2</v>
      </c>
      <c r="P72" t="str">
        <f t="shared" si="4"/>
        <v/>
      </c>
      <c r="Q72" t="str">
        <f t="shared" si="5"/>
        <v/>
      </c>
      <c r="R72" t="str">
        <f t="shared" si="6"/>
        <v>^</v>
      </c>
      <c r="S72" t="str">
        <f t="shared" si="7"/>
        <v>^</v>
      </c>
    </row>
    <row r="73" spans="1:19" x14ac:dyDescent="0.25">
      <c r="B73" t="s">
        <v>505</v>
      </c>
      <c r="C73">
        <v>-1.17497199542403E-2</v>
      </c>
      <c r="D73">
        <v>3.2937444133005402E-2</v>
      </c>
      <c r="E73">
        <v>0.72129518311197405</v>
      </c>
      <c r="F73">
        <v>-2.4859363762483901E-2</v>
      </c>
      <c r="G73">
        <v>2.9054697123772701E-2</v>
      </c>
      <c r="H73">
        <v>0.39221592952623802</v>
      </c>
      <c r="I73">
        <v>-1.54671957804927E-2</v>
      </c>
      <c r="J73">
        <v>3.2842347721841102E-2</v>
      </c>
      <c r="K73">
        <v>0.637674437956675</v>
      </c>
      <c r="L73">
        <v>-2.78659778320373E-2</v>
      </c>
      <c r="M73">
        <v>2.8951805450495301E-2</v>
      </c>
      <c r="N73">
        <v>0.33580084287312301</v>
      </c>
      <c r="P73" t="str">
        <f t="shared" si="4"/>
        <v/>
      </c>
      <c r="Q73" t="str">
        <f t="shared" si="5"/>
        <v/>
      </c>
      <c r="R73" t="str">
        <f t="shared" si="6"/>
        <v/>
      </c>
      <c r="S73" t="str">
        <f t="shared" si="7"/>
        <v/>
      </c>
    </row>
    <row r="74" spans="1:19" x14ac:dyDescent="0.25">
      <c r="B74" t="s">
        <v>504</v>
      </c>
      <c r="C74">
        <v>-8.2616000074781804E-3</v>
      </c>
      <c r="D74">
        <v>4.0902634878541101E-2</v>
      </c>
      <c r="E74">
        <v>0.83993071945272102</v>
      </c>
      <c r="F74">
        <v>-1.9640555399747201E-2</v>
      </c>
      <c r="G74">
        <v>3.4472599477449101E-2</v>
      </c>
      <c r="H74">
        <v>0.56885136832233096</v>
      </c>
      <c r="I74">
        <v>-1.4093850693616201E-2</v>
      </c>
      <c r="J74">
        <v>4.0744828799394998E-2</v>
      </c>
      <c r="K74">
        <v>0.72941391375035103</v>
      </c>
      <c r="L74">
        <v>-2.4889480445103699E-2</v>
      </c>
      <c r="M74">
        <v>3.4349307743742799E-2</v>
      </c>
      <c r="N74">
        <v>0.46869795819120103</v>
      </c>
      <c r="P74" t="str">
        <f t="shared" si="4"/>
        <v/>
      </c>
      <c r="Q74" t="str">
        <f t="shared" si="5"/>
        <v/>
      </c>
      <c r="R74" t="str">
        <f t="shared" si="6"/>
        <v/>
      </c>
      <c r="S74" t="str">
        <f t="shared" si="7"/>
        <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2" sqref="B2:N73"/>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-5.6590612483666501E-2</v>
      </c>
      <c r="D2">
        <v>8.5089624859833193E-2</v>
      </c>
      <c r="E2">
        <v>0.50600530323477999</v>
      </c>
      <c r="F2">
        <v>-8.6047332196227899E-2</v>
      </c>
      <c r="G2">
        <v>7.2787620023250593E-2</v>
      </c>
      <c r="H2">
        <v>0.23713830037922701</v>
      </c>
      <c r="I2">
        <v>-5.7965335460934603E-2</v>
      </c>
      <c r="J2">
        <v>8.5029429311233196E-2</v>
      </c>
      <c r="K2">
        <v>0.49542291415583101</v>
      </c>
      <c r="L2">
        <v>-8.8617534609993304E-2</v>
      </c>
      <c r="M2">
        <v>7.2413768841334103E-2</v>
      </c>
      <c r="N2">
        <v>0.221040376419224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-3.4570912780400899E-2</v>
      </c>
      <c r="D3">
        <v>4.4803768292184097E-2</v>
      </c>
      <c r="E3">
        <v>0.440347074489645</v>
      </c>
      <c r="F3">
        <v>1.61165855689926E-3</v>
      </c>
      <c r="G3">
        <v>3.8228120033082597E-2</v>
      </c>
      <c r="H3">
        <v>0.96637196249757595</v>
      </c>
      <c r="I3">
        <v>-3.9568349864348699E-2</v>
      </c>
      <c r="J3">
        <v>4.4591508314878001E-2</v>
      </c>
      <c r="K3">
        <v>0.37488958916342402</v>
      </c>
      <c r="L3">
        <v>-3.9617361994039703E-3</v>
      </c>
      <c r="M3">
        <v>3.7971984923203299E-2</v>
      </c>
      <c r="N3">
        <v>0.91690498408974797</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-2.5310118628775601E-2</v>
      </c>
      <c r="D4">
        <v>4.9387967032416998E-2</v>
      </c>
      <c r="E4">
        <v>0.60831832612154102</v>
      </c>
      <c r="F4">
        <v>-1.48508256729999E-2</v>
      </c>
      <c r="G4">
        <v>3.9176035748413898E-2</v>
      </c>
      <c r="H4">
        <v>0.70462894961602895</v>
      </c>
      <c r="I4">
        <v>-2.3152658265932401E-2</v>
      </c>
      <c r="J4">
        <v>4.9246243731678602E-2</v>
      </c>
      <c r="K4">
        <v>0.63825457361750304</v>
      </c>
      <c r="L4">
        <v>-1.20706331850722E-2</v>
      </c>
      <c r="M4">
        <v>3.8923255752184097E-2</v>
      </c>
      <c r="N4">
        <v>0.75647452707749596</v>
      </c>
      <c r="P4" t="str">
        <f t="shared" si="0"/>
        <v/>
      </c>
      <c r="Q4" t="str">
        <f t="shared" si="1"/>
        <v/>
      </c>
      <c r="R4" t="str">
        <f t="shared" si="2"/>
        <v/>
      </c>
      <c r="S4" t="str">
        <f t="shared" si="3"/>
        <v/>
      </c>
    </row>
    <row r="5" spans="1:19" x14ac:dyDescent="0.25">
      <c r="A5">
        <v>4</v>
      </c>
      <c r="B5" t="s">
        <v>25</v>
      </c>
      <c r="C5">
        <v>7.6857703012977605E-2</v>
      </c>
      <c r="D5">
        <v>4.8247728700089802E-2</v>
      </c>
      <c r="E5">
        <v>0.111164509730868</v>
      </c>
      <c r="F5">
        <v>9.2823391892725093E-2</v>
      </c>
      <c r="G5">
        <v>4.0411168284777199E-2</v>
      </c>
      <c r="H5">
        <v>2.1620268459110401E-2</v>
      </c>
      <c r="I5">
        <v>6.5617551136943494E-2</v>
      </c>
      <c r="J5">
        <v>4.78659541841178E-2</v>
      </c>
      <c r="K5">
        <v>0.17041841258577201</v>
      </c>
      <c r="L5">
        <v>8.3094079195329601E-2</v>
      </c>
      <c r="M5">
        <v>4.0000792521806897E-2</v>
      </c>
      <c r="N5">
        <v>3.77728808885947E-2</v>
      </c>
      <c r="P5" t="str">
        <f t="shared" si="0"/>
        <v/>
      </c>
      <c r="Q5" t="str">
        <f t="shared" si="1"/>
        <v>*</v>
      </c>
      <c r="R5" t="str">
        <f t="shared" si="2"/>
        <v/>
      </c>
      <c r="S5" t="str">
        <f t="shared" si="3"/>
        <v>*</v>
      </c>
    </row>
    <row r="6" spans="1:19" x14ac:dyDescent="0.25">
      <c r="A6">
        <v>5</v>
      </c>
      <c r="B6" t="s">
        <v>26</v>
      </c>
      <c r="C6">
        <v>-4.8217386425198898E-2</v>
      </c>
      <c r="D6">
        <v>6.8848185339960399E-2</v>
      </c>
      <c r="E6">
        <v>0.48371274526316699</v>
      </c>
      <c r="F6">
        <v>-2.44058417582825E-2</v>
      </c>
      <c r="G6">
        <v>5.5323466330506103E-2</v>
      </c>
      <c r="H6">
        <v>0.65910578729221303</v>
      </c>
      <c r="I6">
        <v>-5.9292912732575802E-2</v>
      </c>
      <c r="J6">
        <v>6.8129406402914594E-2</v>
      </c>
      <c r="K6">
        <v>0.38413735833428297</v>
      </c>
      <c r="L6">
        <v>-3.9440279232717798E-2</v>
      </c>
      <c r="M6">
        <v>5.4598116730670998E-2</v>
      </c>
      <c r="N6">
        <v>0.47006435084652898</v>
      </c>
      <c r="P6" t="str">
        <f t="shared" si="0"/>
        <v/>
      </c>
      <c r="Q6" t="str">
        <f t="shared" si="1"/>
        <v/>
      </c>
      <c r="R6" t="str">
        <f t="shared" si="2"/>
        <v/>
      </c>
      <c r="S6" t="str">
        <f t="shared" si="3"/>
        <v/>
      </c>
    </row>
    <row r="7" spans="1:19" x14ac:dyDescent="0.25">
      <c r="A7">
        <v>6</v>
      </c>
      <c r="B7" t="s">
        <v>30</v>
      </c>
      <c r="C7">
        <v>0.26208170998053798</v>
      </c>
      <c r="D7">
        <v>5.3840062669891199E-2</v>
      </c>
      <c r="E7" s="1">
        <v>1.12857489842355E-6</v>
      </c>
      <c r="F7">
        <v>0.21682556067764699</v>
      </c>
      <c r="G7">
        <v>4.3693896089024298E-2</v>
      </c>
      <c r="H7" s="1">
        <v>6.96358643789092E-7</v>
      </c>
      <c r="I7">
        <v>0.25013594441182802</v>
      </c>
      <c r="J7">
        <v>5.3652676619435298E-2</v>
      </c>
      <c r="K7" s="1">
        <v>3.1294797377956502E-6</v>
      </c>
      <c r="L7">
        <v>0.205741182476082</v>
      </c>
      <c r="M7">
        <v>4.3368200872381898E-2</v>
      </c>
      <c r="N7" s="1">
        <v>2.0948068470888599E-6</v>
      </c>
      <c r="P7" t="str">
        <f t="shared" si="0"/>
        <v>***</v>
      </c>
      <c r="Q7" t="str">
        <f t="shared" si="1"/>
        <v>***</v>
      </c>
      <c r="R7" t="str">
        <f t="shared" si="2"/>
        <v>***</v>
      </c>
      <c r="S7" t="str">
        <f t="shared" si="3"/>
        <v>***</v>
      </c>
    </row>
    <row r="8" spans="1:19" x14ac:dyDescent="0.25">
      <c r="A8">
        <v>7</v>
      </c>
      <c r="B8" t="s">
        <v>27</v>
      </c>
      <c r="C8">
        <v>0.220692495923031</v>
      </c>
      <c r="D8">
        <v>7.3569290968703099E-2</v>
      </c>
      <c r="E8">
        <v>2.70164927747618E-3</v>
      </c>
      <c r="F8">
        <v>0.22638643477890799</v>
      </c>
      <c r="G8">
        <v>6.0692333681405301E-2</v>
      </c>
      <c r="H8">
        <v>1.9142931306335301E-4</v>
      </c>
      <c r="I8">
        <v>0.18340470850781501</v>
      </c>
      <c r="J8">
        <v>7.2694764342913804E-2</v>
      </c>
      <c r="K8">
        <v>1.16377437560263E-2</v>
      </c>
      <c r="L8">
        <v>0.19019300008753801</v>
      </c>
      <c r="M8">
        <v>5.94537742236141E-2</v>
      </c>
      <c r="N8">
        <v>1.3790214093845001E-3</v>
      </c>
      <c r="P8" t="str">
        <f t="shared" si="0"/>
        <v>**</v>
      </c>
      <c r="Q8" t="str">
        <f t="shared" si="1"/>
        <v>***</v>
      </c>
      <c r="R8" t="str">
        <f t="shared" si="2"/>
        <v>*</v>
      </c>
      <c r="S8" t="str">
        <f t="shared" si="3"/>
        <v>**</v>
      </c>
    </row>
    <row r="9" spans="1:19" x14ac:dyDescent="0.25">
      <c r="A9">
        <v>8</v>
      </c>
      <c r="B9" t="s">
        <v>29</v>
      </c>
      <c r="C9">
        <v>3.6056252284476099E-2</v>
      </c>
      <c r="D9">
        <v>5.39108250027217E-2</v>
      </c>
      <c r="E9">
        <v>0.50361487138622896</v>
      </c>
      <c r="F9">
        <v>8.1659329619175203E-3</v>
      </c>
      <c r="G9">
        <v>4.3470324461108198E-2</v>
      </c>
      <c r="H9">
        <v>0.85099365275896</v>
      </c>
      <c r="I9">
        <v>2.5086502413196599E-2</v>
      </c>
      <c r="J9">
        <v>5.3728356511503303E-2</v>
      </c>
      <c r="K9">
        <v>0.64056166734507602</v>
      </c>
      <c r="L9">
        <v>-1.43600370066575E-3</v>
      </c>
      <c r="M9">
        <v>4.3231838388935601E-2</v>
      </c>
      <c r="N9">
        <v>0.97350206311934495</v>
      </c>
      <c r="P9" t="str">
        <f t="shared" si="0"/>
        <v/>
      </c>
      <c r="Q9" t="str">
        <f t="shared" si="1"/>
        <v/>
      </c>
      <c r="R9" t="str">
        <f t="shared" si="2"/>
        <v/>
      </c>
      <c r="S9" t="str">
        <f t="shared" si="3"/>
        <v/>
      </c>
    </row>
    <row r="10" spans="1:19" x14ac:dyDescent="0.25">
      <c r="A10">
        <v>9</v>
      </c>
      <c r="B10" t="s">
        <v>28</v>
      </c>
      <c r="C10">
        <v>0.113115693510852</v>
      </c>
      <c r="D10">
        <v>0.105873359095499</v>
      </c>
      <c r="E10">
        <v>0.28533757603052201</v>
      </c>
      <c r="F10">
        <v>0.114973977215639</v>
      </c>
      <c r="G10">
        <v>8.9323425935188605E-2</v>
      </c>
      <c r="H10">
        <v>0.19803682391896901</v>
      </c>
      <c r="I10">
        <v>8.3864954212293799E-2</v>
      </c>
      <c r="J10">
        <v>0.104122762173849</v>
      </c>
      <c r="K10">
        <v>0.420564062763714</v>
      </c>
      <c r="L10">
        <v>9.6893207372837603E-2</v>
      </c>
      <c r="M10">
        <v>8.74326267383774E-2</v>
      </c>
      <c r="N10">
        <v>0.26777362155313</v>
      </c>
      <c r="P10" t="str">
        <f t="shared" si="0"/>
        <v/>
      </c>
      <c r="Q10" t="str">
        <f t="shared" si="1"/>
        <v/>
      </c>
      <c r="R10" t="str">
        <f t="shared" si="2"/>
        <v/>
      </c>
      <c r="S10" t="str">
        <f t="shared" si="3"/>
        <v/>
      </c>
    </row>
    <row r="11" spans="1:19" x14ac:dyDescent="0.25">
      <c r="A11">
        <v>10</v>
      </c>
      <c r="B11" t="s">
        <v>31</v>
      </c>
      <c r="C11">
        <v>-6.1072026254435897E-2</v>
      </c>
      <c r="D11">
        <v>7.5866230022867001E-3</v>
      </c>
      <c r="E11">
        <v>7.7715611723760997E-16</v>
      </c>
      <c r="F11">
        <v>-6.7315937674785206E-2</v>
      </c>
      <c r="G11">
        <v>6.5420885632242898E-3</v>
      </c>
      <c r="H11">
        <v>7.8444100528034299E-25</v>
      </c>
      <c r="I11">
        <v>-5.8593250616481601E-2</v>
      </c>
      <c r="J11">
        <v>7.5411436522845304E-3</v>
      </c>
      <c r="K11">
        <v>7.8825834748386099E-15</v>
      </c>
      <c r="L11">
        <v>-6.5311056516513005E-2</v>
      </c>
      <c r="M11">
        <v>6.4896311676766998E-3</v>
      </c>
      <c r="N11">
        <v>7.9766922186179296E-24</v>
      </c>
      <c r="P11" t="str">
        <f t="shared" si="0"/>
        <v>***</v>
      </c>
      <c r="Q11" t="str">
        <f t="shared" si="1"/>
        <v>***</v>
      </c>
      <c r="R11" t="str">
        <f t="shared" si="2"/>
        <v>***</v>
      </c>
      <c r="S11" t="str">
        <f t="shared" si="3"/>
        <v>***</v>
      </c>
    </row>
    <row r="12" spans="1:19" x14ac:dyDescent="0.25">
      <c r="A12">
        <v>11</v>
      </c>
      <c r="B12" t="s">
        <v>173</v>
      </c>
      <c r="C12">
        <v>-6.9673894026195296E-2</v>
      </c>
      <c r="D12">
        <v>5.1812390932591601E-2</v>
      </c>
      <c r="E12">
        <v>0.17871108634506999</v>
      </c>
      <c r="F12">
        <v>-3.8496932345108897E-2</v>
      </c>
      <c r="G12">
        <v>4.7533473614114599E-2</v>
      </c>
      <c r="H12">
        <v>0.41800282654497001</v>
      </c>
      <c r="I12">
        <v>-8.3558771290907399E-2</v>
      </c>
      <c r="J12">
        <v>5.14766804866734E-2</v>
      </c>
      <c r="K12">
        <v>0.104539087893514</v>
      </c>
      <c r="L12">
        <v>-5.0279615837438403E-2</v>
      </c>
      <c r="M12">
        <v>4.72022245015336E-2</v>
      </c>
      <c r="N12">
        <v>0.28678729026073402</v>
      </c>
      <c r="P12" t="str">
        <f t="shared" si="0"/>
        <v/>
      </c>
      <c r="Q12" t="str">
        <f t="shared" si="1"/>
        <v/>
      </c>
      <c r="R12" t="str">
        <f t="shared" si="2"/>
        <v/>
      </c>
      <c r="S12" t="str">
        <f t="shared" si="3"/>
        <v/>
      </c>
    </row>
    <row r="13" spans="1:19" x14ac:dyDescent="0.25">
      <c r="A13">
        <v>12</v>
      </c>
      <c r="B13" t="s">
        <v>32</v>
      </c>
      <c r="C13">
        <v>-1.32514778189561E-2</v>
      </c>
      <c r="D13">
        <v>2.7128810532709598E-2</v>
      </c>
      <c r="E13">
        <v>0.62522042269753597</v>
      </c>
      <c r="F13">
        <v>-2.67903912684678E-2</v>
      </c>
      <c r="G13">
        <v>2.38981874843734E-2</v>
      </c>
      <c r="H13">
        <v>0.26227854538957901</v>
      </c>
      <c r="I13">
        <v>-6.8092085619687404E-3</v>
      </c>
      <c r="J13">
        <v>2.7055375797161E-2</v>
      </c>
      <c r="K13">
        <v>0.80129094341489804</v>
      </c>
      <c r="L13">
        <v>-1.9994642465156202E-2</v>
      </c>
      <c r="M13">
        <v>2.37700554688479E-2</v>
      </c>
      <c r="N13">
        <v>0.400253060085206</v>
      </c>
      <c r="P13" t="str">
        <f t="shared" si="0"/>
        <v/>
      </c>
      <c r="Q13" t="str">
        <f t="shared" si="1"/>
        <v/>
      </c>
      <c r="R13" t="str">
        <f t="shared" si="2"/>
        <v/>
      </c>
      <c r="S13" t="str">
        <f t="shared" si="3"/>
        <v/>
      </c>
    </row>
    <row r="14" spans="1:19" x14ac:dyDescent="0.25">
      <c r="A14">
        <v>13</v>
      </c>
      <c r="B14" t="s">
        <v>33</v>
      </c>
      <c r="C14">
        <v>3.04489923500278E-2</v>
      </c>
      <c r="D14">
        <v>8.3473612550091694E-3</v>
      </c>
      <c r="E14" s="1">
        <v>2.6455853170537198E-4</v>
      </c>
      <c r="F14">
        <v>2.5544896530147802E-2</v>
      </c>
      <c r="G14">
        <v>7.2811393461482904E-3</v>
      </c>
      <c r="H14">
        <v>4.5086951197152199E-4</v>
      </c>
      <c r="I14">
        <v>2.96855544423088E-2</v>
      </c>
      <c r="J14">
        <v>8.2907048408175799E-3</v>
      </c>
      <c r="K14">
        <v>3.4282879263025602E-4</v>
      </c>
      <c r="L14">
        <v>2.4135263612304801E-2</v>
      </c>
      <c r="M14">
        <v>7.2068555352723298E-3</v>
      </c>
      <c r="N14">
        <v>8.1123927092261502E-4</v>
      </c>
      <c r="P14" t="str">
        <f t="shared" si="0"/>
        <v>***</v>
      </c>
      <c r="Q14" t="str">
        <f t="shared" si="1"/>
        <v>***</v>
      </c>
      <c r="R14" t="str">
        <f t="shared" si="2"/>
        <v>***</v>
      </c>
      <c r="S14" t="str">
        <f t="shared" si="3"/>
        <v>***</v>
      </c>
    </row>
    <row r="15" spans="1:19" x14ac:dyDescent="0.25">
      <c r="A15">
        <v>14</v>
      </c>
      <c r="B15" t="s">
        <v>118</v>
      </c>
      <c r="C15">
        <v>3.2141884218529801E-2</v>
      </c>
      <c r="D15">
        <v>1.2354456882170401E-2</v>
      </c>
      <c r="E15">
        <v>9.2778421115321495E-3</v>
      </c>
      <c r="F15">
        <v>3.4169390554181001E-2</v>
      </c>
      <c r="G15">
        <v>1.07919708797534E-2</v>
      </c>
      <c r="H15">
        <v>1.54451828717503E-3</v>
      </c>
      <c r="I15">
        <v>3.1797819502464401E-2</v>
      </c>
      <c r="J15">
        <v>1.2251313793824299E-2</v>
      </c>
      <c r="K15">
        <v>9.4463845648616908E-3</v>
      </c>
      <c r="L15">
        <v>3.4041666160928602E-2</v>
      </c>
      <c r="M15">
        <v>1.06580806882197E-2</v>
      </c>
      <c r="N15">
        <v>1.40327224943402E-3</v>
      </c>
      <c r="P15" t="str">
        <f t="shared" si="0"/>
        <v>**</v>
      </c>
      <c r="Q15" t="str">
        <f t="shared" si="1"/>
        <v>**</v>
      </c>
      <c r="R15" t="str">
        <f t="shared" si="2"/>
        <v>**</v>
      </c>
      <c r="S15" t="str">
        <f t="shared" si="3"/>
        <v>**</v>
      </c>
    </row>
    <row r="16" spans="1:19" x14ac:dyDescent="0.25">
      <c r="A16">
        <v>15</v>
      </c>
      <c r="B16" t="s">
        <v>34</v>
      </c>
      <c r="C16">
        <v>4.4447417198153899E-3</v>
      </c>
      <c r="D16">
        <v>8.3335988702133105E-4</v>
      </c>
      <c r="E16" s="1">
        <v>9.6326887466524598E-8</v>
      </c>
      <c r="F16">
        <v>3.3856359425918502E-3</v>
      </c>
      <c r="G16">
        <v>6.3735228778460799E-4</v>
      </c>
      <c r="H16" s="1">
        <v>1.08409378928596E-7</v>
      </c>
      <c r="I16">
        <v>4.4404724691007504E-3</v>
      </c>
      <c r="J16">
        <v>8.3037059226433803E-4</v>
      </c>
      <c r="K16" s="1">
        <v>8.9138432746160805E-8</v>
      </c>
      <c r="L16">
        <v>3.4017243821347501E-3</v>
      </c>
      <c r="M16">
        <v>6.3194172446549705E-4</v>
      </c>
      <c r="N16" s="1">
        <v>7.3266084591153005E-8</v>
      </c>
      <c r="P16" t="str">
        <f t="shared" si="0"/>
        <v>***</v>
      </c>
      <c r="Q16" t="str">
        <f t="shared" si="1"/>
        <v>***</v>
      </c>
      <c r="R16" t="str">
        <f t="shared" si="2"/>
        <v>***</v>
      </c>
      <c r="S16" t="str">
        <f t="shared" si="3"/>
        <v>***</v>
      </c>
    </row>
    <row r="17" spans="1:19" x14ac:dyDescent="0.25">
      <c r="A17">
        <v>16</v>
      </c>
      <c r="B17" t="s">
        <v>35</v>
      </c>
      <c r="C17">
        <v>-3.84773356294503E-4</v>
      </c>
      <c r="D17">
        <v>3.0946958360464501E-4</v>
      </c>
      <c r="E17">
        <v>0.21374561211965101</v>
      </c>
      <c r="F17">
        <v>-3.2267691620117898E-4</v>
      </c>
      <c r="G17">
        <v>2.8388594719605097E-4</v>
      </c>
      <c r="H17">
        <v>0.25568764272378097</v>
      </c>
      <c r="I17" s="1">
        <v>-5.6090798685296895E-4</v>
      </c>
      <c r="J17">
        <v>3.0288842154448998E-4</v>
      </c>
      <c r="K17">
        <v>6.4045438528801596E-2</v>
      </c>
      <c r="L17" s="1">
        <v>-5.3633427005178602E-4</v>
      </c>
      <c r="M17">
        <v>2.7573940193409901E-4</v>
      </c>
      <c r="N17">
        <v>5.1765754665639097E-2</v>
      </c>
      <c r="P17" t="str">
        <f t="shared" si="0"/>
        <v/>
      </c>
      <c r="Q17" t="str">
        <f t="shared" si="1"/>
        <v/>
      </c>
      <c r="R17" t="str">
        <f t="shared" si="2"/>
        <v>^</v>
      </c>
      <c r="S17" t="str">
        <f t="shared" si="3"/>
        <v>^</v>
      </c>
    </row>
    <row r="18" spans="1:19" x14ac:dyDescent="0.25">
      <c r="A18">
        <v>17</v>
      </c>
      <c r="B18" t="s">
        <v>36</v>
      </c>
      <c r="C18">
        <v>3.2967801748213702E-4</v>
      </c>
      <c r="D18">
        <v>1.6753054001067701E-4</v>
      </c>
      <c r="E18">
        <v>4.9083207809790003E-2</v>
      </c>
      <c r="F18">
        <v>5.522288116189E-4</v>
      </c>
      <c r="G18">
        <v>1.3717073008357201E-4</v>
      </c>
      <c r="H18">
        <v>5.6769821555856797E-5</v>
      </c>
      <c r="I18">
        <v>2.88906284321149E-4</v>
      </c>
      <c r="J18">
        <v>1.66356619389915E-4</v>
      </c>
      <c r="K18">
        <v>8.2445718241417207E-2</v>
      </c>
      <c r="L18">
        <v>5.3252775567819903E-4</v>
      </c>
      <c r="M18">
        <v>1.3609433717969301E-4</v>
      </c>
      <c r="N18">
        <v>9.1182581813323697E-5</v>
      </c>
      <c r="P18" t="str">
        <f t="shared" si="0"/>
        <v>*</v>
      </c>
      <c r="Q18" t="str">
        <f t="shared" si="1"/>
        <v>***</v>
      </c>
      <c r="R18" t="str">
        <f t="shared" si="2"/>
        <v>^</v>
      </c>
      <c r="S18" t="str">
        <f t="shared" si="3"/>
        <v>***</v>
      </c>
    </row>
    <row r="19" spans="1:19" x14ac:dyDescent="0.25">
      <c r="A19">
        <v>18</v>
      </c>
      <c r="B19" t="s">
        <v>37</v>
      </c>
      <c r="C19">
        <v>-6.91814023133248E-2</v>
      </c>
      <c r="D19">
        <v>3.6578382853024997E-2</v>
      </c>
      <c r="E19">
        <v>5.8581730732694903E-2</v>
      </c>
      <c r="F19">
        <v>-6.9213115217013399E-2</v>
      </c>
      <c r="G19">
        <v>3.1926948209157598E-2</v>
      </c>
      <c r="H19">
        <v>3.0169432383155202E-2</v>
      </c>
      <c r="I19">
        <v>-5.98672597691947E-2</v>
      </c>
      <c r="J19">
        <v>3.6369517810103502E-2</v>
      </c>
      <c r="K19">
        <v>9.9746588251770393E-2</v>
      </c>
      <c r="L19">
        <v>-6.2080305743748898E-2</v>
      </c>
      <c r="M19">
        <v>3.1708941834137999E-2</v>
      </c>
      <c r="N19">
        <v>5.0251488529329501E-2</v>
      </c>
      <c r="P19" t="str">
        <f t="shared" si="0"/>
        <v>^</v>
      </c>
      <c r="Q19" t="str">
        <f t="shared" si="1"/>
        <v>*</v>
      </c>
      <c r="R19" t="str">
        <f t="shared" si="2"/>
        <v>^</v>
      </c>
      <c r="S19" t="str">
        <f t="shared" si="3"/>
        <v>^</v>
      </c>
    </row>
    <row r="20" spans="1:19" x14ac:dyDescent="0.25">
      <c r="A20">
        <v>19</v>
      </c>
      <c r="B20" t="s">
        <v>38</v>
      </c>
      <c r="C20">
        <v>-5.1223347821046997E-2</v>
      </c>
      <c r="D20">
        <v>5.49642151989682E-2</v>
      </c>
      <c r="E20">
        <v>0.35136756136243302</v>
      </c>
      <c r="F20">
        <v>-7.1401207256607105E-2</v>
      </c>
      <c r="G20">
        <v>4.7789394975840699E-2</v>
      </c>
      <c r="H20">
        <v>0.13515455755865599</v>
      </c>
      <c r="I20">
        <v>-4.5999074673292097E-2</v>
      </c>
      <c r="J20">
        <v>5.4849607324301802E-2</v>
      </c>
      <c r="K20">
        <v>0.40167135731179499</v>
      </c>
      <c r="L20">
        <v>-6.6704312197498797E-2</v>
      </c>
      <c r="M20">
        <v>4.7657414055029199E-2</v>
      </c>
      <c r="N20">
        <v>0.16161430215883699</v>
      </c>
      <c r="P20" t="str">
        <f t="shared" si="0"/>
        <v/>
      </c>
      <c r="Q20" t="str">
        <f t="shared" si="1"/>
        <v/>
      </c>
      <c r="R20" t="str">
        <f t="shared" si="2"/>
        <v/>
      </c>
      <c r="S20" t="str">
        <f t="shared" si="3"/>
        <v/>
      </c>
    </row>
    <row r="21" spans="1:19" x14ac:dyDescent="0.25">
      <c r="A21">
        <v>20</v>
      </c>
      <c r="B21" t="s">
        <v>40</v>
      </c>
      <c r="C21">
        <v>-0.18402599445314699</v>
      </c>
      <c r="D21">
        <v>6.3013465402657703E-2</v>
      </c>
      <c r="E21">
        <v>3.4955619686906098E-3</v>
      </c>
      <c r="F21">
        <v>-0.14229206592417601</v>
      </c>
      <c r="G21">
        <v>4.7780021196650903E-2</v>
      </c>
      <c r="H21">
        <v>2.9007332966368301E-3</v>
      </c>
      <c r="I21">
        <v>-0.17476499238967</v>
      </c>
      <c r="J21">
        <v>6.2776644432401704E-2</v>
      </c>
      <c r="K21">
        <v>5.37067104046562E-3</v>
      </c>
      <c r="L21">
        <v>-0.13130006773279099</v>
      </c>
      <c r="M21">
        <v>4.7363607140112299E-2</v>
      </c>
      <c r="N21">
        <v>5.5683597336866602E-3</v>
      </c>
      <c r="P21" t="str">
        <f t="shared" si="0"/>
        <v>**</v>
      </c>
      <c r="Q21" t="str">
        <f t="shared" si="1"/>
        <v>**</v>
      </c>
      <c r="R21" t="str">
        <f t="shared" si="2"/>
        <v>**</v>
      </c>
      <c r="S21" t="str">
        <f t="shared" si="3"/>
        <v>**</v>
      </c>
    </row>
    <row r="22" spans="1:19" x14ac:dyDescent="0.25">
      <c r="A22">
        <v>21</v>
      </c>
      <c r="B22" t="s">
        <v>41</v>
      </c>
      <c r="C22">
        <v>-0.119759557487652</v>
      </c>
      <c r="D22">
        <v>5.0902648554799403E-2</v>
      </c>
      <c r="E22">
        <v>1.8636781574291099E-2</v>
      </c>
      <c r="F22">
        <v>-8.6826820911572997E-2</v>
      </c>
      <c r="G22">
        <v>3.8790051174713798E-2</v>
      </c>
      <c r="H22">
        <v>2.5196375571290199E-2</v>
      </c>
      <c r="I22">
        <v>-0.108352656641499</v>
      </c>
      <c r="J22">
        <v>5.0656205917761599E-2</v>
      </c>
      <c r="K22">
        <v>3.2437215731297202E-2</v>
      </c>
      <c r="L22">
        <v>-7.6103836961089605E-2</v>
      </c>
      <c r="M22">
        <v>3.8391556849342999E-2</v>
      </c>
      <c r="N22">
        <v>4.7444934531961698E-2</v>
      </c>
      <c r="P22" t="str">
        <f t="shared" si="0"/>
        <v>*</v>
      </c>
      <c r="Q22" t="str">
        <f t="shared" si="1"/>
        <v>*</v>
      </c>
      <c r="R22" t="str">
        <f t="shared" si="2"/>
        <v>*</v>
      </c>
      <c r="S22" t="str">
        <f t="shared" si="3"/>
        <v>*</v>
      </c>
    </row>
    <row r="23" spans="1:19" x14ac:dyDescent="0.25">
      <c r="A23">
        <v>22</v>
      </c>
      <c r="B23" t="s">
        <v>39</v>
      </c>
      <c r="C23">
        <v>-4.7530254200201801E-2</v>
      </c>
      <c r="D23">
        <v>5.3656363539299499E-2</v>
      </c>
      <c r="E23">
        <v>0.37571077158069299</v>
      </c>
      <c r="F23">
        <v>-5.3122340582274503E-2</v>
      </c>
      <c r="G23">
        <v>4.1384774884656E-2</v>
      </c>
      <c r="H23">
        <v>0.19927481430540001</v>
      </c>
      <c r="I23">
        <v>-3.2087784646306398E-2</v>
      </c>
      <c r="J23">
        <v>5.3364586587261099E-2</v>
      </c>
      <c r="K23">
        <v>0.54764444822865799</v>
      </c>
      <c r="L23">
        <v>-4.0559762484013599E-2</v>
      </c>
      <c r="M23">
        <v>4.0903549524512202E-2</v>
      </c>
      <c r="N23">
        <v>0.32139504231260402</v>
      </c>
      <c r="P23" t="str">
        <f t="shared" si="0"/>
        <v/>
      </c>
      <c r="Q23" t="str">
        <f t="shared" si="1"/>
        <v/>
      </c>
      <c r="R23" t="str">
        <f t="shared" si="2"/>
        <v/>
      </c>
      <c r="S23" t="str">
        <f t="shared" si="3"/>
        <v/>
      </c>
    </row>
    <row r="24" spans="1:19" x14ac:dyDescent="0.25">
      <c r="A24">
        <v>23</v>
      </c>
      <c r="B24" t="s">
        <v>43</v>
      </c>
      <c r="C24">
        <v>-7.8414330260774198E-2</v>
      </c>
      <c r="D24">
        <v>9.9972435694429401E-3</v>
      </c>
      <c r="E24" s="1">
        <v>4.3298697960381097E-15</v>
      </c>
      <c r="F24">
        <v>-7.1843094546585606E-2</v>
      </c>
      <c r="G24">
        <v>9.2352671475890904E-3</v>
      </c>
      <c r="H24" s="1">
        <v>7.2978083176163302E-15</v>
      </c>
      <c r="I24">
        <v>-7.6389295635371196E-2</v>
      </c>
      <c r="J24">
        <v>9.9375214220371808E-3</v>
      </c>
      <c r="K24" s="1">
        <v>1.5099033134902101E-14</v>
      </c>
      <c r="L24">
        <v>-6.9449437268765193E-2</v>
      </c>
      <c r="M24">
        <v>9.1730816882922995E-3</v>
      </c>
      <c r="N24" s="1">
        <v>3.70350923387722E-14</v>
      </c>
      <c r="P24" t="str">
        <f t="shared" si="0"/>
        <v>***</v>
      </c>
      <c r="Q24" t="str">
        <f t="shared" si="1"/>
        <v>***</v>
      </c>
      <c r="R24" t="str">
        <f t="shared" si="2"/>
        <v>***</v>
      </c>
      <c r="S24" t="str">
        <f t="shared" si="3"/>
        <v>***</v>
      </c>
    </row>
    <row r="25" spans="1:19" x14ac:dyDescent="0.25">
      <c r="A25">
        <v>24</v>
      </c>
      <c r="B25" t="s">
        <v>44</v>
      </c>
      <c r="C25">
        <v>7.5391072470983103E-3</v>
      </c>
      <c r="D25">
        <v>2.6086389241783602E-2</v>
      </c>
      <c r="E25">
        <v>0.77257724844076403</v>
      </c>
      <c r="F25">
        <v>4.6880942875511403E-3</v>
      </c>
      <c r="G25">
        <v>2.3863040465314199E-2</v>
      </c>
      <c r="H25">
        <v>0.84425140526681297</v>
      </c>
      <c r="I25">
        <v>2.6654430188998699E-3</v>
      </c>
      <c r="J25">
        <v>2.58843118721463E-2</v>
      </c>
      <c r="K25">
        <v>0.91798262847397105</v>
      </c>
      <c r="L25">
        <v>-1.6945779133378E-3</v>
      </c>
      <c r="M25">
        <v>2.3556903056341501E-2</v>
      </c>
      <c r="N25">
        <v>0.94265322771333104</v>
      </c>
      <c r="P25" t="str">
        <f t="shared" si="0"/>
        <v/>
      </c>
      <c r="Q25" t="str">
        <f t="shared" si="1"/>
        <v/>
      </c>
      <c r="R25" t="str">
        <f t="shared" si="2"/>
        <v/>
      </c>
      <c r="S25" t="str">
        <f t="shared" si="3"/>
        <v/>
      </c>
    </row>
    <row r="26" spans="1:19" x14ac:dyDescent="0.25">
      <c r="A26">
        <v>25</v>
      </c>
      <c r="B26" t="s">
        <v>131</v>
      </c>
      <c r="C26">
        <v>-0.25447669994932398</v>
      </c>
      <c r="D26">
        <v>0.41408666153575702</v>
      </c>
      <c r="E26">
        <v>0.53885235466037895</v>
      </c>
      <c r="F26">
        <v>-0.32195919240708698</v>
      </c>
      <c r="G26">
        <v>0.38780833298322298</v>
      </c>
      <c r="H26">
        <v>0.40642467394492698</v>
      </c>
      <c r="I26">
        <v>-5.5969057872088203E-2</v>
      </c>
      <c r="J26">
        <v>4.1492888601756803E-2</v>
      </c>
      <c r="K26">
        <v>0.17737450440439401</v>
      </c>
      <c r="L26">
        <v>-6.5503023243003805E-2</v>
      </c>
      <c r="M26">
        <v>3.7671912797478398E-2</v>
      </c>
      <c r="N26">
        <v>8.2074146508484394E-2</v>
      </c>
      <c r="P26" t="str">
        <f t="shared" si="0"/>
        <v/>
      </c>
      <c r="Q26" t="str">
        <f t="shared" si="1"/>
        <v/>
      </c>
      <c r="R26" t="str">
        <f t="shared" si="2"/>
        <v/>
      </c>
      <c r="S26" t="str">
        <f t="shared" si="3"/>
        <v>^</v>
      </c>
    </row>
    <row r="27" spans="1:19" x14ac:dyDescent="0.25">
      <c r="A27">
        <v>26</v>
      </c>
      <c r="B27" t="s">
        <v>145</v>
      </c>
      <c r="C27">
        <v>-0.50959608534422096</v>
      </c>
      <c r="D27">
        <v>0.44194158284184698</v>
      </c>
      <c r="E27">
        <v>0.24887561358635399</v>
      </c>
      <c r="F27">
        <v>-0.59321330954129803</v>
      </c>
      <c r="G27">
        <v>0.41423517421622102</v>
      </c>
      <c r="H27">
        <v>0.15212410438891999</v>
      </c>
      <c r="I27">
        <v>-0.30293223766559102</v>
      </c>
      <c r="J27">
        <v>0.153497122730197</v>
      </c>
      <c r="K27">
        <v>4.8434423362466797E-2</v>
      </c>
      <c r="L27">
        <v>-0.33657185643580201</v>
      </c>
      <c r="M27">
        <v>0.14387357707517101</v>
      </c>
      <c r="N27">
        <v>1.9316894263869601E-2</v>
      </c>
      <c r="P27" t="str">
        <f t="shared" si="0"/>
        <v/>
      </c>
      <c r="Q27" t="str">
        <f t="shared" si="1"/>
        <v/>
      </c>
      <c r="R27" t="str">
        <f t="shared" si="2"/>
        <v>*</v>
      </c>
      <c r="S27" t="str">
        <f t="shared" si="3"/>
        <v>*</v>
      </c>
    </row>
    <row r="28" spans="1:19" x14ac:dyDescent="0.25">
      <c r="A28">
        <v>27</v>
      </c>
      <c r="B28" t="s">
        <v>46</v>
      </c>
      <c r="C28">
        <v>-0.60374253584294602</v>
      </c>
      <c r="D28">
        <v>0.42774456612842099</v>
      </c>
      <c r="E28">
        <v>0.15811026858728999</v>
      </c>
      <c r="F28">
        <v>-0.66668722705994699</v>
      </c>
      <c r="G28">
        <v>0.400513578153816</v>
      </c>
      <c r="H28">
        <v>9.5996411184370897E-2</v>
      </c>
      <c r="I28">
        <v>-0.41688560742381098</v>
      </c>
      <c r="J28">
        <v>0.111361999573017</v>
      </c>
      <c r="K28">
        <v>1.81461872223454E-4</v>
      </c>
      <c r="L28">
        <v>-0.411540533172019</v>
      </c>
      <c r="M28">
        <v>0.103711229761314</v>
      </c>
      <c r="N28">
        <v>7.24362061958668E-5</v>
      </c>
      <c r="P28" t="str">
        <f t="shared" si="0"/>
        <v/>
      </c>
      <c r="Q28" t="str">
        <f t="shared" si="1"/>
        <v>^</v>
      </c>
      <c r="R28" t="str">
        <f t="shared" si="2"/>
        <v>***</v>
      </c>
      <c r="S28" t="str">
        <f t="shared" si="3"/>
        <v>***</v>
      </c>
    </row>
    <row r="29" spans="1:19" x14ac:dyDescent="0.25">
      <c r="A29">
        <v>28</v>
      </c>
      <c r="B29" t="s">
        <v>129</v>
      </c>
      <c r="C29">
        <v>-0.730733847460459</v>
      </c>
      <c r="D29">
        <v>0.448839767747096</v>
      </c>
      <c r="E29">
        <v>0.103514159724427</v>
      </c>
      <c r="F29">
        <v>-0.74454449271678202</v>
      </c>
      <c r="G29">
        <v>0.42036690812530397</v>
      </c>
      <c r="H29">
        <v>7.6531156644746204E-2</v>
      </c>
      <c r="I29">
        <v>-0.55349849956902997</v>
      </c>
      <c r="J29">
        <v>0.17129684472227</v>
      </c>
      <c r="K29">
        <v>1.2326124099060201E-3</v>
      </c>
      <c r="L29">
        <v>-0.50278458288866201</v>
      </c>
      <c r="M29">
        <v>0.16029789362696001</v>
      </c>
      <c r="N29">
        <v>1.7094019475545499E-3</v>
      </c>
      <c r="P29" t="str">
        <f t="shared" si="0"/>
        <v/>
      </c>
      <c r="Q29" t="str">
        <f t="shared" si="1"/>
        <v>^</v>
      </c>
      <c r="R29" t="str">
        <f t="shared" si="2"/>
        <v>**</v>
      </c>
      <c r="S29" t="str">
        <f t="shared" si="3"/>
        <v>**</v>
      </c>
    </row>
    <row r="30" spans="1:19" x14ac:dyDescent="0.25">
      <c r="A30">
        <v>29</v>
      </c>
      <c r="B30" t="s">
        <v>130</v>
      </c>
      <c r="C30">
        <v>-0.56641012932681201</v>
      </c>
      <c r="D30">
        <v>0.44614953819736702</v>
      </c>
      <c r="E30">
        <v>0.20424418404658201</v>
      </c>
      <c r="F30">
        <v>-0.64953097098197798</v>
      </c>
      <c r="G30">
        <v>0.41811770298564699</v>
      </c>
      <c r="H30">
        <v>0.120312225354803</v>
      </c>
      <c r="I30">
        <v>-0.40273290499667702</v>
      </c>
      <c r="J30">
        <v>0.163850818839164</v>
      </c>
      <c r="K30">
        <v>1.3974263671186401E-2</v>
      </c>
      <c r="L30">
        <v>-0.434938091629681</v>
      </c>
      <c r="M30">
        <v>0.15209197642179301</v>
      </c>
      <c r="N30">
        <v>4.2403607906366103E-3</v>
      </c>
      <c r="P30" t="str">
        <f t="shared" ref="P30:P73" si="4">IF(E30&lt;0.001,"***",IF(E30&lt;0.01,"**",IF(E30&lt;0.05,"*",IF(E30&lt;0.1,"^",""))))</f>
        <v/>
      </c>
      <c r="Q30" t="str">
        <f t="shared" ref="Q30:Q73" si="5">IF(H30&lt;0.001,"***",IF(H30&lt;0.01,"**",IF(H30&lt;0.05,"*",IF(H30&lt;0.1,"^",""))))</f>
        <v/>
      </c>
      <c r="R30" t="str">
        <f t="shared" ref="R30:R73" si="6">IF(K30&lt;0.001,"***",IF(K30&lt;0.01,"**",IF(K30&lt;0.05,"*",IF(K30&lt;0.1,"^",""))))</f>
        <v>*</v>
      </c>
      <c r="S30" t="str">
        <f t="shared" ref="S30:S73" si="7">IF(N30&lt;0.001,"***",IF(N30&lt;0.01,"**",IF(N30&lt;0.05,"*",IF(N30&lt;0.1,"^",""))))</f>
        <v>**</v>
      </c>
    </row>
    <row r="31" spans="1:19" x14ac:dyDescent="0.25">
      <c r="A31">
        <v>30</v>
      </c>
      <c r="B31" t="s">
        <v>45</v>
      </c>
      <c r="C31">
        <v>3.11413379694527E-2</v>
      </c>
      <c r="D31">
        <v>0.54212515388218796</v>
      </c>
      <c r="E31">
        <v>0.95419224766164201</v>
      </c>
      <c r="F31">
        <v>-0.19363288226327999</v>
      </c>
      <c r="G31">
        <v>0.51301464031245303</v>
      </c>
      <c r="H31">
        <v>0.70584572377849097</v>
      </c>
      <c r="I31">
        <v>0.238518852578991</v>
      </c>
      <c r="J31">
        <v>0.34994665456430801</v>
      </c>
      <c r="K31">
        <v>0.49550056737411202</v>
      </c>
      <c r="L31">
        <v>7.9549200986011107E-2</v>
      </c>
      <c r="M31">
        <v>0.33577134191680502</v>
      </c>
      <c r="N31">
        <v>0.81272288652347902</v>
      </c>
      <c r="P31" t="str">
        <f t="shared" si="4"/>
        <v/>
      </c>
      <c r="Q31" t="str">
        <f t="shared" si="5"/>
        <v/>
      </c>
      <c r="R31" t="str">
        <f t="shared" si="6"/>
        <v/>
      </c>
      <c r="S31" t="str">
        <f t="shared" si="7"/>
        <v/>
      </c>
    </row>
    <row r="32" spans="1:19" x14ac:dyDescent="0.25">
      <c r="A32">
        <v>31</v>
      </c>
      <c r="B32" t="s">
        <v>106</v>
      </c>
      <c r="C32">
        <v>-9.4851738395222998E-2</v>
      </c>
      <c r="D32">
        <v>0.148415998182794</v>
      </c>
      <c r="E32">
        <v>0.52276193873012</v>
      </c>
      <c r="F32">
        <v>-0.14645228451766201</v>
      </c>
      <c r="G32">
        <v>0.13722553648899999</v>
      </c>
      <c r="H32">
        <v>0.28586445143653999</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804</v>
      </c>
      <c r="C33">
        <v>-0.13267402655395599</v>
      </c>
      <c r="D33">
        <v>0.288331357090442</v>
      </c>
      <c r="E33">
        <v>0.64541265796463898</v>
      </c>
      <c r="F33">
        <v>-0.115974327585832</v>
      </c>
      <c r="G33">
        <v>0.26253478760017102</v>
      </c>
      <c r="H33">
        <v>0.65867126728195902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7.4455309555315499E-2</v>
      </c>
      <c r="D34">
        <v>0.16221664832781099</v>
      </c>
      <c r="E34">
        <v>0.64624360429325101</v>
      </c>
      <c r="F34">
        <v>2.6775915450452999E-2</v>
      </c>
      <c r="G34">
        <v>0.14701030571702001</v>
      </c>
      <c r="H34">
        <v>0.85547574956824801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0.198354769700747</v>
      </c>
      <c r="D35">
        <v>0.170549035932132</v>
      </c>
      <c r="E35">
        <v>0.244814655960751</v>
      </c>
      <c r="F35">
        <v>0.14339698049777899</v>
      </c>
      <c r="G35">
        <v>0.15404706668343701</v>
      </c>
      <c r="H35">
        <v>0.35192354311899898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0.13413414776662999</v>
      </c>
      <c r="D36">
        <v>0.17510956498685701</v>
      </c>
      <c r="E36">
        <v>0.44367555128233299</v>
      </c>
      <c r="F36">
        <v>5.1095745007245098E-2</v>
      </c>
      <c r="G36">
        <v>0.157388538027084</v>
      </c>
      <c r="H36">
        <v>0.74544811530086896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0.248059360636399</v>
      </c>
      <c r="D37">
        <v>0.206112302338499</v>
      </c>
      <c r="E37">
        <v>0.22877687810073599</v>
      </c>
      <c r="F37">
        <v>0.21673689822216199</v>
      </c>
      <c r="G37">
        <v>0.18729285403651899</v>
      </c>
      <c r="H37">
        <v>0.24718715191319901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4.3625246405035303E-2</v>
      </c>
      <c r="D38">
        <v>0.18590956661893601</v>
      </c>
      <c r="E38">
        <v>0.81447385749051204</v>
      </c>
      <c r="F38">
        <v>8.4526562252538295E-2</v>
      </c>
      <c r="G38">
        <v>0.16878618589000199</v>
      </c>
      <c r="H38">
        <v>0.61651838945029402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-0.36835886089353398</v>
      </c>
      <c r="D39">
        <v>0.38164643354716599</v>
      </c>
      <c r="E39">
        <v>0.33445288306243898</v>
      </c>
      <c r="F39">
        <v>-0.44063237599095001</v>
      </c>
      <c r="G39">
        <v>0.350321918524237</v>
      </c>
      <c r="H39">
        <v>0.208466711435499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49</v>
      </c>
      <c r="C40">
        <v>-0.30791261960876898</v>
      </c>
      <c r="D40">
        <v>0.33718843294387602</v>
      </c>
      <c r="E40">
        <v>0.36114961750456198</v>
      </c>
      <c r="F40">
        <v>-0.27439781658942303</v>
      </c>
      <c r="G40">
        <v>0.30688425567598299</v>
      </c>
      <c r="H40">
        <v>0.37124641774716399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66</v>
      </c>
      <c r="C41">
        <v>0.17126146106666801</v>
      </c>
      <c r="D41">
        <v>0.21034346089472999</v>
      </c>
      <c r="E41">
        <v>0.41553088868409499</v>
      </c>
      <c r="F41">
        <v>0.106011407614805</v>
      </c>
      <c r="G41">
        <v>0.19242321219765501</v>
      </c>
      <c r="H41">
        <v>0.581682775181673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56</v>
      </c>
      <c r="C42">
        <v>0.380468307663345</v>
      </c>
      <c r="D42">
        <v>0.20227462617830999</v>
      </c>
      <c r="E42">
        <v>5.9978821902707799E-2</v>
      </c>
      <c r="F42">
        <v>0.40326426815615202</v>
      </c>
      <c r="G42">
        <v>0.1831624522152</v>
      </c>
      <c r="H42">
        <v>2.7688244491758201E-2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52</v>
      </c>
      <c r="C43">
        <v>0.15119476319503</v>
      </c>
      <c r="D43">
        <v>0.29921268332530099</v>
      </c>
      <c r="E43">
        <v>0.61334205393889796</v>
      </c>
      <c r="F43">
        <v>0.162375214276757</v>
      </c>
      <c r="G43">
        <v>0.27062961196820401</v>
      </c>
      <c r="H43">
        <v>0.54851252226882696</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0.17444605529297899</v>
      </c>
      <c r="D44">
        <v>0.376389594637762</v>
      </c>
      <c r="E44">
        <v>0.64302604784737005</v>
      </c>
      <c r="F44">
        <v>-1.1766033138886E-2</v>
      </c>
      <c r="G44">
        <v>0.34732625914429399</v>
      </c>
      <c r="H44">
        <v>0.97297601125912603</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48</v>
      </c>
      <c r="C45">
        <v>0.15653554858381599</v>
      </c>
      <c r="D45">
        <v>0.26762963067653101</v>
      </c>
      <c r="E45">
        <v>0.55861752744881499</v>
      </c>
      <c r="F45">
        <v>0.17135513138932401</v>
      </c>
      <c r="G45">
        <v>0.24135474918831001</v>
      </c>
      <c r="H45">
        <v>0.47772145502483898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0.242443493060295</v>
      </c>
      <c r="D46">
        <v>0.21538660770297999</v>
      </c>
      <c r="E46">
        <v>0.26032636012812299</v>
      </c>
      <c r="F46">
        <v>0.14833397703784601</v>
      </c>
      <c r="G46">
        <v>0.19775394419241599</v>
      </c>
      <c r="H46">
        <v>0.45319830601818001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57</v>
      </c>
      <c r="C47">
        <v>6.7824976753877206E-2</v>
      </c>
      <c r="D47">
        <v>0.33382628636976303</v>
      </c>
      <c r="E47">
        <v>0.83899867145197604</v>
      </c>
      <c r="F47">
        <v>-0.101647017166589</v>
      </c>
      <c r="G47">
        <v>0.31186751419362702</v>
      </c>
      <c r="H47">
        <v>0.74447722443327102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4.6962297002584898E-2</v>
      </c>
      <c r="D48">
        <v>0.229285899199619</v>
      </c>
      <c r="E48">
        <v>0.837712899801064</v>
      </c>
      <c r="F48">
        <v>-2.9929024588686199E-2</v>
      </c>
      <c r="G48">
        <v>0.20931368822277699</v>
      </c>
      <c r="H48">
        <v>0.88630086983393996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59</v>
      </c>
      <c r="C49">
        <v>0.157191619491824</v>
      </c>
      <c r="D49">
        <v>0.214903463690028</v>
      </c>
      <c r="E49">
        <v>0.46450296774173999</v>
      </c>
      <c r="F49">
        <v>9.8877580888352107E-2</v>
      </c>
      <c r="G49">
        <v>0.195871553700144</v>
      </c>
      <c r="H49">
        <v>0.61369350410544699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63</v>
      </c>
      <c r="C50">
        <v>5.5222598902476498E-3</v>
      </c>
      <c r="D50">
        <v>0.40971156479376603</v>
      </c>
      <c r="E50">
        <v>0.98924611145718999</v>
      </c>
      <c r="F50">
        <v>-0.19656119204008701</v>
      </c>
      <c r="G50">
        <v>0.37909416036016902</v>
      </c>
      <c r="H50">
        <v>0.60410785949123202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-0.47367994461617902</v>
      </c>
      <c r="D51">
        <v>0.58045488574345605</v>
      </c>
      <c r="E51">
        <v>0.4144718002426</v>
      </c>
      <c r="F51">
        <v>-0.41454484981631501</v>
      </c>
      <c r="G51">
        <v>0.52336557031085895</v>
      </c>
      <c r="H51">
        <v>0.428316872996577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65</v>
      </c>
      <c r="C52">
        <v>0.74497329028305703</v>
      </c>
      <c r="D52">
        <v>0.43577696596913401</v>
      </c>
      <c r="E52">
        <v>8.7353034603383298E-2</v>
      </c>
      <c r="F52">
        <v>0.68317833852030396</v>
      </c>
      <c r="G52">
        <v>0.409448579653999</v>
      </c>
      <c r="H52">
        <v>9.5210028874188696E-2</v>
      </c>
      <c r="I52" t="s">
        <v>170</v>
      </c>
      <c r="J52" t="s">
        <v>170</v>
      </c>
      <c r="K52" t="s">
        <v>170</v>
      </c>
      <c r="L52" t="s">
        <v>170</v>
      </c>
      <c r="M52" t="s">
        <v>170</v>
      </c>
      <c r="N52" t="s">
        <v>170</v>
      </c>
      <c r="P52" t="str">
        <f t="shared" si="4"/>
        <v>^</v>
      </c>
      <c r="Q52" t="str">
        <f t="shared" si="5"/>
        <v>^</v>
      </c>
      <c r="R52" t="str">
        <f t="shared" si="6"/>
        <v/>
      </c>
      <c r="S52" t="str">
        <f t="shared" si="7"/>
        <v/>
      </c>
    </row>
    <row r="53" spans="1:19" x14ac:dyDescent="0.25">
      <c r="A53">
        <v>52</v>
      </c>
      <c r="B53" t="s">
        <v>51</v>
      </c>
      <c r="C53">
        <v>-8.6053250612144999E-2</v>
      </c>
      <c r="D53">
        <v>0.44648809550846302</v>
      </c>
      <c r="E53">
        <v>0.84716762074388896</v>
      </c>
      <c r="F53">
        <v>-4.7578166071047298E-2</v>
      </c>
      <c r="G53">
        <v>0.422798100656955</v>
      </c>
      <c r="H53">
        <v>0.91040187944102402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805</v>
      </c>
      <c r="C54">
        <v>6.1561091582534498E-2</v>
      </c>
      <c r="D54">
        <v>0.44597715148994799</v>
      </c>
      <c r="E54">
        <v>0.89021163017101801</v>
      </c>
      <c r="F54">
        <v>-4.8324105220758203E-2</v>
      </c>
      <c r="G54">
        <v>0.41630070407874997</v>
      </c>
      <c r="H54">
        <v>0.90758929260487498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-0.322059889244875</v>
      </c>
      <c r="D55">
        <v>0.12973704906012101</v>
      </c>
      <c r="E55">
        <v>1.30498888091958E-2</v>
      </c>
      <c r="F55">
        <v>-0.28611871316707599</v>
      </c>
      <c r="G55">
        <v>0.118663339044367</v>
      </c>
      <c r="H55">
        <v>1.59009827207795E-2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0.112219293768911</v>
      </c>
      <c r="D56">
        <v>0.10867014862230499</v>
      </c>
      <c r="E56">
        <v>0.30176313319921999</v>
      </c>
      <c r="F56">
        <v>0.14107197587030601</v>
      </c>
      <c r="G56">
        <v>9.8889872126314005E-2</v>
      </c>
      <c r="H56">
        <v>0.15370781110654899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-7.2666229157090798E-2</v>
      </c>
      <c r="D57">
        <v>0.147562027670116</v>
      </c>
      <c r="E57">
        <v>0.62240457161210205</v>
      </c>
      <c r="F57">
        <v>-3.76166485041457E-2</v>
      </c>
      <c r="G57">
        <v>0.134154778996876</v>
      </c>
      <c r="H57">
        <v>0.77917264715499202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-5.20057020234952E-2</v>
      </c>
      <c r="D58">
        <v>0.105748464405465</v>
      </c>
      <c r="E58">
        <v>0.62287004817935698</v>
      </c>
      <c r="F58">
        <v>-2.20607948734712E-2</v>
      </c>
      <c r="G58">
        <v>9.7309791447150795E-2</v>
      </c>
      <c r="H58">
        <v>0.82065171161114703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8.2395247166104895E-3</v>
      </c>
      <c r="D59">
        <v>0.245464842894731</v>
      </c>
      <c r="E59">
        <v>0.97322241703506795</v>
      </c>
      <c r="F59">
        <v>5.9020050529636603E-2</v>
      </c>
      <c r="G59">
        <v>0.22826201130747201</v>
      </c>
      <c r="H59">
        <v>0.79597263680997199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0.12212809179226</v>
      </c>
      <c r="D60">
        <v>0.25123083196926399</v>
      </c>
      <c r="E60">
        <v>0.62688276550158395</v>
      </c>
      <c r="F60">
        <v>0.129664394241189</v>
      </c>
      <c r="G60">
        <v>0.23522737852028699</v>
      </c>
      <c r="H60">
        <v>0.58147599861456301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-0.13364024249846801</v>
      </c>
      <c r="D61">
        <v>0.27016704776348899</v>
      </c>
      <c r="E61">
        <v>0.62084168147479901</v>
      </c>
      <c r="F61">
        <v>-9.7266566131233495E-2</v>
      </c>
      <c r="G61">
        <v>0.25137004794672502</v>
      </c>
      <c r="H61">
        <v>0.69879638710007796</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-3.4402618722329997E-2</v>
      </c>
      <c r="D62">
        <v>0.13672404426802801</v>
      </c>
      <c r="E62">
        <v>0.80133414962123295</v>
      </c>
      <c r="F62">
        <v>-0.104616742184136</v>
      </c>
      <c r="G62">
        <v>0.12531682672311401</v>
      </c>
      <c r="H62">
        <v>0.40382019162511301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-4.51938902312699E-2</v>
      </c>
      <c r="D63">
        <v>0.14406011376364</v>
      </c>
      <c r="E63">
        <v>0.753737129421713</v>
      </c>
      <c r="F63">
        <v>-0.10259434457189499</v>
      </c>
      <c r="G63">
        <v>0.13293003036083101</v>
      </c>
      <c r="H63">
        <v>0.440237583550811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-4.38813537803035E-2</v>
      </c>
      <c r="D64">
        <v>0.15467828867095701</v>
      </c>
      <c r="E64">
        <v>0.77664463875782497</v>
      </c>
      <c r="F64">
        <v>-1.37834143430222E-2</v>
      </c>
      <c r="G64">
        <v>0.14263237765631501</v>
      </c>
      <c r="H64">
        <v>0.92301551153202299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-2.1078032510052101E-2</v>
      </c>
      <c r="D65">
        <v>0.17142339967496001</v>
      </c>
      <c r="E65">
        <v>0.90213964466242702</v>
      </c>
      <c r="F65">
        <v>2.1047675758210101E-2</v>
      </c>
      <c r="G65">
        <v>0.15650653457347699</v>
      </c>
      <c r="H65">
        <v>0.89301960483206999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-0.28072463398846798</v>
      </c>
      <c r="D66">
        <v>0.21439426865257799</v>
      </c>
      <c r="E66">
        <v>0.19040397856368901</v>
      </c>
      <c r="F66">
        <v>-0.14389714224976399</v>
      </c>
      <c r="G66">
        <v>0.19619773013574501</v>
      </c>
      <c r="H66">
        <v>0.463296701337095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69</v>
      </c>
      <c r="C67">
        <v>0.248194688028298</v>
      </c>
      <c r="D67">
        <v>0.38237140782893603</v>
      </c>
      <c r="E67">
        <v>0.51627812446753696</v>
      </c>
      <c r="F67">
        <v>0.26549576766403798</v>
      </c>
      <c r="G67">
        <v>0.35909696920953599</v>
      </c>
      <c r="H67">
        <v>0.45969885098247998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82</v>
      </c>
      <c r="C68">
        <v>-0.20667066562238501</v>
      </c>
      <c r="D68">
        <v>0.230167937779753</v>
      </c>
      <c r="E68">
        <v>0.369232206522489</v>
      </c>
      <c r="F68">
        <v>-0.130248872674812</v>
      </c>
      <c r="G68">
        <v>0.21046809500723801</v>
      </c>
      <c r="H68">
        <v>0.53601301341589302</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0.274939039499492</v>
      </c>
      <c r="D69">
        <v>0.76271623423488999</v>
      </c>
      <c r="E69">
        <v>0.718493022339459</v>
      </c>
      <c r="F69">
        <v>8.2110392615926106E-2</v>
      </c>
      <c r="G69">
        <v>0.74344897642990604</v>
      </c>
      <c r="H69">
        <v>0.91205628477490497</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-0.59267095029514705</v>
      </c>
      <c r="D70">
        <v>1.03822393867709</v>
      </c>
      <c r="E70">
        <v>0.56810079436816296</v>
      </c>
      <c r="F70">
        <v>-1.0114805076083599</v>
      </c>
      <c r="G70">
        <v>1.00489630427518</v>
      </c>
      <c r="H70">
        <v>0.31415005217831099</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503</v>
      </c>
      <c r="C71">
        <v>-5.7181220562804003E-2</v>
      </c>
      <c r="D71">
        <v>4.30393309817554E-2</v>
      </c>
      <c r="E71">
        <v>0.18398637301179999</v>
      </c>
      <c r="F71">
        <v>-7.3278053417098796E-2</v>
      </c>
      <c r="G71">
        <v>3.7227290582870803E-2</v>
      </c>
      <c r="H71">
        <v>4.9022480841931601E-2</v>
      </c>
      <c r="I71">
        <v>-6.8288601165017296E-2</v>
      </c>
      <c r="J71">
        <v>4.2747298475630101E-2</v>
      </c>
      <c r="K71">
        <v>0.110155382227801</v>
      </c>
      <c r="L71">
        <v>-8.2061481220599794E-2</v>
      </c>
      <c r="M71">
        <v>3.6929092470612199E-2</v>
      </c>
      <c r="N71">
        <v>2.6274087855256999E-2</v>
      </c>
      <c r="P71" t="str">
        <f t="shared" si="4"/>
        <v/>
      </c>
      <c r="Q71" t="str">
        <f t="shared" si="5"/>
        <v>*</v>
      </c>
      <c r="R71" t="str">
        <f t="shared" si="6"/>
        <v/>
      </c>
      <c r="S71" t="str">
        <f t="shared" si="7"/>
        <v>*</v>
      </c>
    </row>
    <row r="72" spans="1:19" x14ac:dyDescent="0.25">
      <c r="B72" t="s">
        <v>505</v>
      </c>
      <c r="C72">
        <v>5.7094176179262802E-2</v>
      </c>
      <c r="D72">
        <v>5.1927441424478797E-2</v>
      </c>
      <c r="E72">
        <v>0.27155041736684399</v>
      </c>
      <c r="F72">
        <v>2.2165096145190698E-2</v>
      </c>
      <c r="G72">
        <v>4.5266563004941203E-2</v>
      </c>
      <c r="H72">
        <v>0.62437652969860402</v>
      </c>
      <c r="I72">
        <v>4.1807109863315497E-2</v>
      </c>
      <c r="J72">
        <v>5.1532658708368498E-2</v>
      </c>
      <c r="K72">
        <v>0.41720829641394902</v>
      </c>
      <c r="L72">
        <v>6.7526702766813199E-3</v>
      </c>
      <c r="M72">
        <v>4.4805994682150102E-2</v>
      </c>
      <c r="N72">
        <v>0.88020520955062997</v>
      </c>
      <c r="P72" t="str">
        <f t="shared" si="4"/>
        <v/>
      </c>
      <c r="Q72" t="str">
        <f t="shared" si="5"/>
        <v/>
      </c>
      <c r="R72" t="str">
        <f t="shared" si="6"/>
        <v/>
      </c>
      <c r="S72" t="str">
        <f t="shared" si="7"/>
        <v/>
      </c>
    </row>
    <row r="73" spans="1:19" x14ac:dyDescent="0.25">
      <c r="B73" t="s">
        <v>504</v>
      </c>
      <c r="C73">
        <v>-6.1089771127846797E-2</v>
      </c>
      <c r="D73">
        <v>9.2295684554306007E-2</v>
      </c>
      <c r="E73">
        <v>0.508040467746252</v>
      </c>
      <c r="F73">
        <v>-3.1247934269723901E-2</v>
      </c>
      <c r="G73">
        <v>7.8450329838351804E-2</v>
      </c>
      <c r="H73">
        <v>0.69039808813691805</v>
      </c>
      <c r="I73">
        <v>-6.3322880375328697E-2</v>
      </c>
      <c r="J73">
        <v>9.1821340552484407E-2</v>
      </c>
      <c r="K73">
        <v>0.49042601076957698</v>
      </c>
      <c r="L73">
        <v>-3.5919712087838201E-2</v>
      </c>
      <c r="M73">
        <v>7.7997986999309196E-2</v>
      </c>
      <c r="N73">
        <v>0.64514229136670598</v>
      </c>
      <c r="P73" t="str">
        <f t="shared" si="4"/>
        <v/>
      </c>
      <c r="Q73" t="str">
        <f t="shared" si="5"/>
        <v/>
      </c>
      <c r="R73" t="str">
        <f t="shared" si="6"/>
        <v/>
      </c>
      <c r="S73" t="str">
        <f t="shared" si="7"/>
        <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2" sqref="B2:N73"/>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-0.15465583597014099</v>
      </c>
      <c r="D2">
        <v>0.10468023304252901</v>
      </c>
      <c r="E2">
        <v>0.13956522243257399</v>
      </c>
      <c r="F2">
        <v>-0.12803358425900499</v>
      </c>
      <c r="G2">
        <v>9.1485814656129996E-2</v>
      </c>
      <c r="H2">
        <v>0.161665762520534</v>
      </c>
      <c r="I2">
        <v>-0.16667640663464101</v>
      </c>
      <c r="J2">
        <v>0.104284195133025</v>
      </c>
      <c r="K2">
        <v>0.109978408386162</v>
      </c>
      <c r="L2">
        <v>-0.141381638517182</v>
      </c>
      <c r="M2">
        <v>9.1197118105342298E-2</v>
      </c>
      <c r="N2">
        <v>0.121072825358159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-3.6173914042501601E-2</v>
      </c>
      <c r="D3">
        <v>3.9602720473284198E-2</v>
      </c>
      <c r="E3">
        <v>0.36102172919136299</v>
      </c>
      <c r="F3">
        <v>-4.5791374044917899E-2</v>
      </c>
      <c r="G3">
        <v>3.3937968290939501E-2</v>
      </c>
      <c r="H3">
        <v>0.17725128378621099</v>
      </c>
      <c r="I3">
        <v>-4.5292793825399198E-2</v>
      </c>
      <c r="J3">
        <v>3.9341880735193298E-2</v>
      </c>
      <c r="K3">
        <v>0.24962465838835801</v>
      </c>
      <c r="L3">
        <v>-5.2195105334929298E-2</v>
      </c>
      <c r="M3">
        <v>3.3720672435464401E-2</v>
      </c>
      <c r="N3">
        <v>0.121654397990442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5.1498023787508597E-2</v>
      </c>
      <c r="D4">
        <v>5.2568323293854101E-2</v>
      </c>
      <c r="E4">
        <v>0.32726393215352501</v>
      </c>
      <c r="F4">
        <v>2.2589686089201502E-2</v>
      </c>
      <c r="G4">
        <v>4.3235226585721501E-2</v>
      </c>
      <c r="H4">
        <v>0.601333835150477</v>
      </c>
      <c r="I4">
        <v>4.3890328430648003E-2</v>
      </c>
      <c r="J4">
        <v>5.2147585986938499E-2</v>
      </c>
      <c r="K4">
        <v>0.39998053588912702</v>
      </c>
      <c r="L4">
        <v>2.03678449023122E-2</v>
      </c>
      <c r="M4">
        <v>4.2963505766136001E-2</v>
      </c>
      <c r="N4">
        <v>0.63544773819048705</v>
      </c>
      <c r="P4" t="str">
        <f t="shared" si="0"/>
        <v/>
      </c>
      <c r="Q4" t="str">
        <f t="shared" si="1"/>
        <v/>
      </c>
      <c r="R4" t="str">
        <f t="shared" si="2"/>
        <v/>
      </c>
      <c r="S4" t="str">
        <f t="shared" si="3"/>
        <v/>
      </c>
    </row>
    <row r="5" spans="1:19" x14ac:dyDescent="0.25">
      <c r="A5">
        <v>4</v>
      </c>
      <c r="B5" t="s">
        <v>25</v>
      </c>
      <c r="C5">
        <v>6.2131744015312101E-2</v>
      </c>
      <c r="D5">
        <v>5.5723597036188503E-2</v>
      </c>
      <c r="E5">
        <v>0.26485093450978198</v>
      </c>
      <c r="F5">
        <v>7.2460249558616394E-2</v>
      </c>
      <c r="G5">
        <v>4.8150892095167402E-2</v>
      </c>
      <c r="H5">
        <v>0.132360618341863</v>
      </c>
      <c r="I5">
        <v>5.9962227505448898E-2</v>
      </c>
      <c r="J5">
        <v>5.4948744961921099E-2</v>
      </c>
      <c r="K5">
        <v>0.27516761908322701</v>
      </c>
      <c r="L5">
        <v>6.8546801728267104E-2</v>
      </c>
      <c r="M5">
        <v>4.76418556155822E-2</v>
      </c>
      <c r="N5">
        <v>0.150208981816113</v>
      </c>
      <c r="P5" t="str">
        <f t="shared" si="0"/>
        <v/>
      </c>
      <c r="Q5" t="str">
        <f t="shared" si="1"/>
        <v/>
      </c>
      <c r="R5" t="str">
        <f t="shared" si="2"/>
        <v/>
      </c>
      <c r="S5" t="str">
        <f t="shared" si="3"/>
        <v/>
      </c>
    </row>
    <row r="6" spans="1:19" x14ac:dyDescent="0.25">
      <c r="A6">
        <v>5</v>
      </c>
      <c r="B6" t="s">
        <v>26</v>
      </c>
      <c r="C6">
        <v>-8.7892735996978697E-3</v>
      </c>
      <c r="D6">
        <v>8.1477952396736303E-2</v>
      </c>
      <c r="E6">
        <v>0.91409641123268004</v>
      </c>
      <c r="F6">
        <v>-1.5714014825825299E-2</v>
      </c>
      <c r="G6">
        <v>6.8538261294696895E-2</v>
      </c>
      <c r="H6">
        <v>0.81865626070576902</v>
      </c>
      <c r="I6">
        <v>-3.2751271631818103E-2</v>
      </c>
      <c r="J6">
        <v>8.0441070792470301E-2</v>
      </c>
      <c r="K6">
        <v>0.68390065551323698</v>
      </c>
      <c r="L6">
        <v>-3.8946010290132199E-2</v>
      </c>
      <c r="M6">
        <v>6.7570454766772398E-2</v>
      </c>
      <c r="N6">
        <v>0.56436084433561895</v>
      </c>
      <c r="P6" t="str">
        <f t="shared" si="0"/>
        <v/>
      </c>
      <c r="Q6" t="str">
        <f t="shared" si="1"/>
        <v/>
      </c>
      <c r="R6" t="str">
        <f t="shared" si="2"/>
        <v/>
      </c>
      <c r="S6" t="str">
        <f t="shared" si="3"/>
        <v/>
      </c>
    </row>
    <row r="7" spans="1:19" x14ac:dyDescent="0.25">
      <c r="A7">
        <v>6</v>
      </c>
      <c r="B7" t="s">
        <v>30</v>
      </c>
      <c r="C7">
        <v>0.21214563346335299</v>
      </c>
      <c r="D7">
        <v>5.2058329708747901E-2</v>
      </c>
      <c r="E7">
        <v>4.5984198657089699E-5</v>
      </c>
      <c r="F7">
        <v>0.21070150702176599</v>
      </c>
      <c r="G7">
        <v>4.31864469129489E-2</v>
      </c>
      <c r="H7" s="1">
        <v>1.06689761250815E-6</v>
      </c>
      <c r="I7">
        <v>0.20607479778509699</v>
      </c>
      <c r="J7">
        <v>5.1735730892948299E-2</v>
      </c>
      <c r="K7" s="1">
        <v>6.79877647378202E-5</v>
      </c>
      <c r="L7">
        <v>0.207734271013962</v>
      </c>
      <c r="M7">
        <v>4.2976063470710202E-2</v>
      </c>
      <c r="N7" s="1">
        <v>1.3400482220520001E-6</v>
      </c>
      <c r="P7" t="str">
        <f t="shared" si="0"/>
        <v>***</v>
      </c>
      <c r="Q7" t="str">
        <f t="shared" si="1"/>
        <v>***</v>
      </c>
      <c r="R7" t="str">
        <f t="shared" si="2"/>
        <v>***</v>
      </c>
      <c r="S7" t="str">
        <f t="shared" si="3"/>
        <v>***</v>
      </c>
    </row>
    <row r="8" spans="1:19" x14ac:dyDescent="0.25">
      <c r="A8">
        <v>7</v>
      </c>
      <c r="B8" t="s">
        <v>27</v>
      </c>
      <c r="C8">
        <v>0.203561941971247</v>
      </c>
      <c r="D8">
        <v>7.3947932877970607E-2</v>
      </c>
      <c r="E8">
        <v>5.9092686169078803E-3</v>
      </c>
      <c r="F8">
        <v>0.22055418490887199</v>
      </c>
      <c r="G8">
        <v>6.2080291784962702E-2</v>
      </c>
      <c r="H8">
        <v>3.8126327060994901E-4</v>
      </c>
      <c r="I8">
        <v>0.19051230221103399</v>
      </c>
      <c r="J8">
        <v>7.2338664728786903E-2</v>
      </c>
      <c r="K8">
        <v>8.4480843951295608E-3</v>
      </c>
      <c r="L8">
        <v>0.20939201650880401</v>
      </c>
      <c r="M8">
        <v>6.0594249845952498E-2</v>
      </c>
      <c r="N8">
        <v>5.4898454982525496E-4</v>
      </c>
      <c r="P8" t="str">
        <f t="shared" si="0"/>
        <v>**</v>
      </c>
      <c r="Q8" t="str">
        <f t="shared" si="1"/>
        <v>***</v>
      </c>
      <c r="R8" t="str">
        <f t="shared" si="2"/>
        <v>**</v>
      </c>
      <c r="S8" t="str">
        <f t="shared" si="3"/>
        <v>***</v>
      </c>
    </row>
    <row r="9" spans="1:19" x14ac:dyDescent="0.25">
      <c r="A9">
        <v>8</v>
      </c>
      <c r="B9" t="s">
        <v>29</v>
      </c>
      <c r="C9">
        <v>5.3361929944836503E-2</v>
      </c>
      <c r="D9">
        <v>4.8041357794678601E-2</v>
      </c>
      <c r="E9">
        <v>0.26667604748222201</v>
      </c>
      <c r="F9">
        <v>6.1925010454520202E-2</v>
      </c>
      <c r="G9">
        <v>4.0113920665970498E-2</v>
      </c>
      <c r="H9">
        <v>0.122654071388738</v>
      </c>
      <c r="I9">
        <v>4.8158404176535101E-2</v>
      </c>
      <c r="J9">
        <v>4.7643936917895501E-2</v>
      </c>
      <c r="K9">
        <v>0.31211303990066502</v>
      </c>
      <c r="L9">
        <v>5.6168486921715499E-2</v>
      </c>
      <c r="M9">
        <v>3.9830731587818302E-2</v>
      </c>
      <c r="N9">
        <v>0.15848664465236401</v>
      </c>
      <c r="P9" t="str">
        <f t="shared" si="0"/>
        <v/>
      </c>
      <c r="Q9" t="str">
        <f t="shared" si="1"/>
        <v/>
      </c>
      <c r="R9" t="str">
        <f t="shared" si="2"/>
        <v/>
      </c>
      <c r="S9" t="str">
        <f t="shared" si="3"/>
        <v/>
      </c>
    </row>
    <row r="10" spans="1:19" x14ac:dyDescent="0.25">
      <c r="A10">
        <v>9</v>
      </c>
      <c r="B10" t="s">
        <v>28</v>
      </c>
      <c r="C10">
        <v>0.15968989608978701</v>
      </c>
      <c r="D10">
        <v>0.104923319201794</v>
      </c>
      <c r="E10">
        <v>0.12801719019958699</v>
      </c>
      <c r="F10">
        <v>0.19471383727834499</v>
      </c>
      <c r="G10">
        <v>9.0080637331067706E-2</v>
      </c>
      <c r="H10">
        <v>3.0652848463965699E-2</v>
      </c>
      <c r="I10">
        <v>0.13436188331927301</v>
      </c>
      <c r="J10">
        <v>0.102616621072907</v>
      </c>
      <c r="K10">
        <v>0.19041314573579801</v>
      </c>
      <c r="L10">
        <v>0.18019348619300399</v>
      </c>
      <c r="M10">
        <v>8.7961598850546496E-2</v>
      </c>
      <c r="N10">
        <v>4.0506413107476699E-2</v>
      </c>
      <c r="P10" t="str">
        <f t="shared" si="0"/>
        <v/>
      </c>
      <c r="Q10" t="str">
        <f t="shared" si="1"/>
        <v>*</v>
      </c>
      <c r="R10" t="str">
        <f t="shared" si="2"/>
        <v/>
      </c>
      <c r="S10" t="str">
        <f t="shared" si="3"/>
        <v>*</v>
      </c>
    </row>
    <row r="11" spans="1:19" x14ac:dyDescent="0.25">
      <c r="A11">
        <v>10</v>
      </c>
      <c r="B11" t="s">
        <v>31</v>
      </c>
      <c r="C11">
        <v>-6.1399552087600499E-2</v>
      </c>
      <c r="D11">
        <v>7.70450309033554E-3</v>
      </c>
      <c r="E11" s="1">
        <v>1.5543122344752199E-15</v>
      </c>
      <c r="F11">
        <v>-6.1756775336273502E-2</v>
      </c>
      <c r="G11">
        <v>6.6030807914507997E-3</v>
      </c>
      <c r="H11" s="1">
        <v>8.5420977984150596E-21</v>
      </c>
      <c r="I11">
        <v>-6.1032001153366898E-2</v>
      </c>
      <c r="J11">
        <v>7.6485292576541604E-3</v>
      </c>
      <c r="K11" s="1">
        <v>1.4432899320127E-15</v>
      </c>
      <c r="L11">
        <v>-6.1925943564618099E-2</v>
      </c>
      <c r="M11">
        <v>6.5550516344653502E-3</v>
      </c>
      <c r="N11" s="1">
        <v>3.4849247138886902E-21</v>
      </c>
      <c r="P11" t="str">
        <f t="shared" si="0"/>
        <v>***</v>
      </c>
      <c r="Q11" t="str">
        <f t="shared" si="1"/>
        <v>***</v>
      </c>
      <c r="R11" t="str">
        <f t="shared" si="2"/>
        <v>***</v>
      </c>
      <c r="S11" t="str">
        <f t="shared" si="3"/>
        <v>***</v>
      </c>
    </row>
    <row r="12" spans="1:19" x14ac:dyDescent="0.25">
      <c r="A12">
        <v>11</v>
      </c>
      <c r="B12" t="s">
        <v>173</v>
      </c>
      <c r="C12">
        <v>-0.14660148449553401</v>
      </c>
      <c r="D12">
        <v>4.8686387739774302E-2</v>
      </c>
      <c r="E12">
        <v>2.6026961535633398E-3</v>
      </c>
      <c r="F12">
        <v>-0.13351468927598101</v>
      </c>
      <c r="G12">
        <v>4.5262657701699301E-2</v>
      </c>
      <c r="H12">
        <v>3.18004671256902E-3</v>
      </c>
      <c r="I12">
        <v>-0.13552089636947101</v>
      </c>
      <c r="J12">
        <v>4.8267977838538603E-2</v>
      </c>
      <c r="K12">
        <v>4.9900232491864004E-3</v>
      </c>
      <c r="L12">
        <v>-0.122217456146011</v>
      </c>
      <c r="M12">
        <v>4.4876839878391798E-2</v>
      </c>
      <c r="N12">
        <v>6.4614338201892003E-3</v>
      </c>
      <c r="P12" t="str">
        <f t="shared" si="0"/>
        <v>**</v>
      </c>
      <c r="Q12" t="str">
        <f t="shared" si="1"/>
        <v>**</v>
      </c>
      <c r="R12" t="str">
        <f t="shared" si="2"/>
        <v>**</v>
      </c>
      <c r="S12" t="str">
        <f t="shared" si="3"/>
        <v>**</v>
      </c>
    </row>
    <row r="13" spans="1:19" x14ac:dyDescent="0.25">
      <c r="A13">
        <v>12</v>
      </c>
      <c r="B13" t="s">
        <v>32</v>
      </c>
      <c r="C13">
        <v>-9.95150825611784E-4</v>
      </c>
      <c r="D13">
        <v>3.24958122460378E-2</v>
      </c>
      <c r="E13">
        <v>0.97556942468166097</v>
      </c>
      <c r="F13">
        <v>2.60752407880886E-3</v>
      </c>
      <c r="G13">
        <v>2.9201490253354001E-2</v>
      </c>
      <c r="H13">
        <v>0.92884809337721197</v>
      </c>
      <c r="I13">
        <v>-6.6678154856708203E-4</v>
      </c>
      <c r="J13">
        <v>3.2312814884657599E-2</v>
      </c>
      <c r="K13">
        <v>0.98353665717470795</v>
      </c>
      <c r="L13">
        <v>3.2745259487941898E-3</v>
      </c>
      <c r="M13">
        <v>2.9076849612017602E-2</v>
      </c>
      <c r="N13">
        <v>0.910334796364072</v>
      </c>
      <c r="P13" t="str">
        <f t="shared" si="0"/>
        <v/>
      </c>
      <c r="Q13" t="str">
        <f t="shared" si="1"/>
        <v/>
      </c>
      <c r="R13" t="str">
        <f t="shared" si="2"/>
        <v/>
      </c>
      <c r="S13" t="str">
        <f t="shared" si="3"/>
        <v/>
      </c>
    </row>
    <row r="14" spans="1:19" x14ac:dyDescent="0.25">
      <c r="A14">
        <v>13</v>
      </c>
      <c r="B14" t="s">
        <v>33</v>
      </c>
      <c r="C14">
        <v>1.0493443388293999E-2</v>
      </c>
      <c r="D14">
        <v>7.3200985312402503E-3</v>
      </c>
      <c r="E14">
        <v>0.15171179431742501</v>
      </c>
      <c r="F14">
        <v>8.3596362353692208E-3</v>
      </c>
      <c r="G14">
        <v>6.5756491887272797E-3</v>
      </c>
      <c r="H14">
        <v>0.20362121648786499</v>
      </c>
      <c r="I14">
        <v>1.02587876105685E-2</v>
      </c>
      <c r="J14">
        <v>7.2803403219785104E-3</v>
      </c>
      <c r="K14">
        <v>0.15880316175155301</v>
      </c>
      <c r="L14">
        <v>8.1553221781445091E-3</v>
      </c>
      <c r="M14">
        <v>6.5513399397456101E-3</v>
      </c>
      <c r="N14">
        <v>0.21319325384647</v>
      </c>
      <c r="P14" t="str">
        <f t="shared" si="0"/>
        <v/>
      </c>
      <c r="Q14" t="str">
        <f t="shared" si="1"/>
        <v/>
      </c>
      <c r="R14" t="str">
        <f t="shared" si="2"/>
        <v/>
      </c>
      <c r="S14" t="str">
        <f t="shared" si="3"/>
        <v/>
      </c>
    </row>
    <row r="15" spans="1:19" x14ac:dyDescent="0.25">
      <c r="A15">
        <v>14</v>
      </c>
      <c r="B15" t="s">
        <v>118</v>
      </c>
      <c r="C15">
        <v>-1.76332939855261E-2</v>
      </c>
      <c r="D15">
        <v>1.17286010699544E-2</v>
      </c>
      <c r="E15">
        <v>0.13272460771814801</v>
      </c>
      <c r="F15">
        <v>-1.25295460591523E-2</v>
      </c>
      <c r="G15">
        <v>1.04899313672883E-2</v>
      </c>
      <c r="H15">
        <v>0.23230767054218601</v>
      </c>
      <c r="I15">
        <v>-1.6467436755739001E-2</v>
      </c>
      <c r="J15">
        <v>1.1599739287739301E-2</v>
      </c>
      <c r="K15">
        <v>0.15571294408084299</v>
      </c>
      <c r="L15">
        <v>-1.23792791057357E-2</v>
      </c>
      <c r="M15">
        <v>1.03944995404284E-2</v>
      </c>
      <c r="N15">
        <v>0.23367510722718199</v>
      </c>
      <c r="P15" t="str">
        <f t="shared" si="0"/>
        <v/>
      </c>
      <c r="Q15" t="str">
        <f t="shared" si="1"/>
        <v/>
      </c>
      <c r="R15" t="str">
        <f t="shared" si="2"/>
        <v/>
      </c>
      <c r="S15" t="str">
        <f t="shared" si="3"/>
        <v/>
      </c>
    </row>
    <row r="16" spans="1:19" x14ac:dyDescent="0.25">
      <c r="A16">
        <v>15</v>
      </c>
      <c r="B16" t="s">
        <v>34</v>
      </c>
      <c r="C16">
        <v>3.1802074283162501E-3</v>
      </c>
      <c r="D16">
        <v>7.2701170502448699E-4</v>
      </c>
      <c r="E16">
        <v>1.21791935765447E-5</v>
      </c>
      <c r="F16">
        <v>2.68370863377802E-3</v>
      </c>
      <c r="G16">
        <v>5.5565580623863299E-4</v>
      </c>
      <c r="H16" s="1">
        <v>1.36667513480285E-6</v>
      </c>
      <c r="I16">
        <v>3.0884596503965799E-3</v>
      </c>
      <c r="J16">
        <v>7.17010213663348E-4</v>
      </c>
      <c r="K16">
        <v>1.65174472606111E-5</v>
      </c>
      <c r="L16">
        <v>2.5901445363257598E-3</v>
      </c>
      <c r="M16">
        <v>5.4765366045044905E-4</v>
      </c>
      <c r="N16" s="1">
        <v>2.2503995897804199E-6</v>
      </c>
      <c r="P16" t="str">
        <f t="shared" si="0"/>
        <v>***</v>
      </c>
      <c r="Q16" t="str">
        <f t="shared" si="1"/>
        <v>***</v>
      </c>
      <c r="R16" t="str">
        <f t="shared" si="2"/>
        <v>***</v>
      </c>
      <c r="S16" t="str">
        <f t="shared" si="3"/>
        <v>***</v>
      </c>
    </row>
    <row r="17" spans="1:19" x14ac:dyDescent="0.25">
      <c r="A17">
        <v>16</v>
      </c>
      <c r="B17" t="s">
        <v>35</v>
      </c>
      <c r="C17" s="1">
        <v>-7.4859533874739896E-4</v>
      </c>
      <c r="D17">
        <v>2.52752909722513E-4</v>
      </c>
      <c r="E17">
        <v>3.0587872055032302E-3</v>
      </c>
      <c r="F17" s="1">
        <v>-6.9893044604827097E-4</v>
      </c>
      <c r="G17">
        <v>2.3208799963366701E-4</v>
      </c>
      <c r="H17">
        <v>2.5996986552842601E-3</v>
      </c>
      <c r="I17">
        <v>-7.9582309152680998E-4</v>
      </c>
      <c r="J17">
        <v>2.4903979250207102E-4</v>
      </c>
      <c r="K17">
        <v>1.39556864198898E-3</v>
      </c>
      <c r="L17">
        <v>-7.3682742784726099E-4</v>
      </c>
      <c r="M17">
        <v>2.2855575147181999E-4</v>
      </c>
      <c r="N17">
        <v>1.2648355767403601E-3</v>
      </c>
      <c r="P17" t="str">
        <f t="shared" si="0"/>
        <v>**</v>
      </c>
      <c r="Q17" t="str">
        <f t="shared" si="1"/>
        <v>**</v>
      </c>
      <c r="R17" t="str">
        <f t="shared" si="2"/>
        <v>**</v>
      </c>
      <c r="S17" t="str">
        <f t="shared" si="3"/>
        <v>**</v>
      </c>
    </row>
    <row r="18" spans="1:19" x14ac:dyDescent="0.25">
      <c r="A18">
        <v>17</v>
      </c>
      <c r="B18" t="s">
        <v>36</v>
      </c>
      <c r="C18">
        <v>5.7063733855446097E-4</v>
      </c>
      <c r="D18">
        <v>1.66296111400513E-4</v>
      </c>
      <c r="E18">
        <v>6.0035651005796399E-4</v>
      </c>
      <c r="F18">
        <v>7.1672300343277701E-4</v>
      </c>
      <c r="G18">
        <v>1.37045088168761E-4</v>
      </c>
      <c r="H18">
        <v>1.69662704943259E-7</v>
      </c>
      <c r="I18">
        <v>5.7029937564833397E-4</v>
      </c>
      <c r="J18">
        <v>1.6467961286738801E-4</v>
      </c>
      <c r="K18">
        <v>5.3402113219524995E-4</v>
      </c>
      <c r="L18">
        <v>7.2265093033491504E-4</v>
      </c>
      <c r="M18">
        <v>1.3578904995551199E-4</v>
      </c>
      <c r="N18">
        <v>1.02709041595837E-7</v>
      </c>
      <c r="P18" t="str">
        <f t="shared" si="0"/>
        <v>***</v>
      </c>
      <c r="Q18" t="str">
        <f t="shared" si="1"/>
        <v>***</v>
      </c>
      <c r="R18" t="str">
        <f t="shared" si="2"/>
        <v>***</v>
      </c>
      <c r="S18" t="str">
        <f t="shared" si="3"/>
        <v>***</v>
      </c>
    </row>
    <row r="19" spans="1:19" x14ac:dyDescent="0.25">
      <c r="A19">
        <v>18</v>
      </c>
      <c r="B19" t="s">
        <v>37</v>
      </c>
      <c r="C19">
        <v>-2.07462744072331E-2</v>
      </c>
      <c r="D19">
        <v>3.5388234085573497E-2</v>
      </c>
      <c r="E19">
        <v>0.55770900352619002</v>
      </c>
      <c r="F19">
        <v>-3.69534280288649E-2</v>
      </c>
      <c r="G19">
        <v>3.1139452602685198E-2</v>
      </c>
      <c r="H19">
        <v>0.235342938632077</v>
      </c>
      <c r="I19">
        <v>-2.27698709774442E-2</v>
      </c>
      <c r="J19">
        <v>3.5083394437799002E-2</v>
      </c>
      <c r="K19">
        <v>0.51632459563514799</v>
      </c>
      <c r="L19">
        <v>-3.7067779022644999E-2</v>
      </c>
      <c r="M19">
        <v>3.0874340941178101E-2</v>
      </c>
      <c r="N19">
        <v>0.22990583177861501</v>
      </c>
      <c r="P19" t="str">
        <f t="shared" si="0"/>
        <v/>
      </c>
      <c r="Q19" t="str">
        <f t="shared" si="1"/>
        <v/>
      </c>
      <c r="R19" t="str">
        <f t="shared" si="2"/>
        <v/>
      </c>
      <c r="S19" t="str">
        <f t="shared" si="3"/>
        <v/>
      </c>
    </row>
    <row r="20" spans="1:19" x14ac:dyDescent="0.25">
      <c r="A20">
        <v>19</v>
      </c>
      <c r="B20" t="s">
        <v>38</v>
      </c>
      <c r="C20">
        <v>-6.1981824018709497E-2</v>
      </c>
      <c r="D20">
        <v>5.4942045690778298E-2</v>
      </c>
      <c r="E20">
        <v>0.259264605967988</v>
      </c>
      <c r="F20">
        <v>-7.3986733881845804E-2</v>
      </c>
      <c r="G20">
        <v>4.7452278339098701E-2</v>
      </c>
      <c r="H20">
        <v>0.118953331649752</v>
      </c>
      <c r="I20">
        <v>-6.2800083462370995E-2</v>
      </c>
      <c r="J20">
        <v>5.45975534026489E-2</v>
      </c>
      <c r="K20">
        <v>0.25004659184303202</v>
      </c>
      <c r="L20">
        <v>-7.0843379784925206E-2</v>
      </c>
      <c r="M20">
        <v>4.7168514114448501E-2</v>
      </c>
      <c r="N20">
        <v>0.133117523991445</v>
      </c>
      <c r="P20" t="str">
        <f t="shared" si="0"/>
        <v/>
      </c>
      <c r="Q20" t="str">
        <f t="shared" si="1"/>
        <v/>
      </c>
      <c r="R20" t="str">
        <f t="shared" si="2"/>
        <v/>
      </c>
      <c r="S20" t="str">
        <f t="shared" si="3"/>
        <v/>
      </c>
    </row>
    <row r="21" spans="1:19" x14ac:dyDescent="0.25">
      <c r="A21">
        <v>20</v>
      </c>
      <c r="B21" t="s">
        <v>40</v>
      </c>
      <c r="C21">
        <v>-0.16539683548446599</v>
      </c>
      <c r="D21">
        <v>5.54989542977814E-2</v>
      </c>
      <c r="E21">
        <v>2.8807969664945698E-3</v>
      </c>
      <c r="F21">
        <v>-0.13212770460147</v>
      </c>
      <c r="G21">
        <v>4.30339297195E-2</v>
      </c>
      <c r="H21">
        <v>2.13833368516257E-3</v>
      </c>
      <c r="I21">
        <v>-0.163041484440729</v>
      </c>
      <c r="J21">
        <v>5.4959342313531001E-2</v>
      </c>
      <c r="K21">
        <v>3.0112846707472901E-3</v>
      </c>
      <c r="L21">
        <v>-0.13167464171972099</v>
      </c>
      <c r="M21">
        <v>4.2721099043660497E-2</v>
      </c>
      <c r="N21">
        <v>2.0548205928762301E-3</v>
      </c>
      <c r="P21" t="str">
        <f t="shared" si="0"/>
        <v>**</v>
      </c>
      <c r="Q21" t="str">
        <f t="shared" si="1"/>
        <v>**</v>
      </c>
      <c r="R21" t="str">
        <f t="shared" si="2"/>
        <v>**</v>
      </c>
      <c r="S21" t="str">
        <f t="shared" si="3"/>
        <v>**</v>
      </c>
    </row>
    <row r="22" spans="1:19" x14ac:dyDescent="0.25">
      <c r="A22">
        <v>21</v>
      </c>
      <c r="B22" t="s">
        <v>41</v>
      </c>
      <c r="C22">
        <v>-0.200858397225919</v>
      </c>
      <c r="D22">
        <v>4.9590669768783402E-2</v>
      </c>
      <c r="E22">
        <v>5.11462492382986E-5</v>
      </c>
      <c r="F22">
        <v>-0.16936537951948499</v>
      </c>
      <c r="G22">
        <v>3.81961286423722E-2</v>
      </c>
      <c r="H22">
        <v>9.2458543393028604E-6</v>
      </c>
      <c r="I22">
        <v>-0.19375158357779601</v>
      </c>
      <c r="J22">
        <v>4.9085521673611403E-2</v>
      </c>
      <c r="K22">
        <v>7.9062348062208798E-5</v>
      </c>
      <c r="L22">
        <v>-0.16441250894620299</v>
      </c>
      <c r="M22">
        <v>3.7858594070231399E-2</v>
      </c>
      <c r="N22">
        <v>1.4067469531864601E-5</v>
      </c>
      <c r="P22" t="str">
        <f t="shared" si="0"/>
        <v>***</v>
      </c>
      <c r="Q22" t="str">
        <f t="shared" si="1"/>
        <v>***</v>
      </c>
      <c r="R22" t="str">
        <f t="shared" si="2"/>
        <v>***</v>
      </c>
      <c r="S22" t="str">
        <f t="shared" si="3"/>
        <v>***</v>
      </c>
    </row>
    <row r="23" spans="1:19" x14ac:dyDescent="0.25">
      <c r="A23">
        <v>22</v>
      </c>
      <c r="B23" t="s">
        <v>39</v>
      </c>
      <c r="C23">
        <v>-0.18741609115361099</v>
      </c>
      <c r="D23">
        <v>4.95497252931194E-2</v>
      </c>
      <c r="E23" s="1">
        <v>1.55333449311401E-4</v>
      </c>
      <c r="F23">
        <v>-0.16285524368063201</v>
      </c>
      <c r="G23">
        <v>3.7903662387199798E-2</v>
      </c>
      <c r="H23" s="1">
        <v>1.7347142465431201E-5</v>
      </c>
      <c r="I23">
        <v>-0.181676726076788</v>
      </c>
      <c r="J23">
        <v>4.9063277997273197E-2</v>
      </c>
      <c r="K23">
        <v>2.13143536893723E-4</v>
      </c>
      <c r="L23">
        <v>-0.15750258473133399</v>
      </c>
      <c r="M23">
        <v>3.7614425954984897E-2</v>
      </c>
      <c r="N23" s="1">
        <v>2.8230253872898099E-5</v>
      </c>
      <c r="P23" t="str">
        <f t="shared" si="0"/>
        <v>***</v>
      </c>
      <c r="Q23" t="str">
        <f t="shared" si="1"/>
        <v>***</v>
      </c>
      <c r="R23" t="str">
        <f t="shared" si="2"/>
        <v>***</v>
      </c>
      <c r="S23" t="str">
        <f t="shared" si="3"/>
        <v>***</v>
      </c>
    </row>
    <row r="24" spans="1:19" x14ac:dyDescent="0.25">
      <c r="A24">
        <v>23</v>
      </c>
      <c r="B24" t="s">
        <v>43</v>
      </c>
      <c r="C24">
        <v>-8.2216541806205107E-2</v>
      </c>
      <c r="D24">
        <v>9.2377301434296705E-3</v>
      </c>
      <c r="E24" s="1">
        <v>0</v>
      </c>
      <c r="F24">
        <v>-7.6103503921626806E-2</v>
      </c>
      <c r="G24">
        <v>8.5961926791242194E-3</v>
      </c>
      <c r="H24" s="1">
        <v>8.5072484945493795E-19</v>
      </c>
      <c r="I24">
        <v>-8.3103091444116206E-2</v>
      </c>
      <c r="J24">
        <v>9.1729494389719592E-3</v>
      </c>
      <c r="K24" s="1">
        <v>0</v>
      </c>
      <c r="L24">
        <v>-7.7438970648525299E-2</v>
      </c>
      <c r="M24">
        <v>8.5216184084612699E-3</v>
      </c>
      <c r="N24" s="1">
        <v>1.0147772228137E-19</v>
      </c>
      <c r="P24" t="str">
        <f t="shared" si="0"/>
        <v>***</v>
      </c>
      <c r="Q24" t="str">
        <f t="shared" si="1"/>
        <v>***</v>
      </c>
      <c r="R24" t="str">
        <f t="shared" si="2"/>
        <v>***</v>
      </c>
      <c r="S24" t="str">
        <f t="shared" si="3"/>
        <v>***</v>
      </c>
    </row>
    <row r="25" spans="1:19" x14ac:dyDescent="0.25">
      <c r="A25">
        <v>24</v>
      </c>
      <c r="B25" t="s">
        <v>44</v>
      </c>
      <c r="C25">
        <v>2.89243634204315E-2</v>
      </c>
      <c r="D25">
        <v>2.66688084305025E-2</v>
      </c>
      <c r="E25">
        <v>0.27810925936825798</v>
      </c>
      <c r="F25">
        <v>2.53936726066115E-2</v>
      </c>
      <c r="G25">
        <v>2.4465499994952501E-2</v>
      </c>
      <c r="H25">
        <v>0.299298911763897</v>
      </c>
      <c r="I25">
        <v>3.3634594285682003E-2</v>
      </c>
      <c r="J25">
        <v>2.6450447503423499E-2</v>
      </c>
      <c r="K25">
        <v>0.20351251842677601</v>
      </c>
      <c r="L25">
        <v>2.9514301802667699E-2</v>
      </c>
      <c r="M25">
        <v>2.4254342054113899E-2</v>
      </c>
      <c r="N25">
        <v>0.223654927406162</v>
      </c>
      <c r="P25" t="str">
        <f t="shared" si="0"/>
        <v/>
      </c>
      <c r="Q25" t="str">
        <f t="shared" si="1"/>
        <v/>
      </c>
      <c r="R25" t="str">
        <f t="shared" si="2"/>
        <v/>
      </c>
      <c r="S25" t="str">
        <f t="shared" si="3"/>
        <v/>
      </c>
    </row>
    <row r="26" spans="1:19" x14ac:dyDescent="0.25">
      <c r="A26">
        <v>25</v>
      </c>
      <c r="B26" t="s">
        <v>131</v>
      </c>
      <c r="C26">
        <v>0.43784476060188998</v>
      </c>
      <c r="D26">
        <v>0.28800699380297701</v>
      </c>
      <c r="E26">
        <v>0.128446298735722</v>
      </c>
      <c r="F26">
        <v>0.42657080084824101</v>
      </c>
      <c r="G26">
        <v>0.27305153076306599</v>
      </c>
      <c r="H26">
        <v>0.118232515137751</v>
      </c>
      <c r="I26">
        <v>-9.3016414861403808E-3</v>
      </c>
      <c r="J26">
        <v>3.7375092812482899E-2</v>
      </c>
      <c r="K26">
        <v>0.80345922788520896</v>
      </c>
      <c r="L26">
        <v>-3.3359510967592397E-2</v>
      </c>
      <c r="M26">
        <v>3.4051561227746302E-2</v>
      </c>
      <c r="N26">
        <v>0.32724587836635699</v>
      </c>
      <c r="P26" t="str">
        <f t="shared" si="0"/>
        <v/>
      </c>
      <c r="Q26" t="str">
        <f t="shared" si="1"/>
        <v/>
      </c>
      <c r="R26" t="str">
        <f t="shared" si="2"/>
        <v/>
      </c>
      <c r="S26" t="str">
        <f t="shared" si="3"/>
        <v/>
      </c>
    </row>
    <row r="27" spans="1:19" x14ac:dyDescent="0.25">
      <c r="A27">
        <v>26</v>
      </c>
      <c r="B27" t="s">
        <v>145</v>
      </c>
      <c r="C27">
        <v>-0.155522422508099</v>
      </c>
      <c r="D27">
        <v>0.33276744312033502</v>
      </c>
      <c r="E27">
        <v>0.64024184069379597</v>
      </c>
      <c r="F27">
        <v>-0.16430545967198201</v>
      </c>
      <c r="G27">
        <v>0.31394997415819098</v>
      </c>
      <c r="H27">
        <v>0.60073128679981702</v>
      </c>
      <c r="I27">
        <v>-0.54443387900958495</v>
      </c>
      <c r="J27">
        <v>0.16562620004616099</v>
      </c>
      <c r="K27">
        <v>1.0121620700099801E-3</v>
      </c>
      <c r="L27">
        <v>-0.57646640846706398</v>
      </c>
      <c r="M27">
        <v>0.155231894787041</v>
      </c>
      <c r="N27">
        <v>2.0434601272685001E-4</v>
      </c>
      <c r="P27" t="str">
        <f t="shared" si="0"/>
        <v/>
      </c>
      <c r="Q27" t="str">
        <f t="shared" si="1"/>
        <v/>
      </c>
      <c r="R27" t="str">
        <f t="shared" si="2"/>
        <v>**</v>
      </c>
      <c r="S27" t="str">
        <f t="shared" si="3"/>
        <v>***</v>
      </c>
    </row>
    <row r="28" spans="1:19" x14ac:dyDescent="0.25">
      <c r="A28">
        <v>27</v>
      </c>
      <c r="B28" t="s">
        <v>46</v>
      </c>
      <c r="C28">
        <v>0.15937244411261001</v>
      </c>
      <c r="D28">
        <v>0.30612273388834998</v>
      </c>
      <c r="E28">
        <v>0.60263418527930102</v>
      </c>
      <c r="F28">
        <v>0.14559469338696501</v>
      </c>
      <c r="G28">
        <v>0.28900025799756901</v>
      </c>
      <c r="H28">
        <v>0.61441077117142695</v>
      </c>
      <c r="I28">
        <v>-0.28690863515187098</v>
      </c>
      <c r="J28">
        <v>0.10409879312373201</v>
      </c>
      <c r="K28">
        <v>5.8491757797910502E-3</v>
      </c>
      <c r="L28">
        <v>-0.31417537292846498</v>
      </c>
      <c r="M28">
        <v>9.7541198812964705E-2</v>
      </c>
      <c r="N28">
        <v>1.2776621421112101E-3</v>
      </c>
      <c r="P28" t="str">
        <f t="shared" si="0"/>
        <v/>
      </c>
      <c r="Q28" t="str">
        <f t="shared" si="1"/>
        <v/>
      </c>
      <c r="R28" t="str">
        <f t="shared" si="2"/>
        <v>**</v>
      </c>
      <c r="S28" t="str">
        <f t="shared" si="3"/>
        <v>**</v>
      </c>
    </row>
    <row r="29" spans="1:19" x14ac:dyDescent="0.25">
      <c r="A29">
        <v>28</v>
      </c>
      <c r="B29" t="s">
        <v>129</v>
      </c>
      <c r="C29">
        <v>0.11398406806363701</v>
      </c>
      <c r="D29">
        <v>0.31199681587174399</v>
      </c>
      <c r="E29">
        <v>0.71485965339083501</v>
      </c>
      <c r="F29">
        <v>0.13940025615686799</v>
      </c>
      <c r="G29">
        <v>0.29616368525739201</v>
      </c>
      <c r="H29">
        <v>0.63786460774234</v>
      </c>
      <c r="I29">
        <v>-0.29185755146598202</v>
      </c>
      <c r="J29">
        <v>0.13216619774301999</v>
      </c>
      <c r="K29">
        <v>2.72260360942926E-2</v>
      </c>
      <c r="L29">
        <v>-0.28545580318011698</v>
      </c>
      <c r="M29">
        <v>0.124606343463775</v>
      </c>
      <c r="N29">
        <v>2.1971458612950499E-2</v>
      </c>
      <c r="P29" t="str">
        <f t="shared" si="0"/>
        <v/>
      </c>
      <c r="Q29" t="str">
        <f t="shared" si="1"/>
        <v/>
      </c>
      <c r="R29" t="str">
        <f t="shared" si="2"/>
        <v>*</v>
      </c>
      <c r="S29" t="str">
        <f t="shared" si="3"/>
        <v>*</v>
      </c>
    </row>
    <row r="30" spans="1:19" x14ac:dyDescent="0.25">
      <c r="A30">
        <v>29</v>
      </c>
      <c r="B30" t="s">
        <v>130</v>
      </c>
      <c r="C30">
        <v>8.55013029896904E-2</v>
      </c>
      <c r="D30">
        <v>0.312065157121107</v>
      </c>
      <c r="E30">
        <v>0.78409582661910604</v>
      </c>
      <c r="F30">
        <v>0.15373207631060501</v>
      </c>
      <c r="G30">
        <v>0.29540221366976599</v>
      </c>
      <c r="H30">
        <v>0.60277357133015297</v>
      </c>
      <c r="I30">
        <v>-0.37273563029279699</v>
      </c>
      <c r="J30">
        <v>0.11999033614101701</v>
      </c>
      <c r="K30">
        <v>1.8939289443413701E-3</v>
      </c>
      <c r="L30">
        <v>-0.31235652129223901</v>
      </c>
      <c r="M30">
        <v>0.111563865120475</v>
      </c>
      <c r="N30">
        <v>5.1134260630394503E-3</v>
      </c>
      <c r="P30" t="str">
        <f t="shared" si="0"/>
        <v/>
      </c>
      <c r="Q30" t="str">
        <f t="shared" si="1"/>
        <v/>
      </c>
      <c r="R30" t="str">
        <f t="shared" si="2"/>
        <v>**</v>
      </c>
      <c r="S30" t="str">
        <f t="shared" si="3"/>
        <v>**</v>
      </c>
    </row>
    <row r="31" spans="1:19" x14ac:dyDescent="0.25">
      <c r="A31">
        <v>30</v>
      </c>
      <c r="B31" t="s">
        <v>45</v>
      </c>
      <c r="C31">
        <v>-6.9597156796949403E-2</v>
      </c>
      <c r="D31">
        <v>0.45326936818777902</v>
      </c>
      <c r="E31">
        <v>0.877968659826036</v>
      </c>
      <c r="F31">
        <v>-5.36038735643787E-2</v>
      </c>
      <c r="G31">
        <v>0.42304329357078502</v>
      </c>
      <c r="H31">
        <v>0.89916982257341704</v>
      </c>
      <c r="I31">
        <v>-0.52270019965332104</v>
      </c>
      <c r="J31">
        <v>0.336364220628175</v>
      </c>
      <c r="K31">
        <v>0.120191365887774</v>
      </c>
      <c r="L31">
        <v>-0.53004149436526105</v>
      </c>
      <c r="M31">
        <v>0.31814884551379602</v>
      </c>
      <c r="N31">
        <v>9.5709960133084804E-2</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v>
      </c>
    </row>
    <row r="32" spans="1:19" x14ac:dyDescent="0.25">
      <c r="A32">
        <v>31</v>
      </c>
      <c r="B32" t="s">
        <v>106</v>
      </c>
      <c r="C32">
        <v>-6.8000641439663001E-2</v>
      </c>
      <c r="D32">
        <v>0.101602564532697</v>
      </c>
      <c r="E32">
        <v>0.50331639869967004</v>
      </c>
      <c r="F32">
        <v>-2.5572539874555902E-2</v>
      </c>
      <c r="G32">
        <v>9.4674452849098506E-2</v>
      </c>
      <c r="H32">
        <v>0.78707543880652797</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0.28482651367521999</v>
      </c>
      <c r="D33">
        <v>0.30395782797037602</v>
      </c>
      <c r="E33">
        <v>0.348728048456869</v>
      </c>
      <c r="F33">
        <v>0.26498479336323899</v>
      </c>
      <c r="G33">
        <v>0.27471698851918303</v>
      </c>
      <c r="H33">
        <v>0.33475835701522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0.39684728954403098</v>
      </c>
      <c r="D34">
        <v>0.24674679233121399</v>
      </c>
      <c r="E34">
        <v>0.10776556636493501</v>
      </c>
      <c r="F34">
        <v>0.35667718506220403</v>
      </c>
      <c r="G34">
        <v>0.21905821743458301</v>
      </c>
      <c r="H34">
        <v>0.103476102925827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0.41336667363437002</v>
      </c>
      <c r="D35">
        <v>0.25123300786167202</v>
      </c>
      <c r="E35">
        <v>9.9897289921922094E-2</v>
      </c>
      <c r="F35">
        <v>0.35348825353063301</v>
      </c>
      <c r="G35">
        <v>0.223989313816196</v>
      </c>
      <c r="H35">
        <v>0.11453164810423699</v>
      </c>
      <c r="I35" t="s">
        <v>170</v>
      </c>
      <c r="J35" t="s">
        <v>170</v>
      </c>
      <c r="K35" t="s">
        <v>170</v>
      </c>
      <c r="L35" t="s">
        <v>170</v>
      </c>
      <c r="M35" t="s">
        <v>170</v>
      </c>
      <c r="N35" t="s">
        <v>170</v>
      </c>
      <c r="P35" t="str">
        <f t="shared" si="4"/>
        <v>^</v>
      </c>
      <c r="Q35" t="str">
        <f t="shared" si="5"/>
        <v/>
      </c>
      <c r="R35" t="str">
        <f t="shared" si="6"/>
        <v/>
      </c>
      <c r="S35" t="str">
        <f t="shared" si="7"/>
        <v/>
      </c>
    </row>
    <row r="36" spans="1:19" x14ac:dyDescent="0.25">
      <c r="A36">
        <v>35</v>
      </c>
      <c r="B36" t="s">
        <v>58</v>
      </c>
      <c r="C36">
        <v>0.25555999969354598</v>
      </c>
      <c r="D36">
        <v>0.25998281321211703</v>
      </c>
      <c r="E36">
        <v>0.32561331801073201</v>
      </c>
      <c r="F36">
        <v>0.22967309573545799</v>
      </c>
      <c r="G36">
        <v>0.232136596632249</v>
      </c>
      <c r="H36">
        <v>0.32247348529158598</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64</v>
      </c>
      <c r="C37">
        <v>0.25019220646245199</v>
      </c>
      <c r="D37">
        <v>0.27288315627672899</v>
      </c>
      <c r="E37">
        <v>0.35922262161601398</v>
      </c>
      <c r="F37">
        <v>0.19559136310428499</v>
      </c>
      <c r="G37">
        <v>0.24339650396929599</v>
      </c>
      <c r="H37">
        <v>0.42163293041462102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47</v>
      </c>
      <c r="C38">
        <v>0.31051714974986899</v>
      </c>
      <c r="D38">
        <v>0.27297371642739998</v>
      </c>
      <c r="E38">
        <v>0.25531471212331802</v>
      </c>
      <c r="F38">
        <v>0.27285341455795298</v>
      </c>
      <c r="G38">
        <v>0.243947136679495</v>
      </c>
      <c r="H38">
        <v>0.26335605739328499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0.33071428511413098</v>
      </c>
      <c r="D39">
        <v>0.262212015255746</v>
      </c>
      <c r="E39">
        <v>0.20721963980531399</v>
      </c>
      <c r="F39">
        <v>0.28831777342186399</v>
      </c>
      <c r="G39">
        <v>0.233862600095122</v>
      </c>
      <c r="H39">
        <v>0.217631306967562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0.170448690275118</v>
      </c>
      <c r="D40">
        <v>0.29579759251327697</v>
      </c>
      <c r="E40">
        <v>0.56445688889547896</v>
      </c>
      <c r="F40">
        <v>0.20442640238690399</v>
      </c>
      <c r="G40">
        <v>0.26525986194856599</v>
      </c>
      <c r="H40">
        <v>0.44090572186448101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0.16476900671390299</v>
      </c>
      <c r="D41">
        <v>0.25825327958543098</v>
      </c>
      <c r="E41">
        <v>0.52346507390816699</v>
      </c>
      <c r="F41">
        <v>0.14568071610743999</v>
      </c>
      <c r="G41">
        <v>0.230166142166673</v>
      </c>
      <c r="H41">
        <v>0.52677464670074103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0.432770150408886</v>
      </c>
      <c r="D42">
        <v>0.25013161344762902</v>
      </c>
      <c r="E42">
        <v>8.3599951752097806E-2</v>
      </c>
      <c r="F42">
        <v>0.39493012332292998</v>
      </c>
      <c r="G42">
        <v>0.22296166620573399</v>
      </c>
      <c r="H42">
        <v>7.6512225933016598E-2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66</v>
      </c>
      <c r="C43">
        <v>0.36726505309423502</v>
      </c>
      <c r="D43">
        <v>0.25660373128288799</v>
      </c>
      <c r="E43">
        <v>0.15235750340229401</v>
      </c>
      <c r="F43">
        <v>0.31630400145688897</v>
      </c>
      <c r="G43">
        <v>0.22910042721651799</v>
      </c>
      <c r="H43">
        <v>0.16739130595319601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0.35028838206136997</v>
      </c>
      <c r="D44">
        <v>0.29631105908491101</v>
      </c>
      <c r="E44">
        <v>0.237140479700683</v>
      </c>
      <c r="F44">
        <v>0.29907071822272302</v>
      </c>
      <c r="G44">
        <v>0.26462642646663598</v>
      </c>
      <c r="H44">
        <v>0.25840798956939098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0.12716971550558601</v>
      </c>
      <c r="D45">
        <v>0.31126405468692298</v>
      </c>
      <c r="E45">
        <v>0.68286336059971298</v>
      </c>
      <c r="F45">
        <v>0.185235563011211</v>
      </c>
      <c r="G45">
        <v>0.27917668557957398</v>
      </c>
      <c r="H45">
        <v>0.50700617782214696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50</v>
      </c>
      <c r="C46">
        <v>-5.0974859720007301E-2</v>
      </c>
      <c r="D46">
        <v>0.29752518602838401</v>
      </c>
      <c r="E46">
        <v>0.86396463722598005</v>
      </c>
      <c r="F46">
        <v>-5.1885201865899101E-2</v>
      </c>
      <c r="G46">
        <v>0.266496218436788</v>
      </c>
      <c r="H46">
        <v>0.84563254719429803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0.20005236741636401</v>
      </c>
      <c r="D47">
        <v>0.39884086061338803</v>
      </c>
      <c r="E47">
        <v>0.61595987101386895</v>
      </c>
      <c r="F47">
        <v>1.3645800586264399E-2</v>
      </c>
      <c r="G47">
        <v>0.35933335133456201</v>
      </c>
      <c r="H47">
        <v>0.96970735610566305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57</v>
      </c>
      <c r="C48">
        <v>0.29634356612021201</v>
      </c>
      <c r="D48">
        <v>0.30024880048543301</v>
      </c>
      <c r="E48">
        <v>0.32364590404905302</v>
      </c>
      <c r="F48">
        <v>0.28202063420606999</v>
      </c>
      <c r="G48">
        <v>0.27105347658050599</v>
      </c>
      <c r="H48">
        <v>0.29812566638832799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52</v>
      </c>
      <c r="C49">
        <v>7.1550715394251493E-2</v>
      </c>
      <c r="D49">
        <v>0.37396467102805803</v>
      </c>
      <c r="E49">
        <v>0.84826694364478905</v>
      </c>
      <c r="F49">
        <v>0.101328815548862</v>
      </c>
      <c r="G49">
        <v>0.33861472621469302</v>
      </c>
      <c r="H49">
        <v>0.764752999674705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0.43719364686150303</v>
      </c>
      <c r="D50">
        <v>0.46169713806829299</v>
      </c>
      <c r="E50">
        <v>0.34367580083285798</v>
      </c>
      <c r="F50">
        <v>0.30849871288641101</v>
      </c>
      <c r="G50">
        <v>0.41543847236057502</v>
      </c>
      <c r="H50">
        <v>0.45773248454133902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0.71345242428445399</v>
      </c>
      <c r="D51">
        <v>0.45576660243302503</v>
      </c>
      <c r="E51">
        <v>0.11749152130198</v>
      </c>
      <c r="F51">
        <v>0.66820715314755097</v>
      </c>
      <c r="G51">
        <v>0.42114166977887102</v>
      </c>
      <c r="H51">
        <v>0.112590471356115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0.27410707804372902</v>
      </c>
      <c r="D52">
        <v>0.365462877208859</v>
      </c>
      <c r="E52">
        <v>0.453238356750225</v>
      </c>
      <c r="F52">
        <v>0.28391688696739498</v>
      </c>
      <c r="G52">
        <v>0.33549415398723198</v>
      </c>
      <c r="H52">
        <v>0.39740505003882698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0.33068153130487898</v>
      </c>
      <c r="D53">
        <v>0.42009147882266901</v>
      </c>
      <c r="E53">
        <v>0.43118497313259502</v>
      </c>
      <c r="F53">
        <v>0.33523676416250903</v>
      </c>
      <c r="G53">
        <v>0.38452653473725801</v>
      </c>
      <c r="H53">
        <v>0.38330822710760698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-0.71823315184159298</v>
      </c>
      <c r="D54">
        <v>0.380637416387065</v>
      </c>
      <c r="E54">
        <v>5.91708045633604E-2</v>
      </c>
      <c r="F54">
        <v>-0.68011822318390402</v>
      </c>
      <c r="G54">
        <v>0.34612294081442901</v>
      </c>
      <c r="H54">
        <v>4.9418703686439802E-2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74</v>
      </c>
      <c r="C55">
        <v>-0.70686631965381697</v>
      </c>
      <c r="D55">
        <v>0.36055673051984</v>
      </c>
      <c r="E55">
        <v>4.9939046019407997E-2</v>
      </c>
      <c r="F55">
        <v>-0.70397809501307096</v>
      </c>
      <c r="G55">
        <v>0.32902689026085402</v>
      </c>
      <c r="H55">
        <v>3.2389033823379001E-2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79</v>
      </c>
      <c r="C56">
        <v>-0.92923265008867195</v>
      </c>
      <c r="D56">
        <v>0.35684022163830897</v>
      </c>
      <c r="E56">
        <v>9.2127152651482191E-3</v>
      </c>
      <c r="F56">
        <v>-0.89323396094699303</v>
      </c>
      <c r="G56">
        <v>0.32450392999062899</v>
      </c>
      <c r="H56">
        <v>5.9121613985673597E-3</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72</v>
      </c>
      <c r="C57">
        <v>-0.66702893268108798</v>
      </c>
      <c r="D57">
        <v>0.361666273390363</v>
      </c>
      <c r="E57">
        <v>6.5136280311802894E-2</v>
      </c>
      <c r="F57">
        <v>-0.65394037786271297</v>
      </c>
      <c r="G57">
        <v>0.32908047519969802</v>
      </c>
      <c r="H57">
        <v>4.6903046118472902E-2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82</v>
      </c>
      <c r="C58">
        <v>-0.59138874986751799</v>
      </c>
      <c r="D58">
        <v>0.37568399754725401</v>
      </c>
      <c r="E58">
        <v>0.115449216372675</v>
      </c>
      <c r="F58">
        <v>-0.618138463054551</v>
      </c>
      <c r="G58">
        <v>0.34232899960580299</v>
      </c>
      <c r="H58">
        <v>7.0967500653352694E-2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70</v>
      </c>
      <c r="C59">
        <v>-0.70983983277046203</v>
      </c>
      <c r="D59">
        <v>0.37244797485981601</v>
      </c>
      <c r="E59">
        <v>5.6666234126031299E-2</v>
      </c>
      <c r="F59">
        <v>-0.67736143534891902</v>
      </c>
      <c r="G59">
        <v>0.338487697991248</v>
      </c>
      <c r="H59">
        <v>4.5377252741078199E-2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-0.71950226746462198</v>
      </c>
      <c r="D60">
        <v>0.35376715225765798</v>
      </c>
      <c r="E60">
        <v>4.1968732903137199E-2</v>
      </c>
      <c r="F60">
        <v>-0.67793849871696099</v>
      </c>
      <c r="G60">
        <v>0.32132208934122403</v>
      </c>
      <c r="H60">
        <v>3.4872058862413902E-2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68</v>
      </c>
      <c r="C61">
        <v>-1.19880771621153</v>
      </c>
      <c r="D61">
        <v>0.431341297921157</v>
      </c>
      <c r="E61">
        <v>5.4483635999085199E-3</v>
      </c>
      <c r="F61">
        <v>-1.0864793637090899</v>
      </c>
      <c r="G61">
        <v>0.39083152874118199</v>
      </c>
      <c r="H61">
        <v>5.4372728270565803E-3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75</v>
      </c>
      <c r="C62">
        <v>-0.71497215351442001</v>
      </c>
      <c r="D62">
        <v>0.387971910336109</v>
      </c>
      <c r="E62">
        <v>6.5351622470923701E-2</v>
      </c>
      <c r="F62">
        <v>-0.70923504846293794</v>
      </c>
      <c r="G62">
        <v>0.35480301731208802</v>
      </c>
      <c r="H62">
        <v>4.56132891801301E-2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77</v>
      </c>
      <c r="C63">
        <v>-0.81082794609570896</v>
      </c>
      <c r="D63">
        <v>0.36132941754331799</v>
      </c>
      <c r="E63">
        <v>2.4831558540992199E-2</v>
      </c>
      <c r="F63">
        <v>-0.78242021310958698</v>
      </c>
      <c r="G63">
        <v>0.32850642473499198</v>
      </c>
      <c r="H63">
        <v>1.7230585499794501E-2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81</v>
      </c>
      <c r="C64">
        <v>-0.69612203892351199</v>
      </c>
      <c r="D64">
        <v>0.36882196727691302</v>
      </c>
      <c r="E64">
        <v>5.9103827493470998E-2</v>
      </c>
      <c r="F64">
        <v>-0.75023931133620603</v>
      </c>
      <c r="G64">
        <v>0.33650493408884302</v>
      </c>
      <c r="H64">
        <v>2.5780347045401799E-2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84</v>
      </c>
      <c r="C65">
        <v>-0.93149017064972495</v>
      </c>
      <c r="D65">
        <v>0.37512957313948803</v>
      </c>
      <c r="E65">
        <v>1.30238741264964E-2</v>
      </c>
      <c r="F65">
        <v>-0.88830506855276803</v>
      </c>
      <c r="G65">
        <v>0.341739931946276</v>
      </c>
      <c r="H65">
        <v>9.33977998096195E-3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-0.95025021165983203</v>
      </c>
      <c r="D66">
        <v>0.46781499168869001</v>
      </c>
      <c r="E66">
        <v>4.2229421782406899E-2</v>
      </c>
      <c r="F66">
        <v>-0.79498965601798899</v>
      </c>
      <c r="G66">
        <v>0.43292816693859498</v>
      </c>
      <c r="H66">
        <v>6.6312049098115194E-2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76</v>
      </c>
      <c r="C67">
        <v>-0.73133538329040404</v>
      </c>
      <c r="D67">
        <v>0.41608244544055301</v>
      </c>
      <c r="E67">
        <v>7.8803776909850701E-2</v>
      </c>
      <c r="F67">
        <v>-0.67406366777899596</v>
      </c>
      <c r="G67">
        <v>0.38297600106361701</v>
      </c>
      <c r="H67">
        <v>7.83963380871259E-2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69</v>
      </c>
      <c r="C68">
        <v>-0.92106238119217199</v>
      </c>
      <c r="D68">
        <v>0.49761204513729101</v>
      </c>
      <c r="E68">
        <v>6.4174616798075304E-2</v>
      </c>
      <c r="F68">
        <v>-0.87930726975557505</v>
      </c>
      <c r="G68">
        <v>0.45763882113170501</v>
      </c>
      <c r="H68">
        <v>5.4681287861703197E-2</v>
      </c>
      <c r="I68" t="s">
        <v>170</v>
      </c>
      <c r="J68" t="s">
        <v>170</v>
      </c>
      <c r="K68" t="s">
        <v>170</v>
      </c>
      <c r="L68" t="s">
        <v>170</v>
      </c>
      <c r="M68" t="s">
        <v>170</v>
      </c>
      <c r="N68" t="s">
        <v>170</v>
      </c>
      <c r="P68" t="str">
        <f t="shared" si="4"/>
        <v>^</v>
      </c>
      <c r="Q68" t="str">
        <f t="shared" si="5"/>
        <v>^</v>
      </c>
      <c r="R68" t="str">
        <f t="shared" si="6"/>
        <v/>
      </c>
      <c r="S68" t="str">
        <f t="shared" si="7"/>
        <v/>
      </c>
    </row>
    <row r="69" spans="1:19" x14ac:dyDescent="0.25">
      <c r="A69">
        <v>68</v>
      </c>
      <c r="B69" t="s">
        <v>73</v>
      </c>
      <c r="C69">
        <v>-0.38210900555388499</v>
      </c>
      <c r="D69">
        <v>0.497404134965933</v>
      </c>
      <c r="E69">
        <v>0.44236461282747802</v>
      </c>
      <c r="F69">
        <v>-0.33752253997338899</v>
      </c>
      <c r="G69">
        <v>0.46043445096369701</v>
      </c>
      <c r="H69">
        <v>0.46352652258890598</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83</v>
      </c>
      <c r="C70">
        <v>-1.11095859253336</v>
      </c>
      <c r="D70">
        <v>0.66800072100373498</v>
      </c>
      <c r="E70">
        <v>9.6290444472330899E-2</v>
      </c>
      <c r="F70">
        <v>-0.93092097749680502</v>
      </c>
      <c r="G70">
        <v>0.61837629625635804</v>
      </c>
      <c r="H70">
        <v>0.13221408045678601</v>
      </c>
      <c r="I70" t="s">
        <v>170</v>
      </c>
      <c r="J70" t="s">
        <v>170</v>
      </c>
      <c r="K70" t="s">
        <v>170</v>
      </c>
      <c r="L70" t="s">
        <v>170</v>
      </c>
      <c r="M70" t="s">
        <v>170</v>
      </c>
      <c r="N70" t="s">
        <v>170</v>
      </c>
      <c r="P70" t="str">
        <f t="shared" si="4"/>
        <v>^</v>
      </c>
      <c r="Q70" t="str">
        <f t="shared" si="5"/>
        <v/>
      </c>
      <c r="R70" t="str">
        <f t="shared" si="6"/>
        <v/>
      </c>
      <c r="S70" t="str">
        <f t="shared" si="7"/>
        <v/>
      </c>
    </row>
    <row r="71" spans="1:19" x14ac:dyDescent="0.25">
      <c r="B71" t="s">
        <v>503</v>
      </c>
      <c r="C71">
        <v>-2.9563808577271901E-2</v>
      </c>
      <c r="D71">
        <v>4.3660982175823003E-2</v>
      </c>
      <c r="E71">
        <v>0.49832859502185201</v>
      </c>
      <c r="F71">
        <v>-3.8401997978510199E-3</v>
      </c>
      <c r="G71">
        <v>3.8429870539259101E-2</v>
      </c>
      <c r="H71">
        <v>0.92040190630141805</v>
      </c>
      <c r="I71">
        <v>-2.2157744023552001E-2</v>
      </c>
      <c r="J71">
        <v>4.3266584602474401E-2</v>
      </c>
      <c r="K71">
        <v>0.60856604589223195</v>
      </c>
      <c r="L71">
        <v>-3.0085677687693601E-5</v>
      </c>
      <c r="M71">
        <v>3.81063719837453E-2</v>
      </c>
      <c r="N71">
        <v>0.99937005561052406</v>
      </c>
      <c r="P71" t="str">
        <f t="shared" si="4"/>
        <v/>
      </c>
      <c r="Q71" t="str">
        <f t="shared" si="5"/>
        <v/>
      </c>
      <c r="R71" t="str">
        <f t="shared" si="6"/>
        <v/>
      </c>
      <c r="S71" t="str">
        <f t="shared" si="7"/>
        <v/>
      </c>
    </row>
    <row r="72" spans="1:19" x14ac:dyDescent="0.25">
      <c r="B72" t="s">
        <v>505</v>
      </c>
      <c r="C72">
        <v>-5.8110600757543797E-2</v>
      </c>
      <c r="D72">
        <v>4.31914494224526E-2</v>
      </c>
      <c r="E72">
        <v>0.17848993248737499</v>
      </c>
      <c r="F72">
        <v>-5.3902952864938299E-2</v>
      </c>
      <c r="G72">
        <v>3.8585142694156499E-2</v>
      </c>
      <c r="H72">
        <v>0.162417401501637</v>
      </c>
      <c r="I72">
        <v>-5.7841443401822901E-2</v>
      </c>
      <c r="J72">
        <v>4.2897039101790199E-2</v>
      </c>
      <c r="K72">
        <v>0.17753668923806601</v>
      </c>
      <c r="L72" s="1">
        <v>-5.2179266840515E-2</v>
      </c>
      <c r="M72">
        <v>3.8322730234180001E-2</v>
      </c>
      <c r="N72">
        <v>0.17333208714696299</v>
      </c>
      <c r="P72" t="str">
        <f t="shared" si="4"/>
        <v/>
      </c>
      <c r="Q72" t="str">
        <f t="shared" si="5"/>
        <v/>
      </c>
      <c r="R72" t="str">
        <f t="shared" si="6"/>
        <v/>
      </c>
      <c r="S72" t="str">
        <f t="shared" si="7"/>
        <v/>
      </c>
    </row>
    <row r="73" spans="1:19" x14ac:dyDescent="0.25">
      <c r="B73" t="s">
        <v>504</v>
      </c>
      <c r="C73">
        <v>5.3737532299116203E-3</v>
      </c>
      <c r="D73">
        <v>4.7326254605793198E-2</v>
      </c>
      <c r="E73">
        <v>0.90959692015814997</v>
      </c>
      <c r="F73">
        <v>-1.1940046490211E-2</v>
      </c>
      <c r="G73">
        <v>4.04167952880361E-2</v>
      </c>
      <c r="H73">
        <v>0.76767084909004102</v>
      </c>
      <c r="I73">
        <v>-1.7578176264896001E-3</v>
      </c>
      <c r="J73">
        <v>4.6994550071366201E-2</v>
      </c>
      <c r="K73">
        <v>0.97016231540587095</v>
      </c>
      <c r="L73">
        <v>-1.48010032035806E-2</v>
      </c>
      <c r="M73">
        <v>4.0192901722948197E-2</v>
      </c>
      <c r="N73">
        <v>0.71268744056246502</v>
      </c>
      <c r="P73" t="str">
        <f t="shared" si="4"/>
        <v/>
      </c>
      <c r="Q73" t="str">
        <f t="shared" si="5"/>
        <v/>
      </c>
      <c r="R73" t="str">
        <f t="shared" si="6"/>
        <v/>
      </c>
      <c r="S73"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2" sqref="B2:N74"/>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0.109696982982482</v>
      </c>
      <c r="D2">
        <v>0.11812191774863701</v>
      </c>
      <c r="E2">
        <v>0.35305705337565602</v>
      </c>
      <c r="F2">
        <v>5.1909841110303799E-2</v>
      </c>
      <c r="G2">
        <v>0.10589047525523</v>
      </c>
      <c r="H2">
        <v>0.62397681101426905</v>
      </c>
      <c r="I2">
        <v>9.8423431492199107E-2</v>
      </c>
      <c r="J2">
        <v>0.117551778524808</v>
      </c>
      <c r="K2">
        <v>0.40243673612738801</v>
      </c>
      <c r="L2">
        <v>4.6990401532150901E-2</v>
      </c>
      <c r="M2">
        <v>0.10534847849973</v>
      </c>
      <c r="N2">
        <v>0.65556309888544495</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-1.4957573739231201E-2</v>
      </c>
      <c r="D3">
        <v>4.36954239895068E-2</v>
      </c>
      <c r="E3">
        <v>0.732114284447685</v>
      </c>
      <c r="F3">
        <v>-1.4995993212833699E-2</v>
      </c>
      <c r="G3">
        <v>3.87062534376688E-2</v>
      </c>
      <c r="H3">
        <v>0.69843733477591097</v>
      </c>
      <c r="I3">
        <v>-1.7153681584039501E-2</v>
      </c>
      <c r="J3">
        <v>4.34803585863573E-2</v>
      </c>
      <c r="K3">
        <v>0.69320038104370796</v>
      </c>
      <c r="L3">
        <v>-1.2862973906601001E-2</v>
      </c>
      <c r="M3">
        <v>3.8417132178674603E-2</v>
      </c>
      <c r="N3">
        <v>0.73775793278613999</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-0.12968919072361701</v>
      </c>
      <c r="D4">
        <v>5.12659086750289E-2</v>
      </c>
      <c r="E4">
        <v>1.1414853127007501E-2</v>
      </c>
      <c r="F4">
        <v>-0.12211254498905801</v>
      </c>
      <c r="G4">
        <v>4.2966649855847402E-2</v>
      </c>
      <c r="H4">
        <v>4.48271517297953E-3</v>
      </c>
      <c r="I4">
        <v>-0.128821699496003</v>
      </c>
      <c r="J4">
        <v>5.10524462143567E-2</v>
      </c>
      <c r="K4">
        <v>1.1625229414067E-2</v>
      </c>
      <c r="L4">
        <v>-0.1204807658806</v>
      </c>
      <c r="M4">
        <v>4.2690245617250398E-2</v>
      </c>
      <c r="N4">
        <v>4.76941868226046E-3</v>
      </c>
      <c r="P4" t="str">
        <f t="shared" si="0"/>
        <v>*</v>
      </c>
      <c r="Q4" t="str">
        <f t="shared" si="1"/>
        <v>**</v>
      </c>
      <c r="R4" t="str">
        <f t="shared" si="2"/>
        <v>*</v>
      </c>
      <c r="S4" t="str">
        <f t="shared" si="3"/>
        <v>**</v>
      </c>
    </row>
    <row r="5" spans="1:19" x14ac:dyDescent="0.25">
      <c r="A5">
        <v>4</v>
      </c>
      <c r="B5" t="s">
        <v>124</v>
      </c>
      <c r="C5">
        <v>0.12013073652907399</v>
      </c>
      <c r="D5">
        <v>4.3225047227690397E-2</v>
      </c>
      <c r="E5">
        <v>5.4494184027549198E-3</v>
      </c>
      <c r="F5">
        <v>9.8914170117635994E-2</v>
      </c>
      <c r="G5">
        <v>3.3579632438534998E-2</v>
      </c>
      <c r="H5">
        <v>3.2226673442827501E-3</v>
      </c>
      <c r="I5">
        <v>0.10011158457394401</v>
      </c>
      <c r="J5">
        <v>4.1770567129816201E-2</v>
      </c>
      <c r="K5">
        <v>1.6543390638501999E-2</v>
      </c>
      <c r="L5">
        <v>7.9790117780458997E-2</v>
      </c>
      <c r="M5">
        <v>3.2046956567364997E-2</v>
      </c>
      <c r="N5">
        <v>1.2781942654979899E-2</v>
      </c>
      <c r="P5" t="str">
        <f t="shared" si="0"/>
        <v>**</v>
      </c>
      <c r="Q5" t="str">
        <f t="shared" si="1"/>
        <v>**</v>
      </c>
      <c r="R5" t="str">
        <f t="shared" si="2"/>
        <v>*</v>
      </c>
      <c r="S5" t="str">
        <f t="shared" si="3"/>
        <v>*</v>
      </c>
    </row>
    <row r="6" spans="1:19" x14ac:dyDescent="0.25">
      <c r="A6">
        <v>5</v>
      </c>
      <c r="B6" t="s">
        <v>25</v>
      </c>
      <c r="C6">
        <v>2.2626242415259401E-2</v>
      </c>
      <c r="D6">
        <v>5.1370841421351003E-2</v>
      </c>
      <c r="E6">
        <v>0.65961184813773099</v>
      </c>
      <c r="F6">
        <v>2.9545007636790702E-2</v>
      </c>
      <c r="G6">
        <v>4.3095195597071798E-2</v>
      </c>
      <c r="H6">
        <v>0.49298087404657298</v>
      </c>
      <c r="I6">
        <v>2.86772593469947E-2</v>
      </c>
      <c r="J6">
        <v>5.0931515784733102E-2</v>
      </c>
      <c r="K6">
        <v>0.57339723573605195</v>
      </c>
      <c r="L6">
        <v>3.7901844315251697E-2</v>
      </c>
      <c r="M6">
        <v>4.2638355687465102E-2</v>
      </c>
      <c r="N6">
        <v>0.37404913681070001</v>
      </c>
      <c r="P6" t="str">
        <f t="shared" si="0"/>
        <v/>
      </c>
      <c r="Q6" t="str">
        <f t="shared" si="1"/>
        <v/>
      </c>
      <c r="R6" t="str">
        <f t="shared" si="2"/>
        <v/>
      </c>
      <c r="S6" t="str">
        <f t="shared" si="3"/>
        <v/>
      </c>
    </row>
    <row r="7" spans="1:19" x14ac:dyDescent="0.25">
      <c r="A7">
        <v>6</v>
      </c>
      <c r="B7" t="s">
        <v>26</v>
      </c>
      <c r="C7">
        <v>6.2171952388985E-2</v>
      </c>
      <c r="D7">
        <v>8.1824930561777406E-2</v>
      </c>
      <c r="E7">
        <v>0.44736413230375599</v>
      </c>
      <c r="F7">
        <v>0.108071504000694</v>
      </c>
      <c r="G7">
        <v>7.0542125575613193E-2</v>
      </c>
      <c r="H7">
        <v>0.12551904988933801</v>
      </c>
      <c r="I7">
        <v>4.6882195400912603E-2</v>
      </c>
      <c r="J7">
        <v>8.1294915334571602E-2</v>
      </c>
      <c r="K7">
        <v>0.56414697175776396</v>
      </c>
      <c r="L7">
        <v>8.96121255070043E-2</v>
      </c>
      <c r="M7">
        <v>6.9917271944353501E-2</v>
      </c>
      <c r="N7">
        <v>0.19995213088849501</v>
      </c>
      <c r="P7" t="str">
        <f t="shared" si="0"/>
        <v/>
      </c>
      <c r="Q7" t="str">
        <f t="shared" si="1"/>
        <v/>
      </c>
      <c r="R7" t="str">
        <f t="shared" si="2"/>
        <v/>
      </c>
      <c r="S7" t="str">
        <f t="shared" si="3"/>
        <v/>
      </c>
    </row>
    <row r="8" spans="1:19" x14ac:dyDescent="0.25">
      <c r="A8">
        <v>7</v>
      </c>
      <c r="B8" t="s">
        <v>30</v>
      </c>
      <c r="C8">
        <v>3.6549700439403497E-2</v>
      </c>
      <c r="D8">
        <v>5.1542391454118201E-2</v>
      </c>
      <c r="E8">
        <v>0.47825049654635099</v>
      </c>
      <c r="F8">
        <v>5.8161228423562202E-2</v>
      </c>
      <c r="G8">
        <v>4.2546243907315498E-2</v>
      </c>
      <c r="H8">
        <v>0.171621526188284</v>
      </c>
      <c r="I8">
        <v>2.80137425217746E-2</v>
      </c>
      <c r="J8">
        <v>5.11984002770519E-2</v>
      </c>
      <c r="K8">
        <v>0.584268467646329</v>
      </c>
      <c r="L8">
        <v>4.6263049509402299E-2</v>
      </c>
      <c r="M8">
        <v>4.2119650933834199E-2</v>
      </c>
      <c r="N8">
        <v>0.272042039487497</v>
      </c>
      <c r="P8" t="str">
        <f t="shared" si="0"/>
        <v/>
      </c>
      <c r="Q8" t="str">
        <f t="shared" si="1"/>
        <v/>
      </c>
      <c r="R8" t="str">
        <f t="shared" si="2"/>
        <v/>
      </c>
      <c r="S8" t="str">
        <f t="shared" si="3"/>
        <v/>
      </c>
    </row>
    <row r="9" spans="1:19" x14ac:dyDescent="0.25">
      <c r="A9">
        <v>8</v>
      </c>
      <c r="B9" t="s">
        <v>27</v>
      </c>
      <c r="C9">
        <v>-3.2065513801122499E-2</v>
      </c>
      <c r="D9">
        <v>8.9078238199054693E-2</v>
      </c>
      <c r="E9">
        <v>0.71886939708795805</v>
      </c>
      <c r="F9">
        <v>3.7443952768944702E-3</v>
      </c>
      <c r="G9">
        <v>7.5876255169803702E-2</v>
      </c>
      <c r="H9">
        <v>0.96064140218228999</v>
      </c>
      <c r="I9">
        <v>-4.5278755308352701E-2</v>
      </c>
      <c r="J9">
        <v>8.7322198900338002E-2</v>
      </c>
      <c r="K9">
        <v>0.60409192515121801</v>
      </c>
      <c r="L9">
        <v>-6.86014054120685E-3</v>
      </c>
      <c r="M9">
        <v>7.3727247385921693E-2</v>
      </c>
      <c r="N9">
        <v>0.92586577695083805</v>
      </c>
      <c r="P9" t="str">
        <f t="shared" si="0"/>
        <v/>
      </c>
      <c r="Q9" t="str">
        <f t="shared" si="1"/>
        <v/>
      </c>
      <c r="R9" t="str">
        <f t="shared" si="2"/>
        <v/>
      </c>
      <c r="S9" t="str">
        <f t="shared" si="3"/>
        <v/>
      </c>
    </row>
    <row r="10" spans="1:19" x14ac:dyDescent="0.25">
      <c r="A10">
        <v>9</v>
      </c>
      <c r="B10" t="s">
        <v>29</v>
      </c>
      <c r="C10">
        <v>-7.03881787821211E-2</v>
      </c>
      <c r="D10">
        <v>4.7527291939845097E-2</v>
      </c>
      <c r="E10">
        <v>0.138605118985512</v>
      </c>
      <c r="F10">
        <v>-5.3017607474385303E-2</v>
      </c>
      <c r="G10">
        <v>3.92630103294428E-2</v>
      </c>
      <c r="H10">
        <v>0.17691352821318601</v>
      </c>
      <c r="I10">
        <v>-7.6248956446513597E-2</v>
      </c>
      <c r="J10">
        <v>4.7251397648051502E-2</v>
      </c>
      <c r="K10">
        <v>0.106595379553098</v>
      </c>
      <c r="L10">
        <v>-5.9107085886169801E-2</v>
      </c>
      <c r="M10">
        <v>3.8968951177124601E-2</v>
      </c>
      <c r="N10">
        <v>0.12932379289252099</v>
      </c>
      <c r="P10" t="str">
        <f t="shared" si="0"/>
        <v/>
      </c>
      <c r="Q10" t="str">
        <f t="shared" si="1"/>
        <v/>
      </c>
      <c r="R10" t="str">
        <f t="shared" si="2"/>
        <v/>
      </c>
      <c r="S10" t="str">
        <f t="shared" si="3"/>
        <v/>
      </c>
    </row>
    <row r="11" spans="1:19" x14ac:dyDescent="0.25">
      <c r="A11">
        <v>10</v>
      </c>
      <c r="B11" t="s">
        <v>28</v>
      </c>
      <c r="C11">
        <v>-7.2303002326603402E-2</v>
      </c>
      <c r="D11">
        <v>0.15130594442329401</v>
      </c>
      <c r="E11">
        <v>0.63275011763324196</v>
      </c>
      <c r="F11">
        <v>-2.1508246613088099E-2</v>
      </c>
      <c r="G11">
        <v>0.13094797929101001</v>
      </c>
      <c r="H11">
        <v>0.86953409467973997</v>
      </c>
      <c r="I11">
        <v>-5.0418538443862598E-2</v>
      </c>
      <c r="J11">
        <v>0.14746405131453</v>
      </c>
      <c r="K11">
        <v>0.73242319316790505</v>
      </c>
      <c r="L11">
        <v>6.2683849531192702E-3</v>
      </c>
      <c r="M11">
        <v>0.12746338875909999</v>
      </c>
      <c r="N11">
        <v>0.96077750339662604</v>
      </c>
      <c r="P11" t="str">
        <f t="shared" si="0"/>
        <v/>
      </c>
      <c r="Q11" t="str">
        <f t="shared" si="1"/>
        <v/>
      </c>
      <c r="R11" t="str">
        <f t="shared" si="2"/>
        <v/>
      </c>
      <c r="S11" t="str">
        <f t="shared" si="3"/>
        <v/>
      </c>
    </row>
    <row r="12" spans="1:19" x14ac:dyDescent="0.25">
      <c r="A12">
        <v>11</v>
      </c>
      <c r="B12" t="s">
        <v>31</v>
      </c>
      <c r="C12">
        <v>-5.7911251067473302E-2</v>
      </c>
      <c r="D12">
        <v>7.8824207673738305E-3</v>
      </c>
      <c r="E12">
        <v>2.02837746599016E-13</v>
      </c>
      <c r="F12">
        <v>-6.0467226782250499E-2</v>
      </c>
      <c r="G12">
        <v>6.94089599031878E-3</v>
      </c>
      <c r="H12">
        <v>2.99266137500981E-18</v>
      </c>
      <c r="I12">
        <v>-5.6027821453475297E-2</v>
      </c>
      <c r="J12">
        <v>7.8287039974061293E-3</v>
      </c>
      <c r="K12">
        <v>8.2633899722850401E-13</v>
      </c>
      <c r="L12">
        <v>-5.8641459402649802E-2</v>
      </c>
      <c r="M12">
        <v>6.8867974977311697E-3</v>
      </c>
      <c r="N12">
        <v>1.66511269318222E-17</v>
      </c>
      <c r="P12" t="str">
        <f t="shared" si="0"/>
        <v>***</v>
      </c>
      <c r="Q12" t="str">
        <f t="shared" si="1"/>
        <v>***</v>
      </c>
      <c r="R12" t="str">
        <f t="shared" si="2"/>
        <v>***</v>
      </c>
      <c r="S12" t="str">
        <f t="shared" si="3"/>
        <v>***</v>
      </c>
    </row>
    <row r="13" spans="1:19" x14ac:dyDescent="0.25">
      <c r="A13">
        <v>12</v>
      </c>
      <c r="B13" t="s">
        <v>173</v>
      </c>
      <c r="C13">
        <v>6.7474645366398097E-3</v>
      </c>
      <c r="D13">
        <v>5.3034708069403698E-2</v>
      </c>
      <c r="E13">
        <v>0.89876047147609395</v>
      </c>
      <c r="F13">
        <v>5.3385198317412199E-4</v>
      </c>
      <c r="G13">
        <v>4.94411009700641E-2</v>
      </c>
      <c r="H13">
        <v>0.99138482012182705</v>
      </c>
      <c r="I13">
        <v>4.20655333538697E-3</v>
      </c>
      <c r="J13">
        <v>5.26521372007899E-2</v>
      </c>
      <c r="K13">
        <v>0.93632211345081295</v>
      </c>
      <c r="L13">
        <v>2.2238432820529202E-3</v>
      </c>
      <c r="M13">
        <v>4.9000398987036398E-2</v>
      </c>
      <c r="N13">
        <v>0.96380108476144599</v>
      </c>
      <c r="P13" t="str">
        <f t="shared" si="0"/>
        <v/>
      </c>
      <c r="Q13" t="str">
        <f t="shared" si="1"/>
        <v/>
      </c>
      <c r="R13" t="str">
        <f t="shared" si="2"/>
        <v/>
      </c>
      <c r="S13" t="str">
        <f t="shared" si="3"/>
        <v/>
      </c>
    </row>
    <row r="14" spans="1:19" x14ac:dyDescent="0.25">
      <c r="A14">
        <v>13</v>
      </c>
      <c r="B14" t="s">
        <v>32</v>
      </c>
      <c r="C14">
        <v>4.0794469861502397E-2</v>
      </c>
      <c r="D14">
        <v>2.48932560750037E-2</v>
      </c>
      <c r="E14">
        <v>0.10125992557801999</v>
      </c>
      <c r="F14">
        <v>3.7390655837898898E-2</v>
      </c>
      <c r="G14">
        <v>2.1947793141797602E-2</v>
      </c>
      <c r="H14">
        <v>8.8452473201420106E-2</v>
      </c>
      <c r="I14">
        <v>4.2335939337229699E-2</v>
      </c>
      <c r="J14">
        <v>2.4632240169931201E-2</v>
      </c>
      <c r="K14">
        <v>8.5665253771370797E-2</v>
      </c>
      <c r="L14">
        <v>3.9412370910375701E-2</v>
      </c>
      <c r="M14">
        <v>2.1673533498383201E-2</v>
      </c>
      <c r="N14">
        <v>6.8994438572383104E-2</v>
      </c>
      <c r="P14" t="str">
        <f t="shared" si="0"/>
        <v/>
      </c>
      <c r="Q14" t="str">
        <f t="shared" si="1"/>
        <v>^</v>
      </c>
      <c r="R14" t="str">
        <f t="shared" si="2"/>
        <v>^</v>
      </c>
      <c r="S14" t="str">
        <f t="shared" si="3"/>
        <v>^</v>
      </c>
    </row>
    <row r="15" spans="1:19" x14ac:dyDescent="0.25">
      <c r="A15">
        <v>14</v>
      </c>
      <c r="B15" t="s">
        <v>33</v>
      </c>
      <c r="C15">
        <v>1.5275675719297201E-2</v>
      </c>
      <c r="D15">
        <v>6.3669295051279797E-3</v>
      </c>
      <c r="E15">
        <v>1.6429961717680502E-2</v>
      </c>
      <c r="F15">
        <v>1.4155664690200799E-2</v>
      </c>
      <c r="G15">
        <v>5.6986318755975597E-3</v>
      </c>
      <c r="H15">
        <v>1.29898964613488E-2</v>
      </c>
      <c r="I15">
        <v>1.5090681749456601E-2</v>
      </c>
      <c r="J15">
        <v>6.3485514009670703E-3</v>
      </c>
      <c r="K15">
        <v>1.7452783304838598E-2</v>
      </c>
      <c r="L15">
        <v>1.41111804610007E-2</v>
      </c>
      <c r="M15">
        <v>5.67995200433333E-3</v>
      </c>
      <c r="N15">
        <v>1.29775872638178E-2</v>
      </c>
      <c r="P15" t="str">
        <f t="shared" si="0"/>
        <v>*</v>
      </c>
      <c r="Q15" t="str">
        <f t="shared" si="1"/>
        <v>*</v>
      </c>
      <c r="R15" t="str">
        <f t="shared" si="2"/>
        <v>*</v>
      </c>
      <c r="S15" t="str">
        <f t="shared" si="3"/>
        <v>*</v>
      </c>
    </row>
    <row r="16" spans="1:19" x14ac:dyDescent="0.25">
      <c r="A16">
        <v>15</v>
      </c>
      <c r="B16" t="s">
        <v>118</v>
      </c>
      <c r="C16">
        <v>-7.93097929555279E-3</v>
      </c>
      <c r="D16">
        <v>1.01131156319935E-2</v>
      </c>
      <c r="E16">
        <v>0.43290686911554699</v>
      </c>
      <c r="F16">
        <v>-7.4278344963546296E-3</v>
      </c>
      <c r="G16">
        <v>8.7572939512408701E-3</v>
      </c>
      <c r="H16">
        <v>0.39633309763394098</v>
      </c>
      <c r="I16">
        <v>-7.6738040307501396E-3</v>
      </c>
      <c r="J16">
        <v>1.0066474876718899E-2</v>
      </c>
      <c r="K16">
        <v>0.445873254312457</v>
      </c>
      <c r="L16">
        <v>-7.3292184994029497E-3</v>
      </c>
      <c r="M16">
        <v>8.7030070480908807E-3</v>
      </c>
      <c r="N16">
        <v>0.39970521148877097</v>
      </c>
      <c r="P16" t="str">
        <f t="shared" si="0"/>
        <v/>
      </c>
      <c r="Q16" t="str">
        <f t="shared" si="1"/>
        <v/>
      </c>
      <c r="R16" t="str">
        <f t="shared" si="2"/>
        <v/>
      </c>
      <c r="S16" t="str">
        <f t="shared" si="3"/>
        <v/>
      </c>
    </row>
    <row r="17" spans="1:19" x14ac:dyDescent="0.25">
      <c r="A17">
        <v>16</v>
      </c>
      <c r="B17" t="s">
        <v>34</v>
      </c>
      <c r="C17">
        <v>4.4095551509462398E-3</v>
      </c>
      <c r="D17">
        <v>8.8967764830145599E-4</v>
      </c>
      <c r="E17">
        <v>7.1829217751506704E-7</v>
      </c>
      <c r="F17">
        <v>3.85596291583291E-3</v>
      </c>
      <c r="G17">
        <v>6.8571568086658104E-4</v>
      </c>
      <c r="H17" s="1">
        <v>1.8737856276822801E-8</v>
      </c>
      <c r="I17">
        <v>4.53017183995177E-3</v>
      </c>
      <c r="J17">
        <v>8.8391821040824001E-4</v>
      </c>
      <c r="K17">
        <v>2.9737519069428199E-7</v>
      </c>
      <c r="L17">
        <v>3.9686955420731298E-3</v>
      </c>
      <c r="M17">
        <v>6.7775918423824196E-4</v>
      </c>
      <c r="N17" s="1">
        <v>4.7525352627794503E-9</v>
      </c>
      <c r="P17" t="str">
        <f t="shared" si="0"/>
        <v>***</v>
      </c>
      <c r="Q17" t="str">
        <f t="shared" si="1"/>
        <v>***</v>
      </c>
      <c r="R17" t="str">
        <f t="shared" si="2"/>
        <v>***</v>
      </c>
      <c r="S17" t="str">
        <f t="shared" si="3"/>
        <v>***</v>
      </c>
    </row>
    <row r="18" spans="1:19" x14ac:dyDescent="0.25">
      <c r="A18">
        <v>17</v>
      </c>
      <c r="B18" t="s">
        <v>35</v>
      </c>
      <c r="C18">
        <v>-8.7723944857646301E-4</v>
      </c>
      <c r="D18">
        <v>3.1284588904497503E-4</v>
      </c>
      <c r="E18">
        <v>5.0463110475982304E-3</v>
      </c>
      <c r="F18">
        <v>-7.9687085376884401E-4</v>
      </c>
      <c r="G18">
        <v>2.9362159230718598E-4</v>
      </c>
      <c r="H18">
        <v>6.6488569847374503E-3</v>
      </c>
      <c r="I18">
        <v>-7.85425672935936E-4</v>
      </c>
      <c r="J18">
        <v>2.9932705987551899E-4</v>
      </c>
      <c r="K18">
        <v>8.6911058423417807E-3</v>
      </c>
      <c r="L18">
        <v>-7.1787568087314105E-4</v>
      </c>
      <c r="M18">
        <v>2.7942571173918698E-4</v>
      </c>
      <c r="N18">
        <v>1.0195978082261199E-2</v>
      </c>
      <c r="P18" t="str">
        <f t="shared" si="0"/>
        <v>**</v>
      </c>
      <c r="Q18" t="str">
        <f t="shared" si="1"/>
        <v>**</v>
      </c>
      <c r="R18" t="str">
        <f t="shared" si="2"/>
        <v>**</v>
      </c>
      <c r="S18" t="str">
        <f t="shared" si="3"/>
        <v>*</v>
      </c>
    </row>
    <row r="19" spans="1:19" x14ac:dyDescent="0.25">
      <c r="A19">
        <v>18</v>
      </c>
      <c r="B19" t="s">
        <v>36</v>
      </c>
      <c r="C19">
        <v>5.8668399301123905E-4</v>
      </c>
      <c r="D19">
        <v>1.7915388524014501E-4</v>
      </c>
      <c r="E19">
        <v>1.05755920658379E-3</v>
      </c>
      <c r="F19">
        <v>7.2955940932287004E-4</v>
      </c>
      <c r="G19">
        <v>1.4937579736221999E-4</v>
      </c>
      <c r="H19">
        <v>1.03926773729266E-6</v>
      </c>
      <c r="I19">
        <v>5.6970467429826705E-4</v>
      </c>
      <c r="J19">
        <v>1.77895187526467E-4</v>
      </c>
      <c r="K19">
        <v>1.3625270147965599E-3</v>
      </c>
      <c r="L19">
        <v>7.0179750390832901E-4</v>
      </c>
      <c r="M19">
        <v>1.48220537123731E-4</v>
      </c>
      <c r="N19">
        <v>2.1925002890831599E-6</v>
      </c>
      <c r="P19" t="str">
        <f t="shared" si="0"/>
        <v>**</v>
      </c>
      <c r="Q19" t="str">
        <f t="shared" si="1"/>
        <v>***</v>
      </c>
      <c r="R19" t="str">
        <f t="shared" si="2"/>
        <v>**</v>
      </c>
      <c r="S19" t="str">
        <f t="shared" si="3"/>
        <v>***</v>
      </c>
    </row>
    <row r="20" spans="1:19" x14ac:dyDescent="0.25">
      <c r="A20">
        <v>19</v>
      </c>
      <c r="B20" t="s">
        <v>37</v>
      </c>
      <c r="C20">
        <v>-4.1948787698768503E-2</v>
      </c>
      <c r="D20">
        <v>3.7421609776912799E-2</v>
      </c>
      <c r="E20">
        <v>0.26229738160838301</v>
      </c>
      <c r="F20">
        <v>-4.9198173348837998E-2</v>
      </c>
      <c r="G20">
        <v>3.3261391158136103E-2</v>
      </c>
      <c r="H20">
        <v>0.13910355035203401</v>
      </c>
      <c r="I20">
        <v>-4.6354192503714503E-2</v>
      </c>
      <c r="J20">
        <v>3.7222505145505999E-2</v>
      </c>
      <c r="K20">
        <v>0.21301155663909099</v>
      </c>
      <c r="L20">
        <v>-5.4426364657835999E-2</v>
      </c>
      <c r="M20">
        <v>3.3067301181320799E-2</v>
      </c>
      <c r="N20">
        <v>9.9778784199091503E-2</v>
      </c>
      <c r="P20" t="str">
        <f t="shared" si="0"/>
        <v/>
      </c>
      <c r="Q20" t="str">
        <f t="shared" si="1"/>
        <v/>
      </c>
      <c r="R20" t="str">
        <f t="shared" si="2"/>
        <v/>
      </c>
      <c r="S20" t="str">
        <f t="shared" si="3"/>
        <v>^</v>
      </c>
    </row>
    <row r="21" spans="1:19" x14ac:dyDescent="0.25">
      <c r="A21">
        <v>20</v>
      </c>
      <c r="B21" t="s">
        <v>38</v>
      </c>
      <c r="C21">
        <v>-4.9174524735080702E-2</v>
      </c>
      <c r="D21">
        <v>5.3889155083841102E-2</v>
      </c>
      <c r="E21">
        <v>0.361499020620972</v>
      </c>
      <c r="F21">
        <v>-7.0931711473280104E-2</v>
      </c>
      <c r="G21">
        <v>4.6552528625343502E-2</v>
      </c>
      <c r="H21">
        <v>0.12758569015912499</v>
      </c>
      <c r="I21">
        <v>-5.1707045554277097E-2</v>
      </c>
      <c r="J21">
        <v>5.3685352460928197E-2</v>
      </c>
      <c r="K21">
        <v>0.33547226844373002</v>
      </c>
      <c r="L21">
        <v>-7.2248020678378405E-2</v>
      </c>
      <c r="M21">
        <v>4.6353853175002797E-2</v>
      </c>
      <c r="N21">
        <v>0.119086458682024</v>
      </c>
      <c r="P21" t="str">
        <f t="shared" si="0"/>
        <v/>
      </c>
      <c r="Q21" t="str">
        <f t="shared" si="1"/>
        <v/>
      </c>
      <c r="R21" t="str">
        <f t="shared" si="2"/>
        <v/>
      </c>
      <c r="S21" t="str">
        <f t="shared" si="3"/>
        <v/>
      </c>
    </row>
    <row r="22" spans="1:19" x14ac:dyDescent="0.25">
      <c r="A22">
        <v>21</v>
      </c>
      <c r="B22" t="s">
        <v>40</v>
      </c>
      <c r="C22">
        <v>-0.29023243823922401</v>
      </c>
      <c r="D22">
        <v>5.7374266138911903E-2</v>
      </c>
      <c r="E22" s="1">
        <v>4.2238529129878799E-7</v>
      </c>
      <c r="F22">
        <v>-0.26000385232789303</v>
      </c>
      <c r="G22">
        <v>4.4448339589404799E-2</v>
      </c>
      <c r="H22" s="1">
        <v>4.9283354143183299E-9</v>
      </c>
      <c r="I22">
        <v>-0.29563149313223702</v>
      </c>
      <c r="J22">
        <v>5.7061588374919502E-2</v>
      </c>
      <c r="K22" s="1">
        <v>2.2079482853154499E-7</v>
      </c>
      <c r="L22">
        <v>-0.26389853660180801</v>
      </c>
      <c r="M22">
        <v>4.4042532992692299E-2</v>
      </c>
      <c r="N22" s="1">
        <v>2.0740104438219602E-9</v>
      </c>
      <c r="P22" t="str">
        <f t="shared" si="0"/>
        <v>***</v>
      </c>
      <c r="Q22" t="str">
        <f t="shared" si="1"/>
        <v>***</v>
      </c>
      <c r="R22" t="str">
        <f t="shared" si="2"/>
        <v>***</v>
      </c>
      <c r="S22" t="str">
        <f t="shared" si="3"/>
        <v>***</v>
      </c>
    </row>
    <row r="23" spans="1:19" x14ac:dyDescent="0.25">
      <c r="A23">
        <v>22</v>
      </c>
      <c r="B23" t="s">
        <v>41</v>
      </c>
      <c r="C23">
        <v>-1.1206448408729499E-3</v>
      </c>
      <c r="D23">
        <v>4.5584145177605999E-2</v>
      </c>
      <c r="E23">
        <v>0.98038670782425497</v>
      </c>
      <c r="F23">
        <v>-5.4632435498479098E-3</v>
      </c>
      <c r="G23">
        <v>3.5440519434984302E-2</v>
      </c>
      <c r="H23">
        <v>0.87748951890105797</v>
      </c>
      <c r="I23">
        <v>-6.7179259495324202E-3</v>
      </c>
      <c r="J23">
        <v>4.5356646068487397E-2</v>
      </c>
      <c r="K23">
        <v>0.88225329376860995</v>
      </c>
      <c r="L23">
        <v>-1.00905526995007E-2</v>
      </c>
      <c r="M23">
        <v>3.5157420498975002E-2</v>
      </c>
      <c r="N23">
        <v>0.77410419634461203</v>
      </c>
      <c r="P23" t="str">
        <f t="shared" si="0"/>
        <v/>
      </c>
      <c r="Q23" t="str">
        <f t="shared" si="1"/>
        <v/>
      </c>
      <c r="R23" t="str">
        <f t="shared" si="2"/>
        <v/>
      </c>
      <c r="S23" t="str">
        <f t="shared" si="3"/>
        <v/>
      </c>
    </row>
    <row r="24" spans="1:19" x14ac:dyDescent="0.25">
      <c r="A24">
        <v>23</v>
      </c>
      <c r="B24" t="s">
        <v>39</v>
      </c>
      <c r="C24">
        <v>2.2023988008332E-3</v>
      </c>
      <c r="D24">
        <v>7.2530969913123799E-2</v>
      </c>
      <c r="E24">
        <v>0.97577600301840794</v>
      </c>
      <c r="F24">
        <v>-5.0260028649100702E-2</v>
      </c>
      <c r="G24">
        <v>5.4643499683386602E-2</v>
      </c>
      <c r="H24">
        <v>0.35768744499719202</v>
      </c>
      <c r="I24">
        <v>2.0269504894476001E-3</v>
      </c>
      <c r="J24">
        <v>7.21947045635635E-2</v>
      </c>
      <c r="K24">
        <v>0.97760140357826597</v>
      </c>
      <c r="L24">
        <v>-4.2657023477498703E-2</v>
      </c>
      <c r="M24">
        <v>5.4152014117002899E-2</v>
      </c>
      <c r="N24">
        <v>0.43085619441599399</v>
      </c>
      <c r="P24" t="str">
        <f t="shared" si="0"/>
        <v/>
      </c>
      <c r="Q24" t="str">
        <f t="shared" si="1"/>
        <v/>
      </c>
      <c r="R24" t="str">
        <f t="shared" si="2"/>
        <v/>
      </c>
      <c r="S24" t="str">
        <f t="shared" si="3"/>
        <v/>
      </c>
    </row>
    <row r="25" spans="1:19" x14ac:dyDescent="0.25">
      <c r="A25">
        <v>24</v>
      </c>
      <c r="B25" t="s">
        <v>43</v>
      </c>
      <c r="C25">
        <v>-6.3914152699544202E-2</v>
      </c>
      <c r="D25">
        <v>9.7217084726707106E-3</v>
      </c>
      <c r="E25" s="1">
        <v>4.8858139756191602E-11</v>
      </c>
      <c r="F25">
        <v>-5.9718448296627098E-2</v>
      </c>
      <c r="G25">
        <v>9.0834350451325391E-3</v>
      </c>
      <c r="H25" s="1">
        <v>4.88384387595294E-11</v>
      </c>
      <c r="I25">
        <v>-6.4922792099728302E-2</v>
      </c>
      <c r="J25">
        <v>9.64864159747824E-3</v>
      </c>
      <c r="K25" s="1">
        <v>1.7118861883602699E-11</v>
      </c>
      <c r="L25">
        <v>-6.0767633539291599E-2</v>
      </c>
      <c r="M25">
        <v>9.0052540475152095E-3</v>
      </c>
      <c r="N25" s="1">
        <v>1.4987639324293398E-11</v>
      </c>
      <c r="P25" t="str">
        <f t="shared" si="0"/>
        <v>***</v>
      </c>
      <c r="Q25" t="str">
        <f t="shared" si="1"/>
        <v>***</v>
      </c>
      <c r="R25" t="str">
        <f t="shared" si="2"/>
        <v>***</v>
      </c>
      <c r="S25" t="str">
        <f t="shared" si="3"/>
        <v>***</v>
      </c>
    </row>
    <row r="26" spans="1:19" x14ac:dyDescent="0.25">
      <c r="A26">
        <v>25</v>
      </c>
      <c r="B26" t="s">
        <v>44</v>
      </c>
      <c r="C26">
        <v>5.68918571172536E-2</v>
      </c>
      <c r="D26">
        <v>3.8463433960605198E-2</v>
      </c>
      <c r="E26">
        <v>0.13910947769263299</v>
      </c>
      <c r="F26">
        <v>4.8077942491360201E-2</v>
      </c>
      <c r="G26">
        <v>3.5701432739013599E-2</v>
      </c>
      <c r="H26">
        <v>0.17808749447859701</v>
      </c>
      <c r="I26">
        <v>6.8018801177878896E-2</v>
      </c>
      <c r="J26">
        <v>3.7824921189463102E-2</v>
      </c>
      <c r="K26">
        <v>7.2136827070014897E-2</v>
      </c>
      <c r="L26">
        <v>5.6887452306526198E-2</v>
      </c>
      <c r="M26">
        <v>3.4890954313972003E-2</v>
      </c>
      <c r="N26">
        <v>0.10300947618803601</v>
      </c>
      <c r="P26" t="str">
        <f t="shared" si="0"/>
        <v/>
      </c>
      <c r="Q26" t="str">
        <f t="shared" si="1"/>
        <v/>
      </c>
      <c r="R26" t="str">
        <f t="shared" si="2"/>
        <v>^</v>
      </c>
      <c r="S26" t="str">
        <f t="shared" si="3"/>
        <v/>
      </c>
    </row>
    <row r="27" spans="1:19" x14ac:dyDescent="0.25">
      <c r="A27">
        <v>26</v>
      </c>
      <c r="B27" t="s">
        <v>131</v>
      </c>
      <c r="C27">
        <v>0.75659955351473396</v>
      </c>
      <c r="D27">
        <v>0.35045838478212199</v>
      </c>
      <c r="E27">
        <v>3.08590448081629E-2</v>
      </c>
      <c r="F27">
        <v>0.74387953878415203</v>
      </c>
      <c r="G27">
        <v>0.322311315102976</v>
      </c>
      <c r="H27">
        <v>2.10017210321292E-2</v>
      </c>
      <c r="I27">
        <v>-0.14605945213480401</v>
      </c>
      <c r="J27">
        <v>4.2757958739935098E-2</v>
      </c>
      <c r="K27">
        <v>6.3557716544726495E-4</v>
      </c>
      <c r="L27">
        <v>-0.14415631163811801</v>
      </c>
      <c r="M27">
        <v>3.9455529509487303E-2</v>
      </c>
      <c r="N27">
        <v>2.5854843381097601E-4</v>
      </c>
      <c r="P27" t="str">
        <f t="shared" si="0"/>
        <v>*</v>
      </c>
      <c r="Q27" t="str">
        <f t="shared" si="1"/>
        <v>*</v>
      </c>
      <c r="R27" t="str">
        <f t="shared" si="2"/>
        <v>***</v>
      </c>
      <c r="S27" t="str">
        <f t="shared" si="3"/>
        <v>***</v>
      </c>
    </row>
    <row r="28" spans="1:19" x14ac:dyDescent="0.25">
      <c r="A28">
        <v>27</v>
      </c>
      <c r="B28" t="s">
        <v>145</v>
      </c>
      <c r="C28">
        <v>0.40356660270477102</v>
      </c>
      <c r="D28">
        <v>0.38789184811078598</v>
      </c>
      <c r="E28">
        <v>0.29814940383920302</v>
      </c>
      <c r="F28">
        <v>0.381940019676553</v>
      </c>
      <c r="G28">
        <v>0.359766522865689</v>
      </c>
      <c r="H28">
        <v>0.288402317986651</v>
      </c>
      <c r="I28">
        <v>-0.43574085678540903</v>
      </c>
      <c r="J28">
        <v>0.194064183549196</v>
      </c>
      <c r="K28">
        <v>2.47460552390989E-2</v>
      </c>
      <c r="L28">
        <v>-0.46456896589453101</v>
      </c>
      <c r="M28">
        <v>0.184039182842507</v>
      </c>
      <c r="N28">
        <v>1.1593099839152301E-2</v>
      </c>
      <c r="P28" t="str">
        <f t="shared" si="0"/>
        <v/>
      </c>
      <c r="Q28" t="str">
        <f t="shared" si="1"/>
        <v/>
      </c>
      <c r="R28" t="str">
        <f t="shared" si="2"/>
        <v>*</v>
      </c>
      <c r="S28" t="str">
        <f t="shared" si="3"/>
        <v>*</v>
      </c>
    </row>
    <row r="29" spans="1:19" x14ac:dyDescent="0.25">
      <c r="A29">
        <v>28</v>
      </c>
      <c r="B29" t="s">
        <v>46</v>
      </c>
      <c r="C29">
        <v>0.68087767873267502</v>
      </c>
      <c r="D29">
        <v>0.37171079413563901</v>
      </c>
      <c r="E29">
        <v>6.6990106558755397E-2</v>
      </c>
      <c r="F29">
        <v>0.690157929444563</v>
      </c>
      <c r="G29">
        <v>0.34253090072394199</v>
      </c>
      <c r="H29">
        <v>4.3917447962194198E-2</v>
      </c>
      <c r="I29">
        <v>-0.24711562170145401</v>
      </c>
      <c r="J29">
        <v>0.12392888490338699</v>
      </c>
      <c r="K29">
        <v>4.6150797751976502E-2</v>
      </c>
      <c r="L29">
        <v>-0.23006855796379799</v>
      </c>
      <c r="M29">
        <v>0.116018745139073</v>
      </c>
      <c r="N29">
        <v>4.7364169327099297E-2</v>
      </c>
      <c r="P29" t="str">
        <f t="shared" si="0"/>
        <v>^</v>
      </c>
      <c r="Q29" t="str">
        <f t="shared" si="1"/>
        <v>*</v>
      </c>
      <c r="R29" t="str">
        <f t="shared" si="2"/>
        <v>*</v>
      </c>
      <c r="S29" t="str">
        <f t="shared" si="3"/>
        <v>*</v>
      </c>
    </row>
    <row r="30" spans="1:19" x14ac:dyDescent="0.25">
      <c r="A30">
        <v>29</v>
      </c>
      <c r="B30" t="s">
        <v>129</v>
      </c>
      <c r="C30">
        <v>0.35624170465863902</v>
      </c>
      <c r="D30">
        <v>0.38684745954792699</v>
      </c>
      <c r="E30">
        <v>0.357110900151134</v>
      </c>
      <c r="F30">
        <v>0.38418873843650603</v>
      </c>
      <c r="G30">
        <v>0.35774491146154103</v>
      </c>
      <c r="H30">
        <v>0.28285938669218902</v>
      </c>
      <c r="I30">
        <v>-0.51030406395177896</v>
      </c>
      <c r="J30">
        <v>0.16030990122001901</v>
      </c>
      <c r="K30">
        <v>1.4563943570802299E-3</v>
      </c>
      <c r="L30">
        <v>-0.46250800132451803</v>
      </c>
      <c r="M30">
        <v>0.15166796063926899</v>
      </c>
      <c r="N30">
        <v>2.29239965322783E-3</v>
      </c>
      <c r="P30" t="str">
        <f t="shared" si="0"/>
        <v/>
      </c>
      <c r="Q30" t="str">
        <f t="shared" si="1"/>
        <v/>
      </c>
      <c r="R30" t="str">
        <f t="shared" si="2"/>
        <v>**</v>
      </c>
      <c r="S30" t="str">
        <f t="shared" si="3"/>
        <v>**</v>
      </c>
    </row>
    <row r="31" spans="1:19" x14ac:dyDescent="0.25">
      <c r="A31">
        <v>30</v>
      </c>
      <c r="B31" t="s">
        <v>130</v>
      </c>
      <c r="C31">
        <v>0.45247498600282199</v>
      </c>
      <c r="D31">
        <v>0.39034679781646198</v>
      </c>
      <c r="E31">
        <v>0.24639035475818</v>
      </c>
      <c r="F31">
        <v>0.43836063821828702</v>
      </c>
      <c r="G31">
        <v>0.36045769784050202</v>
      </c>
      <c r="H31">
        <v>0.22393834348094899</v>
      </c>
      <c r="I31">
        <v>-0.43172719065045001</v>
      </c>
      <c r="J31">
        <v>0.16852360283842299</v>
      </c>
      <c r="K31">
        <v>1.04125171752625E-2</v>
      </c>
      <c r="L31">
        <v>-0.43735469609036698</v>
      </c>
      <c r="M31">
        <v>0.158028187484581</v>
      </c>
      <c r="N31">
        <v>5.6475230132689803E-3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1.22323602335939</v>
      </c>
      <c r="D32">
        <v>0.53061909274818997</v>
      </c>
      <c r="E32">
        <v>2.1149795599682698E-2</v>
      </c>
      <c r="F32">
        <v>1.1974241291854699</v>
      </c>
      <c r="G32">
        <v>0.50266577002794299</v>
      </c>
      <c r="H32">
        <v>1.7211990420058401E-2</v>
      </c>
      <c r="I32">
        <v>0.38936412031138601</v>
      </c>
      <c r="J32">
        <v>0.39416628850427399</v>
      </c>
      <c r="K32">
        <v>0.32324233035060002</v>
      </c>
      <c r="L32">
        <v>0.38225108910883099</v>
      </c>
      <c r="M32">
        <v>0.38019079267404898</v>
      </c>
      <c r="N32">
        <v>0.31469508088012599</v>
      </c>
      <c r="P32" t="str">
        <f t="shared" si="4"/>
        <v>*</v>
      </c>
      <c r="Q32" t="str">
        <f t="shared" si="5"/>
        <v>*</v>
      </c>
      <c r="R32" t="str">
        <f t="shared" si="6"/>
        <v/>
      </c>
      <c r="S32" t="str">
        <f t="shared" si="7"/>
        <v/>
      </c>
    </row>
    <row r="33" spans="1:19" x14ac:dyDescent="0.25">
      <c r="A33">
        <v>32</v>
      </c>
      <c r="B33" t="s">
        <v>106</v>
      </c>
      <c r="C33">
        <v>0.19123243172592899</v>
      </c>
      <c r="D33">
        <v>0.121365936493849</v>
      </c>
      <c r="E33">
        <v>0.11510231817168499</v>
      </c>
      <c r="F33">
        <v>0.15918464469483601</v>
      </c>
      <c r="G33">
        <v>0.11368650345969999</v>
      </c>
      <c r="H33">
        <v>0.16145132251672001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-0.57182403254835801</v>
      </c>
      <c r="D34">
        <v>0.29415934183165399</v>
      </c>
      <c r="E34">
        <v>5.1904359071493197E-2</v>
      </c>
      <c r="F34">
        <v>-0.54714206716107505</v>
      </c>
      <c r="G34">
        <v>0.275001944613954</v>
      </c>
      <c r="H34">
        <v>4.6635738508324101E-2</v>
      </c>
      <c r="I34" t="s">
        <v>170</v>
      </c>
      <c r="J34" t="s">
        <v>170</v>
      </c>
      <c r="K34" t="s">
        <v>170</v>
      </c>
      <c r="L34" t="s">
        <v>170</v>
      </c>
      <c r="M34" t="s">
        <v>170</v>
      </c>
      <c r="N34" t="s">
        <v>170</v>
      </c>
      <c r="P34" t="str">
        <f t="shared" si="4"/>
        <v>^</v>
      </c>
      <c r="Q34" t="str">
        <f t="shared" si="5"/>
        <v>*</v>
      </c>
      <c r="R34" t="str">
        <f t="shared" si="6"/>
        <v/>
      </c>
      <c r="S34" t="str">
        <f t="shared" si="7"/>
        <v/>
      </c>
    </row>
    <row r="35" spans="1:19" x14ac:dyDescent="0.25">
      <c r="A35">
        <v>34</v>
      </c>
      <c r="B35" t="s">
        <v>65</v>
      </c>
      <c r="C35">
        <v>-0.57615004110159496</v>
      </c>
      <c r="D35">
        <v>0.33787563627152301</v>
      </c>
      <c r="E35">
        <v>8.8154643567824903E-2</v>
      </c>
      <c r="F35">
        <v>-0.55343612452319602</v>
      </c>
      <c r="G35">
        <v>0.31574387993950498</v>
      </c>
      <c r="H35">
        <v>7.9636206247964997E-2</v>
      </c>
      <c r="I35" t="s">
        <v>170</v>
      </c>
      <c r="J35" t="s">
        <v>170</v>
      </c>
      <c r="K35" t="s">
        <v>170</v>
      </c>
      <c r="L35" t="s">
        <v>170</v>
      </c>
      <c r="M35" t="s">
        <v>170</v>
      </c>
      <c r="N35" t="s">
        <v>170</v>
      </c>
      <c r="P35" t="str">
        <f t="shared" si="4"/>
        <v>^</v>
      </c>
      <c r="Q35" t="str">
        <f t="shared" si="5"/>
        <v>^</v>
      </c>
      <c r="R35" t="str">
        <f t="shared" si="6"/>
        <v/>
      </c>
      <c r="S35" t="str">
        <f t="shared" si="7"/>
        <v/>
      </c>
    </row>
    <row r="36" spans="1:19" x14ac:dyDescent="0.25">
      <c r="A36">
        <v>35</v>
      </c>
      <c r="B36" t="s">
        <v>47</v>
      </c>
      <c r="C36">
        <v>-0.55982898570067796</v>
      </c>
      <c r="D36">
        <v>0.34938298951558999</v>
      </c>
      <c r="E36">
        <v>0.109081301262754</v>
      </c>
      <c r="F36">
        <v>-0.56266568108585802</v>
      </c>
      <c r="G36">
        <v>0.32791543252892003</v>
      </c>
      <c r="H36">
        <v>8.6182808415687207E-2</v>
      </c>
      <c r="I36" t="s">
        <v>170</v>
      </c>
      <c r="J36" t="s">
        <v>170</v>
      </c>
      <c r="K36" t="s">
        <v>170</v>
      </c>
      <c r="L36" t="s">
        <v>170</v>
      </c>
      <c r="M36" t="s">
        <v>170</v>
      </c>
      <c r="N36" t="s">
        <v>170</v>
      </c>
      <c r="P36" t="str">
        <f t="shared" si="4"/>
        <v/>
      </c>
      <c r="Q36" t="str">
        <f t="shared" si="5"/>
        <v>^</v>
      </c>
      <c r="R36" t="str">
        <f t="shared" si="6"/>
        <v/>
      </c>
      <c r="S36" t="str">
        <f t="shared" si="7"/>
        <v/>
      </c>
    </row>
    <row r="37" spans="1:19" x14ac:dyDescent="0.25">
      <c r="A37">
        <v>36</v>
      </c>
      <c r="B37" t="s">
        <v>61</v>
      </c>
      <c r="C37">
        <v>-0.33532346370522498</v>
      </c>
      <c r="D37">
        <v>0.30213504064011598</v>
      </c>
      <c r="E37">
        <v>0.26706525434491302</v>
      </c>
      <c r="F37">
        <v>-0.32947227953418301</v>
      </c>
      <c r="G37">
        <v>0.28277828955828499</v>
      </c>
      <c r="H37">
        <v>0.243968076727762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67</v>
      </c>
      <c r="C38">
        <v>-0.46874018825260599</v>
      </c>
      <c r="D38">
        <v>0.30534627142842602</v>
      </c>
      <c r="E38">
        <v>0.124756751208129</v>
      </c>
      <c r="F38">
        <v>-0.44006108402850003</v>
      </c>
      <c r="G38">
        <v>0.28580372497106699</v>
      </c>
      <c r="H38">
        <v>0.123625741923734</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58</v>
      </c>
      <c r="C39">
        <v>-0.22076232566658199</v>
      </c>
      <c r="D39">
        <v>0.31441365316894299</v>
      </c>
      <c r="E39">
        <v>0.482592011384959</v>
      </c>
      <c r="F39">
        <v>-0.247228298604072</v>
      </c>
      <c r="G39">
        <v>0.29426553001850397</v>
      </c>
      <c r="H39">
        <v>0.400822167193989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-0.32747075470932901</v>
      </c>
      <c r="D40">
        <v>0.45968260983686599</v>
      </c>
      <c r="E40">
        <v>0.476226726502682</v>
      </c>
      <c r="F40">
        <v>-0.390876098380045</v>
      </c>
      <c r="G40">
        <v>0.432019854913822</v>
      </c>
      <c r="H40">
        <v>0.365590321388642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52</v>
      </c>
      <c r="C41">
        <v>-0.453039186304035</v>
      </c>
      <c r="D41">
        <v>0.41369157397848699</v>
      </c>
      <c r="E41">
        <v>0.27346695863275799</v>
      </c>
      <c r="F41">
        <v>-0.49108411438597899</v>
      </c>
      <c r="G41">
        <v>0.38758165259994998</v>
      </c>
      <c r="H41">
        <v>0.20513853627034501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57</v>
      </c>
      <c r="C42">
        <v>-0.58744999434935297</v>
      </c>
      <c r="D42">
        <v>0.36826633389991198</v>
      </c>
      <c r="E42">
        <v>0.110672655259814</v>
      </c>
      <c r="F42">
        <v>-0.57428594670131405</v>
      </c>
      <c r="G42">
        <v>0.34202430853905502</v>
      </c>
      <c r="H42">
        <v>9.3136584110375897E-2</v>
      </c>
      <c r="I42" t="s">
        <v>170</v>
      </c>
      <c r="J42" t="s">
        <v>170</v>
      </c>
      <c r="K42" t="s">
        <v>170</v>
      </c>
      <c r="L42" t="s">
        <v>170</v>
      </c>
      <c r="M42" t="s">
        <v>170</v>
      </c>
      <c r="N42" t="s">
        <v>170</v>
      </c>
      <c r="P42" t="str">
        <f t="shared" si="4"/>
        <v/>
      </c>
      <c r="Q42" t="str">
        <f t="shared" si="5"/>
        <v>^</v>
      </c>
      <c r="R42" t="str">
        <f t="shared" si="6"/>
        <v/>
      </c>
      <c r="S42" t="str">
        <f t="shared" si="7"/>
        <v/>
      </c>
    </row>
    <row r="43" spans="1:19" x14ac:dyDescent="0.25">
      <c r="A43">
        <v>42</v>
      </c>
      <c r="B43" t="s">
        <v>54</v>
      </c>
      <c r="C43">
        <v>-0.23327546407271499</v>
      </c>
      <c r="D43">
        <v>0.35712013454636399</v>
      </c>
      <c r="E43">
        <v>0.51361906141697</v>
      </c>
      <c r="F43">
        <v>-0.24515690573374499</v>
      </c>
      <c r="G43">
        <v>0.33176555354197801</v>
      </c>
      <c r="H43">
        <v>0.45993964734652298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-0.59239401122260904</v>
      </c>
      <c r="D44">
        <v>0.33356063149213799</v>
      </c>
      <c r="E44">
        <v>7.5737695695669904E-2</v>
      </c>
      <c r="F44">
        <v>-0.53167011298031197</v>
      </c>
      <c r="G44">
        <v>0.30911518402994898</v>
      </c>
      <c r="H44">
        <v>8.5437148143998901E-2</v>
      </c>
      <c r="I44" t="s">
        <v>170</v>
      </c>
      <c r="J44" t="s">
        <v>170</v>
      </c>
      <c r="K44" t="s">
        <v>170</v>
      </c>
      <c r="L44" t="s">
        <v>170</v>
      </c>
      <c r="M44" t="s">
        <v>170</v>
      </c>
      <c r="N44" t="s">
        <v>170</v>
      </c>
      <c r="P44" t="str">
        <f t="shared" si="4"/>
        <v>^</v>
      </c>
      <c r="Q44" t="str">
        <f t="shared" si="5"/>
        <v>^</v>
      </c>
      <c r="R44" t="str">
        <f t="shared" si="6"/>
        <v/>
      </c>
      <c r="S44" t="str">
        <f t="shared" si="7"/>
        <v/>
      </c>
    </row>
    <row r="45" spans="1:19" x14ac:dyDescent="0.25">
      <c r="A45">
        <v>44</v>
      </c>
      <c r="B45" t="s">
        <v>59</v>
      </c>
      <c r="C45">
        <v>-0.433260412780689</v>
      </c>
      <c r="D45">
        <v>0.32068511841602199</v>
      </c>
      <c r="E45">
        <v>0.17668063159046299</v>
      </c>
      <c r="F45">
        <v>-0.42026169205529401</v>
      </c>
      <c r="G45">
        <v>0.299983547495766</v>
      </c>
      <c r="H45">
        <v>0.16122928343189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-0.51642377806958695</v>
      </c>
      <c r="D46">
        <v>0.31849911515831397</v>
      </c>
      <c r="E46">
        <v>0.104925614160348</v>
      </c>
      <c r="F46">
        <v>-0.46378763700463399</v>
      </c>
      <c r="G46">
        <v>0.29704349243772199</v>
      </c>
      <c r="H46">
        <v>0.118442160755986</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-0.32541214072006402</v>
      </c>
      <c r="D47">
        <v>0.37396008610774401</v>
      </c>
      <c r="E47">
        <v>0.38420269705225302</v>
      </c>
      <c r="F47">
        <v>-0.40273330005854102</v>
      </c>
      <c r="G47">
        <v>0.34808241636388998</v>
      </c>
      <c r="H47">
        <v>0.247270078211798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9.9090442753487801E-2</v>
      </c>
      <c r="D48">
        <v>0.46794689053049399</v>
      </c>
      <c r="E48">
        <v>0.83229759533393499</v>
      </c>
      <c r="F48">
        <v>6.0695468653456902E-2</v>
      </c>
      <c r="G48">
        <v>0.435353363570467</v>
      </c>
      <c r="H48">
        <v>0.88912098658373895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56</v>
      </c>
      <c r="C49">
        <v>-0.44154306188224302</v>
      </c>
      <c r="D49">
        <v>0.34767431457025399</v>
      </c>
      <c r="E49">
        <v>0.20408802922035901</v>
      </c>
      <c r="F49">
        <v>-0.47214824943543099</v>
      </c>
      <c r="G49">
        <v>0.32329104681968801</v>
      </c>
      <c r="H49">
        <v>0.14416827461868501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55</v>
      </c>
      <c r="C50">
        <v>-0.29380606741982901</v>
      </c>
      <c r="D50">
        <v>0.35881985204635303</v>
      </c>
      <c r="E50">
        <v>0.41289357726646903</v>
      </c>
      <c r="F50">
        <v>-0.26553962987173002</v>
      </c>
      <c r="G50">
        <v>0.335942343567119</v>
      </c>
      <c r="H50">
        <v>0.42927543085888997</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60</v>
      </c>
      <c r="C51">
        <v>-0.51803766422925102</v>
      </c>
      <c r="D51">
        <v>0.32410611955000801</v>
      </c>
      <c r="E51">
        <v>0.109963288292203</v>
      </c>
      <c r="F51">
        <v>-0.45377618288927901</v>
      </c>
      <c r="G51">
        <v>0.30228290908428901</v>
      </c>
      <c r="H51">
        <v>0.13331318125774999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-0.60360646818246</v>
      </c>
      <c r="D52">
        <v>0.40826197551702897</v>
      </c>
      <c r="E52">
        <v>0.139279803330637</v>
      </c>
      <c r="F52">
        <v>-0.51443156789363598</v>
      </c>
      <c r="G52">
        <v>0.377812397893656</v>
      </c>
      <c r="H52">
        <v>0.17332231080233701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-0.28702802961803597</v>
      </c>
      <c r="D53">
        <v>0.68804593095644395</v>
      </c>
      <c r="E53">
        <v>0.67655841594951405</v>
      </c>
      <c r="F53">
        <v>-0.2336404567615</v>
      </c>
      <c r="G53">
        <v>0.64526004210762899</v>
      </c>
      <c r="H53">
        <v>0.717286805012748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-1.1581517928091101</v>
      </c>
      <c r="D54">
        <v>0.55004256542941299</v>
      </c>
      <c r="E54">
        <v>3.5241931363211298E-2</v>
      </c>
      <c r="F54">
        <v>-1.0460694534494499</v>
      </c>
      <c r="G54">
        <v>0.53623373655259399</v>
      </c>
      <c r="H54">
        <v>5.1084241801940801E-2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75</v>
      </c>
      <c r="C55">
        <v>-0.408205446014694</v>
      </c>
      <c r="D55">
        <v>0.38515965576084898</v>
      </c>
      <c r="E55">
        <v>0.28921995174187698</v>
      </c>
      <c r="F55">
        <v>-0.43321023724660201</v>
      </c>
      <c r="G55">
        <v>0.35987363889523299</v>
      </c>
      <c r="H55">
        <v>0.228672958609869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77</v>
      </c>
      <c r="C56">
        <v>-0.413734161892583</v>
      </c>
      <c r="D56">
        <v>0.35209127445842098</v>
      </c>
      <c r="E56">
        <v>0.23996413483544199</v>
      </c>
      <c r="F56">
        <v>-0.445820407245064</v>
      </c>
      <c r="G56">
        <v>0.32890765342157702</v>
      </c>
      <c r="H56">
        <v>0.17527178087328299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74</v>
      </c>
      <c r="C57">
        <v>-0.51387644196691595</v>
      </c>
      <c r="D57">
        <v>0.350129205024787</v>
      </c>
      <c r="E57">
        <v>0.14219208927463001</v>
      </c>
      <c r="F57">
        <v>-0.53580485424972801</v>
      </c>
      <c r="G57">
        <v>0.32702955360680802</v>
      </c>
      <c r="H57">
        <v>0.101338512715878</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-0.53893748398372698</v>
      </c>
      <c r="D58">
        <v>0.34290801723102299</v>
      </c>
      <c r="E58">
        <v>0.116027616999169</v>
      </c>
      <c r="F58">
        <v>-0.54187802240455296</v>
      </c>
      <c r="G58">
        <v>0.32058286874622</v>
      </c>
      <c r="H58">
        <v>9.0972484198880002E-2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84</v>
      </c>
      <c r="C59">
        <v>-0.25196222777498301</v>
      </c>
      <c r="D59">
        <v>0.37287431060660398</v>
      </c>
      <c r="E59">
        <v>0.499212306762717</v>
      </c>
      <c r="F59">
        <v>-0.29344672167941099</v>
      </c>
      <c r="G59">
        <v>0.34897492227513699</v>
      </c>
      <c r="H59">
        <v>0.4004140575597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72</v>
      </c>
      <c r="C60">
        <v>-0.61687719994509904</v>
      </c>
      <c r="D60">
        <v>0.34899577184459202</v>
      </c>
      <c r="E60">
        <v>7.7131501821908102E-2</v>
      </c>
      <c r="F60">
        <v>-0.59614076994240395</v>
      </c>
      <c r="G60">
        <v>0.32680174271932799</v>
      </c>
      <c r="H60">
        <v>6.8126914307189507E-2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76</v>
      </c>
      <c r="C61">
        <v>-0.59708659214641102</v>
      </c>
      <c r="D61">
        <v>0.36002214146881201</v>
      </c>
      <c r="E61">
        <v>9.7222261903142398E-2</v>
      </c>
      <c r="F61">
        <v>-0.57131666566740702</v>
      </c>
      <c r="G61">
        <v>0.33543049277178</v>
      </c>
      <c r="H61">
        <v>8.8524260752502998E-2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78</v>
      </c>
      <c r="C62">
        <v>-0.41540749833335999</v>
      </c>
      <c r="D62">
        <v>0.340728337601308</v>
      </c>
      <c r="E62">
        <v>0.222777748066815</v>
      </c>
      <c r="F62">
        <v>-0.421611509610748</v>
      </c>
      <c r="G62">
        <v>0.31816314348567298</v>
      </c>
      <c r="H62">
        <v>0.18512388577574901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71</v>
      </c>
      <c r="C63">
        <v>-0.44538941884848099</v>
      </c>
      <c r="D63">
        <v>0.38586635157708898</v>
      </c>
      <c r="E63">
        <v>0.24839430853757899</v>
      </c>
      <c r="F63">
        <v>-0.38405558180063498</v>
      </c>
      <c r="G63">
        <v>0.35880158853488198</v>
      </c>
      <c r="H63">
        <v>0.28444636995918998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-0.12578035092133399</v>
      </c>
      <c r="D64">
        <v>0.36681610042534002</v>
      </c>
      <c r="E64">
        <v>0.73167551695391098</v>
      </c>
      <c r="F64">
        <v>-0.13070660050257599</v>
      </c>
      <c r="G64">
        <v>0.340017919615139</v>
      </c>
      <c r="H64">
        <v>0.70067390988773903</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-0.48562471233744398</v>
      </c>
      <c r="D65">
        <v>0.380094930576861</v>
      </c>
      <c r="E65">
        <v>0.20137618086690201</v>
      </c>
      <c r="F65">
        <v>-0.43244076665672398</v>
      </c>
      <c r="G65">
        <v>0.35411105891309302</v>
      </c>
      <c r="H65">
        <v>0.222009939188899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-0.33687731988552</v>
      </c>
      <c r="D66">
        <v>0.37595056940863802</v>
      </c>
      <c r="E66">
        <v>0.370216382518614</v>
      </c>
      <c r="F66">
        <v>-0.39035732578992899</v>
      </c>
      <c r="G66">
        <v>0.35180210203364298</v>
      </c>
      <c r="H66">
        <v>0.26717423338454099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-0.49500445605157001</v>
      </c>
      <c r="D67">
        <v>0.366962701853355</v>
      </c>
      <c r="E67">
        <v>0.177361675794206</v>
      </c>
      <c r="F67">
        <v>-0.52620991989505495</v>
      </c>
      <c r="G67">
        <v>0.34248951960380503</v>
      </c>
      <c r="H67">
        <v>0.124433850164872</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68</v>
      </c>
      <c r="C68">
        <v>-0.27576107655406501</v>
      </c>
      <c r="D68">
        <v>0.42428399407162798</v>
      </c>
      <c r="E68">
        <v>0.51572802930300199</v>
      </c>
      <c r="F68">
        <v>-0.23693288986782399</v>
      </c>
      <c r="G68">
        <v>0.39768695330180498</v>
      </c>
      <c r="H68">
        <v>0.55132395888719499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-0.71141539529383901</v>
      </c>
      <c r="D69">
        <v>0.70673351636426196</v>
      </c>
      <c r="E69">
        <v>0.31411517280201401</v>
      </c>
      <c r="F69">
        <v>-0.45585917919068403</v>
      </c>
      <c r="G69">
        <v>0.66039773288082904</v>
      </c>
      <c r="H69">
        <v>0.49001828244727402</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0.20464074942189001</v>
      </c>
      <c r="D70">
        <v>0.54041487627969398</v>
      </c>
      <c r="E70">
        <v>0.70493039372956701</v>
      </c>
      <c r="F70">
        <v>0.1995117876552</v>
      </c>
      <c r="G70">
        <v>0.52277482484397297</v>
      </c>
      <c r="H70">
        <v>0.702728405261967</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-0.19989439610663301</v>
      </c>
      <c r="D71">
        <v>0.45891330841399097</v>
      </c>
      <c r="E71">
        <v>0.66314000215606606</v>
      </c>
      <c r="F71">
        <v>-0.32151854609101499</v>
      </c>
      <c r="G71">
        <v>0.42835016780617002</v>
      </c>
      <c r="H71">
        <v>0.45289495284967102</v>
      </c>
      <c r="I71" t="s">
        <v>170</v>
      </c>
      <c r="J71" t="s">
        <v>170</v>
      </c>
      <c r="K71" t="s">
        <v>170</v>
      </c>
      <c r="L71" t="s">
        <v>170</v>
      </c>
      <c r="M71" t="s">
        <v>170</v>
      </c>
      <c r="N71" t="s">
        <v>170</v>
      </c>
      <c r="P71" t="str">
        <f t="shared" si="4"/>
        <v/>
      </c>
      <c r="Q71" t="str">
        <f t="shared" si="5"/>
        <v/>
      </c>
      <c r="R71" t="str">
        <f t="shared" si="6"/>
        <v/>
      </c>
      <c r="S71" t="str">
        <f t="shared" si="7"/>
        <v/>
      </c>
    </row>
    <row r="72" spans="1:19" x14ac:dyDescent="0.25">
      <c r="B72" t="s">
        <v>503</v>
      </c>
      <c r="C72">
        <v>-3.9346940954222101E-2</v>
      </c>
      <c r="D72">
        <v>4.8905391232790002E-2</v>
      </c>
      <c r="E72">
        <v>0.42107812517960203</v>
      </c>
      <c r="F72">
        <v>-2.55030739026352E-2</v>
      </c>
      <c r="G72">
        <v>4.25427579011202E-2</v>
      </c>
      <c r="H72">
        <v>0.54886002961634095</v>
      </c>
      <c r="I72">
        <v>-3.1359405437912401E-2</v>
      </c>
      <c r="J72">
        <v>4.86367831881813E-2</v>
      </c>
      <c r="K72">
        <v>0.51907802162274796</v>
      </c>
      <c r="L72">
        <v>-1.8880492114097199E-2</v>
      </c>
      <c r="M72">
        <v>4.2256707407249197E-2</v>
      </c>
      <c r="N72">
        <v>0.65501613493331001</v>
      </c>
      <c r="P72" t="str">
        <f t="shared" si="4"/>
        <v/>
      </c>
      <c r="Q72" t="str">
        <f t="shared" si="5"/>
        <v/>
      </c>
      <c r="R72" t="str">
        <f t="shared" si="6"/>
        <v/>
      </c>
      <c r="S72" t="str">
        <f t="shared" si="7"/>
        <v/>
      </c>
    </row>
    <row r="73" spans="1:19" x14ac:dyDescent="0.25">
      <c r="B73" t="s">
        <v>505</v>
      </c>
      <c r="C73">
        <v>-5.2690701360025703E-2</v>
      </c>
      <c r="D73">
        <v>5.48489625678001E-2</v>
      </c>
      <c r="E73">
        <v>0.33672776239797803</v>
      </c>
      <c r="F73">
        <v>-4.3158197768513103E-2</v>
      </c>
      <c r="G73">
        <v>4.8857118660187902E-2</v>
      </c>
      <c r="H73">
        <v>0.377044300218077</v>
      </c>
      <c r="I73">
        <v>-5.2000223646119302E-2</v>
      </c>
      <c r="J73">
        <v>5.46105909319178E-2</v>
      </c>
      <c r="K73">
        <v>0.34099538496961301</v>
      </c>
      <c r="L73">
        <v>-4.1603905863384E-2</v>
      </c>
      <c r="M73">
        <v>4.8555967969148302E-2</v>
      </c>
      <c r="N73">
        <v>0.39154230588925798</v>
      </c>
      <c r="P73" t="str">
        <f t="shared" si="4"/>
        <v/>
      </c>
      <c r="Q73" t="str">
        <f t="shared" si="5"/>
        <v/>
      </c>
      <c r="R73" t="str">
        <f t="shared" si="6"/>
        <v/>
      </c>
      <c r="S73" t="str">
        <f t="shared" si="7"/>
        <v/>
      </c>
    </row>
    <row r="74" spans="1:19" x14ac:dyDescent="0.25">
      <c r="B74" t="s">
        <v>504</v>
      </c>
      <c r="C74">
        <v>6.9854067325549303E-3</v>
      </c>
      <c r="D74">
        <v>6.5718114621476795E-2</v>
      </c>
      <c r="E74">
        <v>0.915349508953747</v>
      </c>
      <c r="F74" s="1">
        <v>2.2153291667444099E-2</v>
      </c>
      <c r="G74">
        <v>5.6803455505482298E-2</v>
      </c>
      <c r="H74">
        <v>0.69653727565999102</v>
      </c>
      <c r="I74">
        <v>5.5410054368683096E-3</v>
      </c>
      <c r="J74">
        <v>6.5307920744574796E-2</v>
      </c>
      <c r="K74">
        <v>0.93238516667294702</v>
      </c>
      <c r="L74">
        <v>2.10511639268471E-2</v>
      </c>
      <c r="M74">
        <v>5.6373994173721097E-2</v>
      </c>
      <c r="N74">
        <v>0.70883604774909204</v>
      </c>
      <c r="P74" t="str">
        <f t="shared" si="4"/>
        <v/>
      </c>
      <c r="Q74" t="str">
        <f t="shared" si="5"/>
        <v/>
      </c>
      <c r="R74" t="str">
        <f t="shared" si="6"/>
        <v/>
      </c>
      <c r="S74" t="str">
        <f t="shared" si="7"/>
        <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72"/>
  <sheetViews>
    <sheetView workbookViewId="0">
      <selection activeCell="B2" sqref="B2:N72"/>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4.89446786058318E-2</v>
      </c>
      <c r="D2">
        <v>0.16511718142061099</v>
      </c>
      <c r="E2">
        <v>0.76690637671177497</v>
      </c>
      <c r="F2">
        <v>2.9729260614668199E-2</v>
      </c>
      <c r="G2">
        <v>0.14888893618194299</v>
      </c>
      <c r="H2">
        <v>0.84173549058015595</v>
      </c>
      <c r="I2">
        <v>5.3431359698746003E-2</v>
      </c>
      <c r="J2">
        <v>0.16327653995655</v>
      </c>
      <c r="K2">
        <v>0.74348291951443501</v>
      </c>
      <c r="L2">
        <v>3.5499904232735302E-2</v>
      </c>
      <c r="M2">
        <v>0.14728157835003899</v>
      </c>
      <c r="N2">
        <v>0.80952857414126</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3.6652928057216198E-2</v>
      </c>
      <c r="D3">
        <v>6.5641864955516799E-2</v>
      </c>
      <c r="E3">
        <v>0.57658676260276298</v>
      </c>
      <c r="F3">
        <v>1.89005619319704E-2</v>
      </c>
      <c r="G3">
        <v>5.8292440053946099E-2</v>
      </c>
      <c r="H3">
        <v>0.74575866325261098</v>
      </c>
      <c r="I3">
        <v>2.8103821214174901E-2</v>
      </c>
      <c r="J3">
        <v>6.4478934896369106E-2</v>
      </c>
      <c r="K3">
        <v>0.66293794082767199</v>
      </c>
      <c r="L3">
        <v>1.20758571827757E-2</v>
      </c>
      <c r="M3">
        <v>5.7231368240487197E-2</v>
      </c>
      <c r="N3">
        <v>0.83288674664566598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-8.9024138107767506E-2</v>
      </c>
      <c r="D4">
        <v>7.0946920243732198E-2</v>
      </c>
      <c r="E4">
        <v>0.20955166645304399</v>
      </c>
      <c r="F4">
        <v>-7.5428628168108497E-2</v>
      </c>
      <c r="G4">
        <v>5.9650404049302601E-2</v>
      </c>
      <c r="H4">
        <v>0.20604645801228599</v>
      </c>
      <c r="I4">
        <v>-0.10257080688369</v>
      </c>
      <c r="J4">
        <v>6.9703355463123604E-2</v>
      </c>
      <c r="K4">
        <v>0.14114695575542299</v>
      </c>
      <c r="L4">
        <v>-9.0210673899389998E-2</v>
      </c>
      <c r="M4">
        <v>5.8269971521952499E-2</v>
      </c>
      <c r="N4">
        <v>0.121586114054909</v>
      </c>
      <c r="P4" t="str">
        <f t="shared" si="0"/>
        <v/>
      </c>
      <c r="Q4" t="str">
        <f t="shared" si="1"/>
        <v/>
      </c>
      <c r="R4" t="str">
        <f t="shared" si="2"/>
        <v/>
      </c>
      <c r="S4" t="str">
        <f t="shared" si="3"/>
        <v/>
      </c>
    </row>
    <row r="5" spans="1:19" x14ac:dyDescent="0.25">
      <c r="A5">
        <v>4</v>
      </c>
      <c r="B5" t="s">
        <v>25</v>
      </c>
      <c r="C5">
        <v>-8.7473197880091599E-2</v>
      </c>
      <c r="D5">
        <v>6.9793318155795703E-2</v>
      </c>
      <c r="E5">
        <v>0.210090125583102</v>
      </c>
      <c r="F5">
        <v>-7.8437721459886006E-2</v>
      </c>
      <c r="G5">
        <v>5.8331119650240897E-2</v>
      </c>
      <c r="H5">
        <v>0.178722883086809</v>
      </c>
      <c r="I5">
        <v>-7.9288988496958895E-2</v>
      </c>
      <c r="J5">
        <v>6.82452640115528E-2</v>
      </c>
      <c r="K5">
        <v>0.24530694601970399</v>
      </c>
      <c r="L5">
        <v>-6.4780967429853994E-2</v>
      </c>
      <c r="M5">
        <v>5.6857522682815402E-2</v>
      </c>
      <c r="N5">
        <v>0.25455464273937101</v>
      </c>
      <c r="P5" t="str">
        <f t="shared" si="0"/>
        <v/>
      </c>
      <c r="Q5" t="str">
        <f t="shared" si="1"/>
        <v/>
      </c>
      <c r="R5" t="str">
        <f t="shared" si="2"/>
        <v/>
      </c>
      <c r="S5" t="str">
        <f t="shared" si="3"/>
        <v/>
      </c>
    </row>
    <row r="6" spans="1:19" x14ac:dyDescent="0.25">
      <c r="A6">
        <v>5</v>
      </c>
      <c r="B6" t="s">
        <v>26</v>
      </c>
      <c r="C6">
        <v>5.14184920220708E-2</v>
      </c>
      <c r="D6">
        <v>0.110080373211803</v>
      </c>
      <c r="E6">
        <v>0.64042866112835894</v>
      </c>
      <c r="F6">
        <v>0.11933053679938101</v>
      </c>
      <c r="G6">
        <v>9.4804249425842105E-2</v>
      </c>
      <c r="H6">
        <v>0.20813707998877901</v>
      </c>
      <c r="I6">
        <v>6.3228709251225701E-2</v>
      </c>
      <c r="J6">
        <v>0.107582872827528</v>
      </c>
      <c r="K6">
        <v>0.55671960476619697</v>
      </c>
      <c r="L6">
        <v>0.130847231457873</v>
      </c>
      <c r="M6">
        <v>9.2153971837026102E-2</v>
      </c>
      <c r="N6">
        <v>0.15564372554901901</v>
      </c>
      <c r="P6" t="str">
        <f t="shared" si="0"/>
        <v/>
      </c>
      <c r="Q6" t="str">
        <f t="shared" si="1"/>
        <v/>
      </c>
      <c r="R6" t="str">
        <f t="shared" si="2"/>
        <v/>
      </c>
      <c r="S6" t="str">
        <f t="shared" si="3"/>
        <v/>
      </c>
    </row>
    <row r="7" spans="1:19" x14ac:dyDescent="0.25">
      <c r="A7">
        <v>6</v>
      </c>
      <c r="B7" t="s">
        <v>30</v>
      </c>
      <c r="C7">
        <v>7.3811490646503095E-2</v>
      </c>
      <c r="D7">
        <v>7.5109226651325106E-2</v>
      </c>
      <c r="E7">
        <v>0.32574427200787498</v>
      </c>
      <c r="F7">
        <v>0.106500000180131</v>
      </c>
      <c r="G7">
        <v>6.2706129780252098E-2</v>
      </c>
      <c r="H7">
        <v>8.9432564736182898E-2</v>
      </c>
      <c r="I7">
        <v>8.6643301389912594E-2</v>
      </c>
      <c r="J7">
        <v>7.4087687940059793E-2</v>
      </c>
      <c r="K7">
        <v>0.24221446821692799</v>
      </c>
      <c r="L7">
        <v>0.117032923704997</v>
      </c>
      <c r="M7">
        <v>6.19172633695294E-2</v>
      </c>
      <c r="N7">
        <v>5.8737883572425299E-2</v>
      </c>
      <c r="P7" t="str">
        <f t="shared" si="0"/>
        <v/>
      </c>
      <c r="Q7" t="str">
        <f t="shared" si="1"/>
        <v>^</v>
      </c>
      <c r="R7" t="str">
        <f t="shared" si="2"/>
        <v/>
      </c>
      <c r="S7" t="str">
        <f t="shared" si="3"/>
        <v>^</v>
      </c>
    </row>
    <row r="8" spans="1:19" x14ac:dyDescent="0.25">
      <c r="A8">
        <v>7</v>
      </c>
      <c r="B8" t="s">
        <v>27</v>
      </c>
      <c r="C8">
        <v>-1.5933772072067E-2</v>
      </c>
      <c r="D8">
        <v>0.118224269253437</v>
      </c>
      <c r="E8">
        <v>0.892789129311922</v>
      </c>
      <c r="F8">
        <v>3.01980485696959E-2</v>
      </c>
      <c r="G8">
        <v>0.10005676712311</v>
      </c>
      <c r="H8">
        <v>0.76279754968026903</v>
      </c>
      <c r="I8">
        <v>-2.2956085985578099E-2</v>
      </c>
      <c r="J8">
        <v>0.115602342649226</v>
      </c>
      <c r="K8">
        <v>0.84259283734701595</v>
      </c>
      <c r="L8">
        <v>2.1454120214276302E-2</v>
      </c>
      <c r="M8">
        <v>9.7172909917650499E-2</v>
      </c>
      <c r="N8">
        <v>0.825261451932088</v>
      </c>
      <c r="P8" t="str">
        <f t="shared" si="0"/>
        <v/>
      </c>
      <c r="Q8" t="str">
        <f t="shared" si="1"/>
        <v/>
      </c>
      <c r="R8" t="str">
        <f t="shared" si="2"/>
        <v/>
      </c>
      <c r="S8" t="str">
        <f t="shared" si="3"/>
        <v/>
      </c>
    </row>
    <row r="9" spans="1:19" x14ac:dyDescent="0.25">
      <c r="A9">
        <v>8</v>
      </c>
      <c r="B9" t="s">
        <v>29</v>
      </c>
      <c r="C9">
        <v>-7.10937545188699E-2</v>
      </c>
      <c r="D9">
        <v>7.1524163719123499E-2</v>
      </c>
      <c r="E9">
        <v>0.32023147270591501</v>
      </c>
      <c r="F9">
        <v>-4.4458548173148003E-2</v>
      </c>
      <c r="G9">
        <v>5.9365332520930597E-2</v>
      </c>
      <c r="H9">
        <v>0.45391899678715703</v>
      </c>
      <c r="I9">
        <v>-6.0265787124793399E-2</v>
      </c>
      <c r="J9">
        <v>7.0533203649498694E-2</v>
      </c>
      <c r="K9">
        <v>0.39286597905660098</v>
      </c>
      <c r="L9">
        <v>-3.5567318273054198E-2</v>
      </c>
      <c r="M9">
        <v>5.8523984174059497E-2</v>
      </c>
      <c r="N9">
        <v>0.54336047163471002</v>
      </c>
      <c r="P9" t="str">
        <f t="shared" si="0"/>
        <v/>
      </c>
      <c r="Q9" t="str">
        <f t="shared" si="1"/>
        <v/>
      </c>
      <c r="R9" t="str">
        <f t="shared" si="2"/>
        <v/>
      </c>
      <c r="S9" t="str">
        <f t="shared" si="3"/>
        <v/>
      </c>
    </row>
    <row r="10" spans="1:19" x14ac:dyDescent="0.25">
      <c r="A10">
        <v>9</v>
      </c>
      <c r="B10" t="s">
        <v>28</v>
      </c>
      <c r="C10">
        <v>-7.7314933684351897E-2</v>
      </c>
      <c r="D10">
        <v>0.21212116179745599</v>
      </c>
      <c r="E10">
        <v>0.71549604172733705</v>
      </c>
      <c r="F10">
        <v>-7.3552233056371E-2</v>
      </c>
      <c r="G10">
        <v>0.186455270155264</v>
      </c>
      <c r="H10">
        <v>0.69322923156238003</v>
      </c>
      <c r="I10">
        <v>-6.1414909522443601E-3</v>
      </c>
      <c r="J10">
        <v>0.202565897464104</v>
      </c>
      <c r="K10">
        <v>0.975813055126176</v>
      </c>
      <c r="L10">
        <v>1.6457945419041099E-2</v>
      </c>
      <c r="M10">
        <v>0.17744044477288701</v>
      </c>
      <c r="N10">
        <v>0.92610063297283896</v>
      </c>
      <c r="P10" t="str">
        <f t="shared" si="0"/>
        <v/>
      </c>
      <c r="Q10" t="str">
        <f t="shared" si="1"/>
        <v/>
      </c>
      <c r="R10" t="str">
        <f t="shared" si="2"/>
        <v/>
      </c>
      <c r="S10" t="str">
        <f t="shared" si="3"/>
        <v/>
      </c>
    </row>
    <row r="11" spans="1:19" x14ac:dyDescent="0.25">
      <c r="A11">
        <v>10</v>
      </c>
      <c r="B11" t="s">
        <v>31</v>
      </c>
      <c r="C11">
        <v>-5.0835887743735798E-2</v>
      </c>
      <c r="D11">
        <v>1.10101996839089E-2</v>
      </c>
      <c r="E11">
        <v>3.8902151043851401E-6</v>
      </c>
      <c r="F11">
        <v>-5.8865245828877602E-2</v>
      </c>
      <c r="G11">
        <v>9.7688907850133205E-3</v>
      </c>
      <c r="H11">
        <v>1.6828968334621299E-9</v>
      </c>
      <c r="I11">
        <v>-4.9018474747976597E-2</v>
      </c>
      <c r="J11">
        <v>1.08856885226511E-2</v>
      </c>
      <c r="K11">
        <v>6.69945295472818E-6</v>
      </c>
      <c r="L11">
        <v>-5.67332794066569E-2</v>
      </c>
      <c r="M11">
        <v>9.6516113800150603E-3</v>
      </c>
      <c r="N11">
        <v>4.1496518439280797E-9</v>
      </c>
      <c r="P11" t="str">
        <f t="shared" si="0"/>
        <v>***</v>
      </c>
      <c r="Q11" t="str">
        <f t="shared" si="1"/>
        <v>***</v>
      </c>
      <c r="R11" t="str">
        <f t="shared" si="2"/>
        <v>***</v>
      </c>
      <c r="S11" t="str">
        <f t="shared" si="3"/>
        <v>***</v>
      </c>
    </row>
    <row r="12" spans="1:19" x14ac:dyDescent="0.25">
      <c r="A12">
        <v>11</v>
      </c>
      <c r="B12" t="s">
        <v>173</v>
      </c>
      <c r="C12">
        <v>1.2987325104943701E-2</v>
      </c>
      <c r="D12">
        <v>7.7644778910626294E-2</v>
      </c>
      <c r="E12">
        <v>0.86716082099436997</v>
      </c>
      <c r="F12">
        <v>1.72586162908634E-2</v>
      </c>
      <c r="G12">
        <v>7.3039350458052099E-2</v>
      </c>
      <c r="H12">
        <v>0.81320607204798601</v>
      </c>
      <c r="I12">
        <v>-1.5937008178128799E-3</v>
      </c>
      <c r="J12">
        <v>7.6727365645505294E-2</v>
      </c>
      <c r="K12">
        <v>0.98342836564110603</v>
      </c>
      <c r="L12">
        <v>3.9656671494611899E-3</v>
      </c>
      <c r="M12">
        <v>7.2149766107755101E-2</v>
      </c>
      <c r="N12">
        <v>0.95616684164671994</v>
      </c>
      <c r="P12" t="str">
        <f t="shared" si="0"/>
        <v/>
      </c>
      <c r="Q12" t="str">
        <f t="shared" si="1"/>
        <v/>
      </c>
      <c r="R12" t="str">
        <f t="shared" si="2"/>
        <v/>
      </c>
      <c r="S12" t="str">
        <f t="shared" si="3"/>
        <v/>
      </c>
    </row>
    <row r="13" spans="1:19" x14ac:dyDescent="0.25">
      <c r="A13">
        <v>12</v>
      </c>
      <c r="B13" t="s">
        <v>32</v>
      </c>
      <c r="C13">
        <v>4.5497898914360402E-2</v>
      </c>
      <c r="D13">
        <v>3.3571927003467103E-2</v>
      </c>
      <c r="E13">
        <v>0.175342237437079</v>
      </c>
      <c r="F13">
        <v>4.3972812051578901E-2</v>
      </c>
      <c r="G13">
        <v>2.9631398224397601E-2</v>
      </c>
      <c r="H13">
        <v>0.137810558243259</v>
      </c>
      <c r="I13">
        <v>4.3532705658758698E-2</v>
      </c>
      <c r="J13">
        <v>3.3096640018575603E-2</v>
      </c>
      <c r="K13">
        <v>0.18840204319604401</v>
      </c>
      <c r="L13">
        <v>4.05642085717162E-2</v>
      </c>
      <c r="M13">
        <v>2.9158724269049498E-2</v>
      </c>
      <c r="N13">
        <v>0.16417943290543699</v>
      </c>
      <c r="P13" t="str">
        <f t="shared" si="0"/>
        <v/>
      </c>
      <c r="Q13" t="str">
        <f t="shared" si="1"/>
        <v/>
      </c>
      <c r="R13" t="str">
        <f t="shared" si="2"/>
        <v/>
      </c>
      <c r="S13" t="str">
        <f t="shared" si="3"/>
        <v/>
      </c>
    </row>
    <row r="14" spans="1:19" x14ac:dyDescent="0.25">
      <c r="A14">
        <v>13</v>
      </c>
      <c r="B14" t="s">
        <v>33</v>
      </c>
      <c r="C14">
        <v>1.77487984268393E-2</v>
      </c>
      <c r="D14">
        <v>1.1115697950105001E-2</v>
      </c>
      <c r="E14">
        <v>0.11032530273523899</v>
      </c>
      <c r="F14">
        <v>1.4944465876963299E-2</v>
      </c>
      <c r="G14">
        <v>1.0063230170999599E-2</v>
      </c>
      <c r="H14">
        <v>0.13752884472464599</v>
      </c>
      <c r="I14">
        <v>1.8292509435678998E-2</v>
      </c>
      <c r="J14">
        <v>1.1061712926448201E-2</v>
      </c>
      <c r="K14">
        <v>9.8192989406264003E-2</v>
      </c>
      <c r="L14">
        <v>1.53336583514815E-2</v>
      </c>
      <c r="M14">
        <v>1.0017147967144299E-2</v>
      </c>
      <c r="N14">
        <v>0.12583343480932299</v>
      </c>
      <c r="P14" t="str">
        <f t="shared" si="0"/>
        <v/>
      </c>
      <c r="Q14" t="str">
        <f t="shared" si="1"/>
        <v/>
      </c>
      <c r="R14" t="str">
        <f t="shared" si="2"/>
        <v>^</v>
      </c>
      <c r="S14" t="str">
        <f t="shared" si="3"/>
        <v/>
      </c>
    </row>
    <row r="15" spans="1:19" x14ac:dyDescent="0.25">
      <c r="A15">
        <v>14</v>
      </c>
      <c r="B15" t="s">
        <v>118</v>
      </c>
      <c r="C15">
        <v>2.4244946410195501E-3</v>
      </c>
      <c r="D15">
        <v>1.4652555047724501E-2</v>
      </c>
      <c r="E15">
        <v>0.86857747930520102</v>
      </c>
      <c r="F15">
        <v>5.1499538224133098E-3</v>
      </c>
      <c r="G15">
        <v>1.2943254566540101E-2</v>
      </c>
      <c r="H15">
        <v>0.69071342088252896</v>
      </c>
      <c r="I15">
        <v>2.1940795513126598E-3</v>
      </c>
      <c r="J15">
        <v>1.4386239357580899E-2</v>
      </c>
      <c r="K15">
        <v>0.87878282970115995</v>
      </c>
      <c r="L15">
        <v>4.6685429469975797E-3</v>
      </c>
      <c r="M15">
        <v>1.27192660078155E-2</v>
      </c>
      <c r="N15">
        <v>0.71358545447523003</v>
      </c>
      <c r="P15" t="str">
        <f t="shared" si="0"/>
        <v/>
      </c>
      <c r="Q15" t="str">
        <f t="shared" si="1"/>
        <v/>
      </c>
      <c r="R15" t="str">
        <f t="shared" si="2"/>
        <v/>
      </c>
      <c r="S15" t="str">
        <f t="shared" si="3"/>
        <v/>
      </c>
    </row>
    <row r="16" spans="1:19" x14ac:dyDescent="0.25">
      <c r="A16">
        <v>15</v>
      </c>
      <c r="B16" t="s">
        <v>34</v>
      </c>
      <c r="C16">
        <v>5.3765448843929803E-3</v>
      </c>
      <c r="D16">
        <v>1.3286915736857299E-3</v>
      </c>
      <c r="E16">
        <v>5.1990055082495899E-5</v>
      </c>
      <c r="F16">
        <v>4.7106365863146E-3</v>
      </c>
      <c r="G16">
        <v>1.04375996940307E-3</v>
      </c>
      <c r="H16">
        <v>6.3874331637286704E-6</v>
      </c>
      <c r="I16">
        <v>5.5448351437281801E-3</v>
      </c>
      <c r="J16">
        <v>1.30332346620545E-3</v>
      </c>
      <c r="K16">
        <v>2.0962770890364801E-5</v>
      </c>
      <c r="L16">
        <v>4.9526514462856002E-3</v>
      </c>
      <c r="M16">
        <v>1.0180117576925299E-3</v>
      </c>
      <c r="N16">
        <v>1.1444302581460201E-6</v>
      </c>
      <c r="P16" t="str">
        <f t="shared" si="0"/>
        <v>***</v>
      </c>
      <c r="Q16" t="str">
        <f t="shared" si="1"/>
        <v>***</v>
      </c>
      <c r="R16" t="str">
        <f t="shared" si="2"/>
        <v>***</v>
      </c>
      <c r="S16" t="str">
        <f t="shared" si="3"/>
        <v>***</v>
      </c>
    </row>
    <row r="17" spans="1:19" x14ac:dyDescent="0.25">
      <c r="A17">
        <v>16</v>
      </c>
      <c r="B17" t="s">
        <v>35</v>
      </c>
      <c r="C17">
        <v>-1.52298738040662E-3</v>
      </c>
      <c r="D17">
        <v>5.0831724205488904E-4</v>
      </c>
      <c r="E17">
        <v>2.7342482482463101E-3</v>
      </c>
      <c r="F17">
        <v>-1.4680584685767999E-3</v>
      </c>
      <c r="G17">
        <v>4.7914326193274602E-4</v>
      </c>
      <c r="H17">
        <v>2.18454507213661E-3</v>
      </c>
      <c r="I17">
        <v>-1.422774710298E-3</v>
      </c>
      <c r="J17">
        <v>4.7383065772320501E-4</v>
      </c>
      <c r="K17">
        <v>2.6758977909062702E-3</v>
      </c>
      <c r="L17">
        <v>-1.3394542324859601E-3</v>
      </c>
      <c r="M17">
        <v>4.4365882255722902E-4</v>
      </c>
      <c r="N17">
        <v>2.5351951222648702E-3</v>
      </c>
      <c r="P17" t="str">
        <f t="shared" si="0"/>
        <v>**</v>
      </c>
      <c r="Q17" t="str">
        <f t="shared" si="1"/>
        <v>**</v>
      </c>
      <c r="R17" t="str">
        <f t="shared" si="2"/>
        <v>**</v>
      </c>
      <c r="S17" t="str">
        <f t="shared" si="3"/>
        <v>**</v>
      </c>
    </row>
    <row r="18" spans="1:19" x14ac:dyDescent="0.25">
      <c r="A18">
        <v>17</v>
      </c>
      <c r="B18" t="s">
        <v>36</v>
      </c>
      <c r="C18">
        <v>4.7708104690107002E-4</v>
      </c>
      <c r="D18">
        <v>2.6355321725232797E-4</v>
      </c>
      <c r="E18">
        <v>7.0266534551177595E-2</v>
      </c>
      <c r="F18">
        <v>7.4106340035689599E-4</v>
      </c>
      <c r="G18">
        <v>2.2160961290117599E-4</v>
      </c>
      <c r="H18">
        <v>8.2578589258891998E-4</v>
      </c>
      <c r="I18">
        <v>4.28221070667346E-4</v>
      </c>
      <c r="J18">
        <v>2.6032967335239203E-4</v>
      </c>
      <c r="K18">
        <v>9.9986639175841802E-2</v>
      </c>
      <c r="L18">
        <v>6.8570946153923701E-4</v>
      </c>
      <c r="M18">
        <v>2.1907643731803499E-4</v>
      </c>
      <c r="N18">
        <v>1.74805725282593E-3</v>
      </c>
      <c r="P18" t="str">
        <f t="shared" si="0"/>
        <v>^</v>
      </c>
      <c r="Q18" t="str">
        <f t="shared" si="1"/>
        <v>***</v>
      </c>
      <c r="R18" t="str">
        <f t="shared" si="2"/>
        <v>^</v>
      </c>
      <c r="S18" t="str">
        <f t="shared" si="3"/>
        <v>**</v>
      </c>
    </row>
    <row r="19" spans="1:19" x14ac:dyDescent="0.25">
      <c r="A19">
        <v>18</v>
      </c>
      <c r="B19" t="s">
        <v>37</v>
      </c>
      <c r="C19">
        <v>-3.4554452587264299E-2</v>
      </c>
      <c r="D19">
        <v>5.37453812004835E-2</v>
      </c>
      <c r="E19">
        <v>0.52027031111509103</v>
      </c>
      <c r="F19">
        <v>-5.9255385908463402E-2</v>
      </c>
      <c r="G19">
        <v>4.7599979535405103E-2</v>
      </c>
      <c r="H19">
        <v>0.213182634214794</v>
      </c>
      <c r="I19">
        <v>-3.8526530429802003E-2</v>
      </c>
      <c r="J19">
        <v>5.2893449591629699E-2</v>
      </c>
      <c r="K19">
        <v>0.46638100717230102</v>
      </c>
      <c r="L19">
        <v>-6.3132676273821298E-2</v>
      </c>
      <c r="M19">
        <v>4.68552605626762E-2</v>
      </c>
      <c r="N19">
        <v>0.177852140026555</v>
      </c>
      <c r="P19" t="str">
        <f t="shared" si="0"/>
        <v/>
      </c>
      <c r="Q19" t="str">
        <f t="shared" si="1"/>
        <v/>
      </c>
      <c r="R19" t="str">
        <f t="shared" si="2"/>
        <v/>
      </c>
      <c r="S19" t="str">
        <f t="shared" si="3"/>
        <v/>
      </c>
    </row>
    <row r="20" spans="1:19" x14ac:dyDescent="0.25">
      <c r="A20">
        <v>19</v>
      </c>
      <c r="B20" t="s">
        <v>38</v>
      </c>
      <c r="C20">
        <v>4.2319579760621798E-2</v>
      </c>
      <c r="D20">
        <v>7.7181723523782594E-2</v>
      </c>
      <c r="E20">
        <v>0.583478448963344</v>
      </c>
      <c r="F20">
        <v>3.8201326484548097E-2</v>
      </c>
      <c r="G20">
        <v>6.6368110374024999E-2</v>
      </c>
      <c r="H20">
        <v>0.56488718900842105</v>
      </c>
      <c r="I20">
        <v>3.4478377688708303E-2</v>
      </c>
      <c r="J20">
        <v>7.6148710313383994E-2</v>
      </c>
      <c r="K20">
        <v>0.650709392456984</v>
      </c>
      <c r="L20">
        <v>2.6431286305714799E-2</v>
      </c>
      <c r="M20">
        <v>6.5600296678764505E-2</v>
      </c>
      <c r="N20">
        <v>0.68701139793923005</v>
      </c>
      <c r="P20" t="str">
        <f t="shared" si="0"/>
        <v/>
      </c>
      <c r="Q20" t="str">
        <f t="shared" si="1"/>
        <v/>
      </c>
      <c r="R20" t="str">
        <f t="shared" si="2"/>
        <v/>
      </c>
      <c r="S20" t="str">
        <f t="shared" si="3"/>
        <v/>
      </c>
    </row>
    <row r="21" spans="1:19" x14ac:dyDescent="0.25">
      <c r="A21">
        <v>20</v>
      </c>
      <c r="B21" t="s">
        <v>40</v>
      </c>
      <c r="C21">
        <v>-0.25997173103994498</v>
      </c>
      <c r="D21">
        <v>8.2520992266315402E-2</v>
      </c>
      <c r="E21">
        <v>1.63063316578771E-3</v>
      </c>
      <c r="F21">
        <v>-0.25057312180007002</v>
      </c>
      <c r="G21">
        <v>6.4925230836318196E-2</v>
      </c>
      <c r="H21">
        <v>1.1366084392779101E-4</v>
      </c>
      <c r="I21">
        <v>-0.25602753433555703</v>
      </c>
      <c r="J21">
        <v>8.1294616384195995E-2</v>
      </c>
      <c r="K21">
        <v>1.63618009708211E-3</v>
      </c>
      <c r="L21">
        <v>-0.24149101833734599</v>
      </c>
      <c r="M21">
        <v>6.3662151915690093E-2</v>
      </c>
      <c r="N21">
        <v>1.4864541422254801E-4</v>
      </c>
      <c r="P21" t="str">
        <f t="shared" si="0"/>
        <v>**</v>
      </c>
      <c r="Q21" t="str">
        <f t="shared" si="1"/>
        <v>***</v>
      </c>
      <c r="R21" t="str">
        <f t="shared" si="2"/>
        <v>**</v>
      </c>
      <c r="S21" t="str">
        <f t="shared" si="3"/>
        <v>***</v>
      </c>
    </row>
    <row r="22" spans="1:19" x14ac:dyDescent="0.25">
      <c r="A22">
        <v>21</v>
      </c>
      <c r="B22" t="s">
        <v>41</v>
      </c>
      <c r="C22">
        <v>0.105632586695866</v>
      </c>
      <c r="D22">
        <v>6.6048873752444406E-2</v>
      </c>
      <c r="E22">
        <v>0.1097518650436</v>
      </c>
      <c r="F22">
        <v>7.9901419682064503E-2</v>
      </c>
      <c r="G22">
        <v>5.2398908950945698E-2</v>
      </c>
      <c r="H22">
        <v>0.12729202395231701</v>
      </c>
      <c r="I22">
        <v>0.102806179732418</v>
      </c>
      <c r="J22">
        <v>6.5150793273573204E-2</v>
      </c>
      <c r="K22">
        <v>0.11457185853108</v>
      </c>
      <c r="L22">
        <v>7.6448822420112403E-2</v>
      </c>
      <c r="M22">
        <v>5.1527960169026901E-2</v>
      </c>
      <c r="N22">
        <v>0.13790507192677301</v>
      </c>
      <c r="P22" t="str">
        <f t="shared" si="0"/>
        <v/>
      </c>
      <c r="Q22" t="str">
        <f t="shared" si="1"/>
        <v/>
      </c>
      <c r="R22" t="str">
        <f t="shared" si="2"/>
        <v/>
      </c>
      <c r="S22" t="str">
        <f t="shared" si="3"/>
        <v/>
      </c>
    </row>
    <row r="23" spans="1:19" x14ac:dyDescent="0.25">
      <c r="A23">
        <v>22</v>
      </c>
      <c r="B23" t="s">
        <v>39</v>
      </c>
      <c r="C23">
        <v>0.12871353346289299</v>
      </c>
      <c r="D23">
        <v>0.107350385350779</v>
      </c>
      <c r="E23">
        <v>0.23052641913951999</v>
      </c>
      <c r="F23">
        <v>0.102735028410974</v>
      </c>
      <c r="G23">
        <v>8.3975780877871095E-2</v>
      </c>
      <c r="H23">
        <v>0.22118288779738299</v>
      </c>
      <c r="I23">
        <v>0.12593701419536199</v>
      </c>
      <c r="J23">
        <v>0.106198905619484</v>
      </c>
      <c r="K23">
        <v>0.235677666426925</v>
      </c>
      <c r="L23">
        <v>0.10352219254467</v>
      </c>
      <c r="M23">
        <v>8.2865326112597407E-2</v>
      </c>
      <c r="N23">
        <v>0.21156180702157101</v>
      </c>
      <c r="P23" t="str">
        <f t="shared" si="0"/>
        <v/>
      </c>
      <c r="Q23" t="str">
        <f t="shared" si="1"/>
        <v/>
      </c>
      <c r="R23" t="str">
        <f t="shared" si="2"/>
        <v/>
      </c>
      <c r="S23" t="str">
        <f t="shared" si="3"/>
        <v/>
      </c>
    </row>
    <row r="24" spans="1:19" x14ac:dyDescent="0.25">
      <c r="A24">
        <v>23</v>
      </c>
      <c r="B24" t="s">
        <v>43</v>
      </c>
      <c r="C24">
        <v>-6.4485015104216697E-2</v>
      </c>
      <c r="D24">
        <v>1.4420501709018299E-2</v>
      </c>
      <c r="E24">
        <v>7.75786561191261E-6</v>
      </c>
      <c r="F24">
        <v>-5.8197381901264403E-2</v>
      </c>
      <c r="G24">
        <v>1.35012699352928E-2</v>
      </c>
      <c r="H24">
        <v>1.62877216983074E-5</v>
      </c>
      <c r="I24">
        <v>-6.4558775990449693E-2</v>
      </c>
      <c r="J24">
        <v>1.4115827010656499E-2</v>
      </c>
      <c r="K24">
        <v>4.7963700101627504E-6</v>
      </c>
      <c r="L24">
        <v>-5.8739087247318501E-2</v>
      </c>
      <c r="M24">
        <v>1.31808115911764E-2</v>
      </c>
      <c r="N24">
        <v>8.3343959711386907E-6</v>
      </c>
      <c r="P24" t="str">
        <f t="shared" si="0"/>
        <v>***</v>
      </c>
      <c r="Q24" t="str">
        <f t="shared" si="1"/>
        <v>***</v>
      </c>
      <c r="R24" t="str">
        <f t="shared" si="2"/>
        <v>***</v>
      </c>
      <c r="S24" t="str">
        <f t="shared" si="3"/>
        <v>***</v>
      </c>
    </row>
    <row r="25" spans="1:19" x14ac:dyDescent="0.25">
      <c r="A25">
        <v>24</v>
      </c>
      <c r="B25" t="s">
        <v>44</v>
      </c>
      <c r="C25">
        <v>7.1439532694791405E-2</v>
      </c>
      <c r="D25">
        <v>5.9265770031906098E-2</v>
      </c>
      <c r="E25">
        <v>0.22804518767945101</v>
      </c>
      <c r="F25">
        <v>6.14138201905675E-2</v>
      </c>
      <c r="G25">
        <v>5.4568959135831797E-2</v>
      </c>
      <c r="H25">
        <v>0.26040471824351802</v>
      </c>
      <c r="I25">
        <v>6.5739408448202696E-2</v>
      </c>
      <c r="J25">
        <v>5.81841401077779E-2</v>
      </c>
      <c r="K25">
        <v>0.25853901722321299</v>
      </c>
      <c r="L25">
        <v>5.4859152224312799E-2</v>
      </c>
      <c r="M25">
        <v>5.3195776329433501E-2</v>
      </c>
      <c r="N25">
        <v>0.30241471633348199</v>
      </c>
      <c r="P25" t="str">
        <f t="shared" si="0"/>
        <v/>
      </c>
      <c r="Q25" t="str">
        <f t="shared" si="1"/>
        <v/>
      </c>
      <c r="R25" t="str">
        <f t="shared" si="2"/>
        <v/>
      </c>
      <c r="S25" t="str">
        <f t="shared" si="3"/>
        <v/>
      </c>
    </row>
    <row r="26" spans="1:19" x14ac:dyDescent="0.25">
      <c r="A26">
        <v>25</v>
      </c>
      <c r="B26" t="s">
        <v>131</v>
      </c>
      <c r="C26">
        <v>1.87909223229118E-2</v>
      </c>
      <c r="D26">
        <v>0.67789721737381203</v>
      </c>
      <c r="E26">
        <v>0.97788592927759599</v>
      </c>
      <c r="F26">
        <v>0.104377633612165</v>
      </c>
      <c r="G26">
        <v>0.63794919000518802</v>
      </c>
      <c r="H26">
        <v>0.87003475769897798</v>
      </c>
      <c r="I26">
        <v>-0.14174399277726199</v>
      </c>
      <c r="J26">
        <v>6.3323272707011394E-2</v>
      </c>
      <c r="K26">
        <v>2.51937688340069E-2</v>
      </c>
      <c r="L26">
        <v>-0.14826221221216601</v>
      </c>
      <c r="M26">
        <v>5.8774190581708401E-2</v>
      </c>
      <c r="N26">
        <v>1.1649962069569799E-2</v>
      </c>
      <c r="P26" t="str">
        <f t="shared" si="0"/>
        <v/>
      </c>
      <c r="Q26" t="str">
        <f t="shared" si="1"/>
        <v/>
      </c>
      <c r="R26" t="str">
        <f t="shared" si="2"/>
        <v>*</v>
      </c>
      <c r="S26" t="str">
        <f t="shared" si="3"/>
        <v>*</v>
      </c>
    </row>
    <row r="27" spans="1:19" x14ac:dyDescent="0.25">
      <c r="A27">
        <v>26</v>
      </c>
      <c r="B27" t="s">
        <v>145</v>
      </c>
      <c r="C27">
        <v>-9.7084293581577996E-2</v>
      </c>
      <c r="D27">
        <v>0.69916144926857604</v>
      </c>
      <c r="E27">
        <v>0.889562210111292</v>
      </c>
      <c r="F27">
        <v>-6.1041223954580601E-2</v>
      </c>
      <c r="G27">
        <v>0.66093759975061395</v>
      </c>
      <c r="H27">
        <v>0.92641559236205995</v>
      </c>
      <c r="I27">
        <v>-0.32783928701889298</v>
      </c>
      <c r="J27">
        <v>0.29577333467233202</v>
      </c>
      <c r="K27">
        <v>0.26768308762960502</v>
      </c>
      <c r="L27">
        <v>-0.37076150872510899</v>
      </c>
      <c r="M27">
        <v>0.28066255404477303</v>
      </c>
      <c r="N27">
        <v>0.18649390968610099</v>
      </c>
      <c r="P27" t="str">
        <f t="shared" si="0"/>
        <v/>
      </c>
      <c r="Q27" t="str">
        <f t="shared" si="1"/>
        <v/>
      </c>
      <c r="R27" t="str">
        <f t="shared" si="2"/>
        <v/>
      </c>
      <c r="S27" t="str">
        <f t="shared" si="3"/>
        <v/>
      </c>
    </row>
    <row r="28" spans="1:19" x14ac:dyDescent="0.25">
      <c r="A28">
        <v>27</v>
      </c>
      <c r="B28" t="s">
        <v>46</v>
      </c>
      <c r="C28">
        <v>-6.0072041423000697E-2</v>
      </c>
      <c r="D28">
        <v>0.70570652480227003</v>
      </c>
      <c r="E28">
        <v>0.93216339700254003</v>
      </c>
      <c r="F28">
        <v>7.0173506413847897E-2</v>
      </c>
      <c r="G28">
        <v>0.66335860780298705</v>
      </c>
      <c r="H28">
        <v>0.915752799421236</v>
      </c>
      <c r="I28">
        <v>-0.24563718883100599</v>
      </c>
      <c r="J28">
        <v>0.196051754349091</v>
      </c>
      <c r="K28">
        <v>0.21023477650580499</v>
      </c>
      <c r="L28">
        <v>-0.22115198953003901</v>
      </c>
      <c r="M28">
        <v>0.183592447099555</v>
      </c>
      <c r="N28">
        <v>0.228365061497873</v>
      </c>
      <c r="P28" t="str">
        <f t="shared" si="0"/>
        <v/>
      </c>
      <c r="Q28" t="str">
        <f t="shared" si="1"/>
        <v/>
      </c>
      <c r="R28" t="str">
        <f t="shared" si="2"/>
        <v/>
      </c>
      <c r="S28" t="str">
        <f t="shared" si="3"/>
        <v/>
      </c>
    </row>
    <row r="29" spans="1:19" x14ac:dyDescent="0.25">
      <c r="A29">
        <v>28</v>
      </c>
      <c r="B29" t="s">
        <v>129</v>
      </c>
      <c r="C29">
        <v>-0.36794510507707701</v>
      </c>
      <c r="D29">
        <v>0.713118152573749</v>
      </c>
      <c r="E29">
        <v>0.60587777961392097</v>
      </c>
      <c r="F29">
        <v>-0.228636689542388</v>
      </c>
      <c r="G29">
        <v>0.67285718033347497</v>
      </c>
      <c r="H29">
        <v>0.73400734976064297</v>
      </c>
      <c r="I29">
        <v>-0.51884950502558802</v>
      </c>
      <c r="J29">
        <v>0.23364307281960001</v>
      </c>
      <c r="K29">
        <v>2.6371770962942701E-2</v>
      </c>
      <c r="L29">
        <v>-0.45542924977784699</v>
      </c>
      <c r="M29">
        <v>0.22284715510870401</v>
      </c>
      <c r="N29">
        <v>4.0984737402249602E-2</v>
      </c>
      <c r="P29" t="str">
        <f t="shared" si="0"/>
        <v/>
      </c>
      <c r="Q29" t="str">
        <f t="shared" si="1"/>
        <v/>
      </c>
      <c r="R29" t="str">
        <f t="shared" si="2"/>
        <v>*</v>
      </c>
      <c r="S29" t="str">
        <f t="shared" si="3"/>
        <v>*</v>
      </c>
    </row>
    <row r="30" spans="1:19" x14ac:dyDescent="0.25">
      <c r="A30">
        <v>29</v>
      </c>
      <c r="B30" t="s">
        <v>130</v>
      </c>
      <c r="C30">
        <v>0.163489751175908</v>
      </c>
      <c r="D30">
        <v>0.75950381287412505</v>
      </c>
      <c r="E30">
        <v>0.82956568105135897</v>
      </c>
      <c r="F30">
        <v>0.29070773906293801</v>
      </c>
      <c r="G30">
        <v>0.71368282054523202</v>
      </c>
      <c r="H30">
        <v>0.68376221987913</v>
      </c>
      <c r="I30">
        <v>-2.13001280857836E-2</v>
      </c>
      <c r="J30">
        <v>0.32838437927330399</v>
      </c>
      <c r="K30">
        <v>0.94828275997688904</v>
      </c>
      <c r="L30">
        <v>1.76520980801365E-2</v>
      </c>
      <c r="M30">
        <v>0.30839857502448098</v>
      </c>
      <c r="N30">
        <v>0.95435565865661498</v>
      </c>
      <c r="P30" t="str">
        <f t="shared" si="0"/>
        <v/>
      </c>
      <c r="Q30" t="str">
        <f t="shared" si="1"/>
        <v/>
      </c>
      <c r="R30" t="str">
        <f t="shared" si="2"/>
        <v/>
      </c>
      <c r="S30" t="str">
        <f t="shared" si="3"/>
        <v/>
      </c>
    </row>
    <row r="31" spans="1:19" x14ac:dyDescent="0.25">
      <c r="A31">
        <v>30</v>
      </c>
      <c r="B31" t="s">
        <v>45</v>
      </c>
      <c r="C31">
        <v>0.51621838666144704</v>
      </c>
      <c r="D31">
        <v>1.00431145026377</v>
      </c>
      <c r="E31">
        <v>0.60725038867160597</v>
      </c>
      <c r="F31">
        <v>0.60313218914738798</v>
      </c>
      <c r="G31">
        <v>0.96369566056137002</v>
      </c>
      <c r="H31">
        <v>0.531411113656588</v>
      </c>
      <c r="I31">
        <v>0.33979948191954601</v>
      </c>
      <c r="J31">
        <v>0.73409906021343896</v>
      </c>
      <c r="K31">
        <v>0.64345066821713903</v>
      </c>
      <c r="L31">
        <v>0.32524497778428302</v>
      </c>
      <c r="M31">
        <v>0.71363238297159004</v>
      </c>
      <c r="N31">
        <v>0.64856268886886304</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-4.5249377457063401E-2</v>
      </c>
      <c r="D32">
        <v>0.21955049268530799</v>
      </c>
      <c r="E32">
        <v>0.83671272436103095</v>
      </c>
      <c r="F32">
        <v>-5.6663063677675797E-2</v>
      </c>
      <c r="G32">
        <v>0.208535909027809</v>
      </c>
      <c r="H32">
        <v>0.78583847801377704</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804</v>
      </c>
      <c r="C33">
        <v>0.72008171492780504</v>
      </c>
      <c r="D33">
        <v>0.45293016685246501</v>
      </c>
      <c r="E33">
        <v>0.11187325521347601</v>
      </c>
      <c r="F33">
        <v>0.66669493146345604</v>
      </c>
      <c r="G33">
        <v>0.42825787665049497</v>
      </c>
      <c r="H33">
        <v>0.119527366763436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-0.136031634521911</v>
      </c>
      <c r="D34">
        <v>0.35290509484767801</v>
      </c>
      <c r="E34">
        <v>0.69989488039441605</v>
      </c>
      <c r="F34">
        <v>-0.193544001460426</v>
      </c>
      <c r="G34">
        <v>0.33692725302509902</v>
      </c>
      <c r="H34">
        <v>0.565671074930854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0.213872064316251</v>
      </c>
      <c r="D35">
        <v>0.13869472391578599</v>
      </c>
      <c r="E35">
        <v>0.123065183743712</v>
      </c>
      <c r="F35">
        <v>0.200682897188904</v>
      </c>
      <c r="G35">
        <v>0.12943675490225701</v>
      </c>
      <c r="H35">
        <v>0.12103784364280699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0.247542218197632</v>
      </c>
      <c r="D36">
        <v>0.18368027220894201</v>
      </c>
      <c r="E36">
        <v>0.177761346808437</v>
      </c>
      <c r="F36">
        <v>0.24115608266809599</v>
      </c>
      <c r="G36">
        <v>0.173226896417534</v>
      </c>
      <c r="H36">
        <v>0.16388002314120301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0.41501516045884601</v>
      </c>
      <c r="D37">
        <v>0.34045000360990502</v>
      </c>
      <c r="E37">
        <v>0.22283682784304201</v>
      </c>
      <c r="F37">
        <v>0.31508771662468599</v>
      </c>
      <c r="G37">
        <v>0.32092773579506401</v>
      </c>
      <c r="H37">
        <v>0.32619705911597502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0.142459248020531</v>
      </c>
      <c r="D38">
        <v>0.34836949561141001</v>
      </c>
      <c r="E38">
        <v>0.68258995758895902</v>
      </c>
      <c r="F38">
        <v>0.139258398232117</v>
      </c>
      <c r="G38">
        <v>0.32918606987068399</v>
      </c>
      <c r="H38">
        <v>0.67226713389604698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66</v>
      </c>
      <c r="C39">
        <v>-0.11999548614672401</v>
      </c>
      <c r="D39">
        <v>0.27278739570826399</v>
      </c>
      <c r="E39">
        <v>0.66001933150439296</v>
      </c>
      <c r="F39">
        <v>-0.176484069731353</v>
      </c>
      <c r="G39">
        <v>0.254945781420442</v>
      </c>
      <c r="H39">
        <v>0.48878563268578401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56</v>
      </c>
      <c r="C40">
        <v>7.7879242819136503E-3</v>
      </c>
      <c r="D40">
        <v>0.22300027811457701</v>
      </c>
      <c r="E40">
        <v>0.97214083447326105</v>
      </c>
      <c r="F40">
        <v>-4.6017357388588399E-2</v>
      </c>
      <c r="G40">
        <v>0.20587785690793201</v>
      </c>
      <c r="H40">
        <v>0.82313256234403898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0.32804875137084699</v>
      </c>
      <c r="D41">
        <v>0.35913881542285903</v>
      </c>
      <c r="E41">
        <v>0.36101557975603799</v>
      </c>
      <c r="F41">
        <v>0.30248949424772897</v>
      </c>
      <c r="G41">
        <v>0.34036965812826597</v>
      </c>
      <c r="H41">
        <v>0.37415962600527097</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-1.2115809944796999E-2</v>
      </c>
      <c r="D42">
        <v>0.22519135976660201</v>
      </c>
      <c r="E42">
        <v>0.95709268818820503</v>
      </c>
      <c r="F42">
        <v>4.62692785092092E-2</v>
      </c>
      <c r="G42">
        <v>0.20613513965442701</v>
      </c>
      <c r="H42">
        <v>0.82239868971567898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-0.55078898468596804</v>
      </c>
      <c r="D43">
        <v>0.55789644026125496</v>
      </c>
      <c r="E43">
        <v>0.32351506710038702</v>
      </c>
      <c r="F43">
        <v>-0.45678149507561699</v>
      </c>
      <c r="G43">
        <v>0.47228615833555398</v>
      </c>
      <c r="H43">
        <v>0.333458536719351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54</v>
      </c>
      <c r="C44">
        <v>0.35986113939084402</v>
      </c>
      <c r="D44">
        <v>0.25677122610472197</v>
      </c>
      <c r="E44">
        <v>0.16106895316044001</v>
      </c>
      <c r="F44">
        <v>0.353262009003045</v>
      </c>
      <c r="G44">
        <v>0.23921853595647999</v>
      </c>
      <c r="H44">
        <v>0.139747107417976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0.220257278932984</v>
      </c>
      <c r="D45">
        <v>0.28002091340199597</v>
      </c>
      <c r="E45">
        <v>0.43153105645050299</v>
      </c>
      <c r="F45">
        <v>0.12498429385404999</v>
      </c>
      <c r="G45">
        <v>0.26170322286675701</v>
      </c>
      <c r="H45">
        <v>0.63294898178675196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0.26324852288185302</v>
      </c>
      <c r="D46">
        <v>0.39997298404637199</v>
      </c>
      <c r="E46">
        <v>0.51043162413245702</v>
      </c>
      <c r="F46">
        <v>0.15928533948401499</v>
      </c>
      <c r="G46">
        <v>0.37237554034222398</v>
      </c>
      <c r="H46">
        <v>0.66882981479922299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-0.20469171564185601</v>
      </c>
      <c r="D47">
        <v>0.29121833404821901</v>
      </c>
      <c r="E47">
        <v>0.48213016576936901</v>
      </c>
      <c r="F47">
        <v>-0.22883228878647</v>
      </c>
      <c r="G47">
        <v>0.27309796282009102</v>
      </c>
      <c r="H47">
        <v>0.40207965861552702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64</v>
      </c>
      <c r="C48">
        <v>4.0698834388077199E-2</v>
      </c>
      <c r="D48">
        <v>0.73010587337483401</v>
      </c>
      <c r="E48">
        <v>0.95554595154176403</v>
      </c>
      <c r="F48">
        <v>0.141146824063762</v>
      </c>
      <c r="G48">
        <v>0.68199001681877103</v>
      </c>
      <c r="H48">
        <v>0.83603861233524002</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-0.62900178840938703</v>
      </c>
      <c r="D49">
        <v>0.550508890325897</v>
      </c>
      <c r="E49">
        <v>0.253212001787742</v>
      </c>
      <c r="F49">
        <v>-0.595432995717879</v>
      </c>
      <c r="G49">
        <v>0.52333604825018498</v>
      </c>
      <c r="H49">
        <v>0.25521897713509001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0.604440185614603</v>
      </c>
      <c r="D50">
        <v>0.74284091510939498</v>
      </c>
      <c r="E50">
        <v>0.41582413688750097</v>
      </c>
      <c r="F50">
        <v>0.43844526952900897</v>
      </c>
      <c r="G50">
        <v>0.72231540599205302</v>
      </c>
      <c r="H50">
        <v>0.54385107927172005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0.17337399294362699</v>
      </c>
      <c r="D51">
        <v>0.54618053493315499</v>
      </c>
      <c r="E51">
        <v>0.75091747757217497</v>
      </c>
      <c r="F51">
        <v>0.34275419423997699</v>
      </c>
      <c r="G51">
        <v>0.481848392292896</v>
      </c>
      <c r="H51">
        <v>0.476878508729907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-1.2904119511149701</v>
      </c>
      <c r="D52">
        <v>1.0605925305510799</v>
      </c>
      <c r="E52">
        <v>0.22372231977022899</v>
      </c>
      <c r="F52">
        <v>-1.12462861003008</v>
      </c>
      <c r="G52">
        <v>1.01669970193656</v>
      </c>
      <c r="H52">
        <v>0.26865894639516302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3.6603297068939597E-2</v>
      </c>
      <c r="D53">
        <v>0.76955535333065395</v>
      </c>
      <c r="E53">
        <v>0.96206355120960396</v>
      </c>
      <c r="F53">
        <v>0.118993471542786</v>
      </c>
      <c r="G53">
        <v>0.73044614172979305</v>
      </c>
      <c r="H53">
        <v>0.87059308003580205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805</v>
      </c>
      <c r="C54">
        <v>-0.51912526032281303</v>
      </c>
      <c r="D54">
        <v>0.733952434148333</v>
      </c>
      <c r="E54">
        <v>0.479379469891832</v>
      </c>
      <c r="F54">
        <v>-0.41120332328019699</v>
      </c>
      <c r="G54">
        <v>0.69229436352459595</v>
      </c>
      <c r="H54">
        <v>0.55253098019104097</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2.34450059618104E-2</v>
      </c>
      <c r="D55">
        <v>0.35372878035397498</v>
      </c>
      <c r="E55">
        <v>0.94715521558933902</v>
      </c>
      <c r="F55">
        <v>-9.1668769571371697E-2</v>
      </c>
      <c r="G55">
        <v>0.33484585112308501</v>
      </c>
      <c r="H55">
        <v>0.784265922044877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-0.14062714631901699</v>
      </c>
      <c r="D56">
        <v>0.26237462638758302</v>
      </c>
      <c r="E56">
        <v>0.59197344223564397</v>
      </c>
      <c r="F56">
        <v>-0.166015796052285</v>
      </c>
      <c r="G56">
        <v>0.24469855600731799</v>
      </c>
      <c r="H56">
        <v>0.497486258618211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-0.1326281480265</v>
      </c>
      <c r="D57">
        <v>0.24776364504670501</v>
      </c>
      <c r="E57">
        <v>0.59244167619246901</v>
      </c>
      <c r="F57">
        <v>-0.15038660855629499</v>
      </c>
      <c r="G57">
        <v>0.23085440865051299</v>
      </c>
      <c r="H57">
        <v>0.51476581606975302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84</v>
      </c>
      <c r="C58">
        <v>0.24412740158801699</v>
      </c>
      <c r="D58">
        <v>0.445438429718369</v>
      </c>
      <c r="E58">
        <v>0.58365006411111797</v>
      </c>
      <c r="F58">
        <v>0.15062675372929399</v>
      </c>
      <c r="G58">
        <v>0.41853384323675602</v>
      </c>
      <c r="H58">
        <v>0.71892830754596204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-0.12871210239542299</v>
      </c>
      <c r="D59">
        <v>0.25801661263685199</v>
      </c>
      <c r="E59">
        <v>0.61788365362876196</v>
      </c>
      <c r="F59">
        <v>-0.155594579890245</v>
      </c>
      <c r="G59">
        <v>0.24221939177653401</v>
      </c>
      <c r="H59">
        <v>0.52063268100607196</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76</v>
      </c>
      <c r="C60">
        <v>-3.6826255423874098E-2</v>
      </c>
      <c r="D60">
        <v>0.26427015823815497</v>
      </c>
      <c r="E60">
        <v>0.88917295644584804</v>
      </c>
      <c r="F60">
        <v>-4.8706405030632199E-2</v>
      </c>
      <c r="G60">
        <v>0.24692234382740499</v>
      </c>
      <c r="H60">
        <v>0.84362882220611801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78</v>
      </c>
      <c r="C61">
        <v>2.40865791096893E-2</v>
      </c>
      <c r="D61">
        <v>0.23298321123691099</v>
      </c>
      <c r="E61">
        <v>0.91765874573555195</v>
      </c>
      <c r="F61">
        <v>1.96136883630386E-2</v>
      </c>
      <c r="G61">
        <v>0.217443288614319</v>
      </c>
      <c r="H61">
        <v>0.92812717434876202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-5.5767519852876701E-2</v>
      </c>
      <c r="D62">
        <v>0.319095051468196</v>
      </c>
      <c r="E62">
        <v>0.86126214071489404</v>
      </c>
      <c r="F62">
        <v>-2.7684213288989699E-2</v>
      </c>
      <c r="G62">
        <v>0.297134912230198</v>
      </c>
      <c r="H62">
        <v>0.92576809678044103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80</v>
      </c>
      <c r="C63">
        <v>-0.115886835175267</v>
      </c>
      <c r="D63">
        <v>0.31696365697288498</v>
      </c>
      <c r="E63">
        <v>0.71465198565684096</v>
      </c>
      <c r="F63">
        <v>-0.14237243898165</v>
      </c>
      <c r="G63">
        <v>0.29443445517226702</v>
      </c>
      <c r="H63">
        <v>0.62870850182212301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7.0079894845937102E-2</v>
      </c>
      <c r="D64">
        <v>0.438078766912324</v>
      </c>
      <c r="E64">
        <v>0.87290392506498904</v>
      </c>
      <c r="F64">
        <v>0.110674940023767</v>
      </c>
      <c r="G64">
        <v>0.402252901768127</v>
      </c>
      <c r="H64">
        <v>0.78321044499077397</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3.1087148976072201E-2</v>
      </c>
      <c r="D65">
        <v>0.405719966314668</v>
      </c>
      <c r="E65">
        <v>0.9389241123855</v>
      </c>
      <c r="F65">
        <v>-1.5084953076996701E-2</v>
      </c>
      <c r="G65">
        <v>0.38267871254282598</v>
      </c>
      <c r="H65">
        <v>0.96855603830880499</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81</v>
      </c>
      <c r="C66">
        <v>0.14481357160817701</v>
      </c>
      <c r="D66">
        <v>0.31969227951317902</v>
      </c>
      <c r="E66">
        <v>0.65056457831520897</v>
      </c>
      <c r="F66">
        <v>3.0198060592256298E-2</v>
      </c>
      <c r="G66">
        <v>0.29309704936903602</v>
      </c>
      <c r="H66">
        <v>0.91793842565078898</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68</v>
      </c>
      <c r="C67">
        <v>0.216340136029705</v>
      </c>
      <c r="D67">
        <v>0.41945624930545999</v>
      </c>
      <c r="E67">
        <v>0.60601974337945397</v>
      </c>
      <c r="F67">
        <v>0.22873102980582399</v>
      </c>
      <c r="G67">
        <v>0.391742137427047</v>
      </c>
      <c r="H67">
        <v>0.55929996678540095</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-0.29190462366159098</v>
      </c>
      <c r="D68">
        <v>1.0754987714095701</v>
      </c>
      <c r="E68">
        <v>0.78607320754101395</v>
      </c>
      <c r="F68">
        <v>-9.4686818915055093E-2</v>
      </c>
      <c r="G68">
        <v>1.02467972514492</v>
      </c>
      <c r="H68">
        <v>0.92637526764320299</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1.13619031356755</v>
      </c>
      <c r="D69">
        <v>1.5371047782262099</v>
      </c>
      <c r="E69">
        <v>0.45980038822900499</v>
      </c>
      <c r="F69">
        <v>0.865113182105263</v>
      </c>
      <c r="G69">
        <v>1.4754738431716601</v>
      </c>
      <c r="H69">
        <v>0.55765441045546804</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503</v>
      </c>
      <c r="C70">
        <v>-9.9679028214997301E-2</v>
      </c>
      <c r="D70">
        <v>7.0675877204485704E-2</v>
      </c>
      <c r="E70">
        <v>0.158430912886276</v>
      </c>
      <c r="F70">
        <v>-8.8946751709502406E-2</v>
      </c>
      <c r="G70">
        <v>6.2262212560793603E-2</v>
      </c>
      <c r="H70">
        <v>0.153124061707924</v>
      </c>
      <c r="I70">
        <v>-7.1280724940666895E-2</v>
      </c>
      <c r="J70">
        <v>6.9714412780771298E-2</v>
      </c>
      <c r="K70">
        <v>0.30655966281368502</v>
      </c>
      <c r="L70">
        <v>-6.2709258037367904E-2</v>
      </c>
      <c r="M70">
        <v>6.1311824559478097E-2</v>
      </c>
      <c r="N70">
        <v>0.30640609047089801</v>
      </c>
    </row>
    <row r="71" spans="1:19" x14ac:dyDescent="0.25">
      <c r="B71" t="s">
        <v>505</v>
      </c>
      <c r="C71">
        <v>-7.3423877856725397E-2</v>
      </c>
      <c r="D71">
        <v>8.5971505666244397E-2</v>
      </c>
      <c r="E71">
        <v>0.39307784389539802</v>
      </c>
      <c r="F71">
        <v>-6.0194318531851899E-2</v>
      </c>
      <c r="G71">
        <v>7.7275832467152999E-2</v>
      </c>
      <c r="H71">
        <v>0.43600681448449602</v>
      </c>
      <c r="I71">
        <v>-7.5452084772155897E-2</v>
      </c>
      <c r="J71">
        <v>8.4948837960737503E-2</v>
      </c>
      <c r="K71">
        <v>0.37442984300437399</v>
      </c>
      <c r="L71">
        <v>-6.6422286638828695E-2</v>
      </c>
      <c r="M71">
        <v>7.6011421692641204E-2</v>
      </c>
      <c r="N71">
        <v>0.38220205512404098</v>
      </c>
    </row>
    <row r="72" spans="1:19" x14ac:dyDescent="0.25">
      <c r="B72" t="s">
        <v>504</v>
      </c>
      <c r="C72">
        <v>-5.8753666103554099E-2</v>
      </c>
      <c r="D72">
        <v>0.12232164812370901</v>
      </c>
      <c r="E72">
        <v>0.63099910203813503</v>
      </c>
      <c r="F72">
        <v>-5.6780974694636097E-2</v>
      </c>
      <c r="G72">
        <v>0.103860855247835</v>
      </c>
      <c r="H72">
        <v>0.58458323246000399</v>
      </c>
      <c r="I72">
        <v>-3.7064624495499202E-2</v>
      </c>
      <c r="J72">
        <v>0.121017107201119</v>
      </c>
      <c r="K72">
        <v>0.75939458035642704</v>
      </c>
      <c r="L72">
        <v>-3.70441675632006E-2</v>
      </c>
      <c r="M72">
        <v>0.10284418966832599</v>
      </c>
      <c r="N72">
        <v>0.71869982544670297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3"/>
  <sheetViews>
    <sheetView workbookViewId="0">
      <selection activeCell="B2" sqref="B2:N73"/>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0.14658204489152299</v>
      </c>
      <c r="D2">
        <v>0.174593663579724</v>
      </c>
      <c r="E2">
        <v>0.40115452846168098</v>
      </c>
      <c r="F2">
        <v>5.1519124965493102E-2</v>
      </c>
      <c r="G2">
        <v>0.15591175705152599</v>
      </c>
      <c r="H2">
        <v>0.74106924688451303</v>
      </c>
      <c r="I2">
        <v>0.141911324775672</v>
      </c>
      <c r="J2">
        <v>0.173640061714148</v>
      </c>
      <c r="K2">
        <v>0.41377246384505401</v>
      </c>
      <c r="L2">
        <v>5.2640337920162997E-2</v>
      </c>
      <c r="M2">
        <v>0.155369096447938</v>
      </c>
      <c r="N2">
        <v>0.73475415559266999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-5.5854741904171903E-2</v>
      </c>
      <c r="D3">
        <v>6.0693830150575702E-2</v>
      </c>
      <c r="E3">
        <v>0.35743141675770401</v>
      </c>
      <c r="F3">
        <v>-5.0323994157465197E-2</v>
      </c>
      <c r="G3">
        <v>5.4012019757216201E-2</v>
      </c>
      <c r="H3">
        <v>0.35148206019406097</v>
      </c>
      <c r="I3">
        <v>-4.7248515188365099E-2</v>
      </c>
      <c r="J3">
        <v>6.0216039560758897E-2</v>
      </c>
      <c r="K3">
        <v>0.43265880831576198</v>
      </c>
      <c r="L3">
        <v>-3.4770375702868901E-2</v>
      </c>
      <c r="M3">
        <v>5.3447051369834103E-2</v>
      </c>
      <c r="N3">
        <v>0.51533222607289797</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-0.14260492799671401</v>
      </c>
      <c r="D4">
        <v>7.6327076857870296E-2</v>
      </c>
      <c r="E4">
        <v>6.1714699578952599E-2</v>
      </c>
      <c r="F4">
        <v>-0.151870445726735</v>
      </c>
      <c r="G4">
        <v>6.53841914143624E-2</v>
      </c>
      <c r="H4">
        <v>2.0193149571314399E-2</v>
      </c>
      <c r="I4">
        <v>-0.13717652077794801</v>
      </c>
      <c r="J4">
        <v>7.5840193249551699E-2</v>
      </c>
      <c r="K4">
        <v>7.0488680612792204E-2</v>
      </c>
      <c r="L4">
        <v>-0.14509600420169999</v>
      </c>
      <c r="M4">
        <v>6.4883251603988903E-2</v>
      </c>
      <c r="N4">
        <v>2.5334559365559801E-2</v>
      </c>
      <c r="P4" t="str">
        <f t="shared" si="0"/>
        <v>^</v>
      </c>
      <c r="Q4" t="str">
        <f t="shared" si="1"/>
        <v>*</v>
      </c>
      <c r="R4" t="str">
        <f t="shared" si="2"/>
        <v>^</v>
      </c>
      <c r="S4" t="str">
        <f t="shared" si="3"/>
        <v>*</v>
      </c>
    </row>
    <row r="5" spans="1:19" x14ac:dyDescent="0.25">
      <c r="A5">
        <v>4</v>
      </c>
      <c r="B5" t="s">
        <v>25</v>
      </c>
      <c r="C5">
        <v>0.137959337090062</v>
      </c>
      <c r="D5">
        <v>7.8949538761137195E-2</v>
      </c>
      <c r="E5">
        <v>8.0561581806679605E-2</v>
      </c>
      <c r="F5">
        <v>0.13908992222998701</v>
      </c>
      <c r="G5">
        <v>6.8135083958325293E-2</v>
      </c>
      <c r="H5">
        <v>4.12125977478923E-2</v>
      </c>
      <c r="I5">
        <v>0.15106201889467399</v>
      </c>
      <c r="J5">
        <v>7.7713127126651099E-2</v>
      </c>
      <c r="K5">
        <v>5.1914540711640297E-2</v>
      </c>
      <c r="L5">
        <v>0.16065625264266201</v>
      </c>
      <c r="M5">
        <v>6.6861245998601701E-2</v>
      </c>
      <c r="N5">
        <v>1.6268718569383001E-2</v>
      </c>
      <c r="P5" t="str">
        <f t="shared" si="0"/>
        <v>^</v>
      </c>
      <c r="Q5" t="str">
        <f t="shared" si="1"/>
        <v>*</v>
      </c>
      <c r="R5" t="str">
        <f t="shared" si="2"/>
        <v>^</v>
      </c>
      <c r="S5" t="str">
        <f t="shared" si="3"/>
        <v>*</v>
      </c>
    </row>
    <row r="6" spans="1:19" x14ac:dyDescent="0.25">
      <c r="A6">
        <v>5</v>
      </c>
      <c r="B6" t="s">
        <v>26</v>
      </c>
      <c r="C6">
        <v>2.0274033319137401E-2</v>
      </c>
      <c r="D6">
        <v>0.12779612371360899</v>
      </c>
      <c r="E6">
        <v>0.87394969944009404</v>
      </c>
      <c r="F6">
        <v>3.3137144598860503E-2</v>
      </c>
      <c r="G6">
        <v>0.112307391236964</v>
      </c>
      <c r="H6">
        <v>0.76794991091817499</v>
      </c>
      <c r="I6">
        <v>2.1179293615654699E-2</v>
      </c>
      <c r="J6">
        <v>0.12589909851335099</v>
      </c>
      <c r="K6">
        <v>0.86640678787140801</v>
      </c>
      <c r="L6">
        <v>2.9012705733217799E-2</v>
      </c>
      <c r="M6">
        <v>0.11053665285971501</v>
      </c>
      <c r="N6">
        <v>0.79295806207265596</v>
      </c>
      <c r="P6" t="str">
        <f t="shared" si="0"/>
        <v/>
      </c>
      <c r="Q6" t="str">
        <f t="shared" si="1"/>
        <v/>
      </c>
      <c r="R6" t="str">
        <f t="shared" si="2"/>
        <v/>
      </c>
      <c r="S6" t="str">
        <f t="shared" si="3"/>
        <v/>
      </c>
    </row>
    <row r="7" spans="1:19" x14ac:dyDescent="0.25">
      <c r="A7">
        <v>6</v>
      </c>
      <c r="B7" t="s">
        <v>30</v>
      </c>
      <c r="C7">
        <v>-1.1014331941773099E-2</v>
      </c>
      <c r="D7">
        <v>7.2734487850790203E-2</v>
      </c>
      <c r="E7">
        <v>0.879634915881639</v>
      </c>
      <c r="F7">
        <v>5.2925444546802498E-3</v>
      </c>
      <c r="G7">
        <v>6.0315486565167699E-2</v>
      </c>
      <c r="H7">
        <v>0.93007721678287503</v>
      </c>
      <c r="I7">
        <v>-1.8358374330832601E-2</v>
      </c>
      <c r="J7">
        <v>7.1697000669861496E-2</v>
      </c>
      <c r="K7">
        <v>0.79790838129965103</v>
      </c>
      <c r="L7">
        <v>-1.12393256982625E-2</v>
      </c>
      <c r="M7">
        <v>5.9176446025214401E-2</v>
      </c>
      <c r="N7">
        <v>0.84936473449795402</v>
      </c>
      <c r="P7" t="str">
        <f t="shared" si="0"/>
        <v/>
      </c>
      <c r="Q7" t="str">
        <f t="shared" si="1"/>
        <v/>
      </c>
      <c r="R7" t="str">
        <f t="shared" si="2"/>
        <v/>
      </c>
      <c r="S7" t="str">
        <f t="shared" si="3"/>
        <v/>
      </c>
    </row>
    <row r="8" spans="1:19" x14ac:dyDescent="0.25">
      <c r="A8">
        <v>7</v>
      </c>
      <c r="B8" t="s">
        <v>27</v>
      </c>
      <c r="C8">
        <v>-3.4165187667968402E-2</v>
      </c>
      <c r="D8">
        <v>0.14564579353564</v>
      </c>
      <c r="E8">
        <v>0.81453687971396904</v>
      </c>
      <c r="F8">
        <v>-1.6063421086944699E-2</v>
      </c>
      <c r="G8">
        <v>0.12767745068944</v>
      </c>
      <c r="H8">
        <v>0.89988033553567603</v>
      </c>
      <c r="I8">
        <v>-2.68055695379095E-2</v>
      </c>
      <c r="J8">
        <v>0.13876741478131899</v>
      </c>
      <c r="K8">
        <v>0.84682657755839696</v>
      </c>
      <c r="L8">
        <v>-3.40987990224118E-3</v>
      </c>
      <c r="M8">
        <v>0.119448881102014</v>
      </c>
      <c r="N8">
        <v>0.97722606503379195</v>
      </c>
      <c r="P8" t="str">
        <f t="shared" si="0"/>
        <v/>
      </c>
      <c r="Q8" t="str">
        <f t="shared" si="1"/>
        <v/>
      </c>
      <c r="R8" t="str">
        <f t="shared" si="2"/>
        <v/>
      </c>
      <c r="S8" t="str">
        <f t="shared" si="3"/>
        <v/>
      </c>
    </row>
    <row r="9" spans="1:19" x14ac:dyDescent="0.25">
      <c r="A9">
        <v>8</v>
      </c>
      <c r="B9" t="s">
        <v>29</v>
      </c>
      <c r="C9">
        <v>-7.4550471053865294E-2</v>
      </c>
      <c r="D9">
        <v>6.4798750119801699E-2</v>
      </c>
      <c r="E9">
        <v>0.24994111305254901</v>
      </c>
      <c r="F9">
        <v>-6.8721025536034902E-2</v>
      </c>
      <c r="G9">
        <v>5.3854079617422099E-2</v>
      </c>
      <c r="H9">
        <v>0.20193438423833099</v>
      </c>
      <c r="I9">
        <v>-7.7810924806909501E-2</v>
      </c>
      <c r="J9">
        <v>6.4273656793948697E-2</v>
      </c>
      <c r="K9">
        <v>0.226041371309426</v>
      </c>
      <c r="L9">
        <v>-7.6909786299740296E-2</v>
      </c>
      <c r="M9">
        <v>5.3339522411060603E-2</v>
      </c>
      <c r="N9">
        <v>0.14933307799368101</v>
      </c>
      <c r="P9" t="str">
        <f t="shared" si="0"/>
        <v/>
      </c>
      <c r="Q9" t="str">
        <f t="shared" si="1"/>
        <v/>
      </c>
      <c r="R9" t="str">
        <f t="shared" si="2"/>
        <v/>
      </c>
      <c r="S9" t="str">
        <f t="shared" si="3"/>
        <v/>
      </c>
    </row>
    <row r="10" spans="1:19" x14ac:dyDescent="0.25">
      <c r="A10">
        <v>9</v>
      </c>
      <c r="B10" t="s">
        <v>28</v>
      </c>
      <c r="C10">
        <v>-0.10630829323403999</v>
      </c>
      <c r="D10">
        <v>0.22569712865600999</v>
      </c>
      <c r="E10">
        <v>0.63762508679412699</v>
      </c>
      <c r="F10">
        <v>-4.0833019616379604E-3</v>
      </c>
      <c r="G10">
        <v>0.19370242039087199</v>
      </c>
      <c r="H10">
        <v>0.98318161278479599</v>
      </c>
      <c r="I10">
        <v>-8.0419882536834797E-2</v>
      </c>
      <c r="J10">
        <v>0.21653216850171</v>
      </c>
      <c r="K10">
        <v>0.710340192514332</v>
      </c>
      <c r="L10">
        <v>8.6602459836589707E-3</v>
      </c>
      <c r="M10">
        <v>0.18561447573930001</v>
      </c>
      <c r="N10">
        <v>0.96278646724344097</v>
      </c>
      <c r="P10" t="str">
        <f t="shared" si="0"/>
        <v/>
      </c>
      <c r="Q10" t="str">
        <f t="shared" si="1"/>
        <v/>
      </c>
      <c r="R10" t="str">
        <f t="shared" si="2"/>
        <v/>
      </c>
      <c r="S10" t="str">
        <f t="shared" si="3"/>
        <v/>
      </c>
    </row>
    <row r="11" spans="1:19" x14ac:dyDescent="0.25">
      <c r="A11">
        <v>10</v>
      </c>
      <c r="B11" t="s">
        <v>31</v>
      </c>
      <c r="C11">
        <v>-6.6844513548427603E-2</v>
      </c>
      <c r="D11">
        <v>1.16334828033981E-2</v>
      </c>
      <c r="E11">
        <v>9.1447982519809995E-9</v>
      </c>
      <c r="F11">
        <v>-6.3445695684260894E-2</v>
      </c>
      <c r="G11">
        <v>1.02564791816193E-2</v>
      </c>
      <c r="H11">
        <v>6.1743758304565396E-10</v>
      </c>
      <c r="I11">
        <v>-6.4476691583553306E-2</v>
      </c>
      <c r="J11">
        <v>1.14746501247447E-2</v>
      </c>
      <c r="K11">
        <v>1.9200459444590498E-8</v>
      </c>
      <c r="L11">
        <v>-6.15339644822906E-2</v>
      </c>
      <c r="M11">
        <v>1.01140954078448E-2</v>
      </c>
      <c r="N11">
        <v>1.1723448973626401E-9</v>
      </c>
      <c r="P11" t="str">
        <f t="shared" si="0"/>
        <v>***</v>
      </c>
      <c r="Q11" t="str">
        <f t="shared" si="1"/>
        <v>***</v>
      </c>
      <c r="R11" t="str">
        <f t="shared" si="2"/>
        <v>***</v>
      </c>
      <c r="S11" t="str">
        <f t="shared" si="3"/>
        <v>***</v>
      </c>
    </row>
    <row r="12" spans="1:19" x14ac:dyDescent="0.25">
      <c r="A12">
        <v>11</v>
      </c>
      <c r="B12" t="s">
        <v>173</v>
      </c>
      <c r="C12">
        <v>-1.5599823110646199E-3</v>
      </c>
      <c r="D12">
        <v>7.47172774035013E-2</v>
      </c>
      <c r="E12">
        <v>0.98334260265231599</v>
      </c>
      <c r="F12">
        <v>-1.42317841022495E-2</v>
      </c>
      <c r="G12">
        <v>6.9609310676020497E-2</v>
      </c>
      <c r="H12">
        <v>0.83800005884946005</v>
      </c>
      <c r="I12">
        <v>8.7455614894479394E-3</v>
      </c>
      <c r="J12">
        <v>7.3647604695835298E-2</v>
      </c>
      <c r="K12">
        <v>0.90547440756203701</v>
      </c>
      <c r="L12">
        <v>4.9004529296160096E-3</v>
      </c>
      <c r="M12">
        <v>6.8399770967292203E-2</v>
      </c>
      <c r="N12">
        <v>0.942884993426092</v>
      </c>
      <c r="P12" t="str">
        <f t="shared" si="0"/>
        <v/>
      </c>
      <c r="Q12" t="str">
        <f t="shared" si="1"/>
        <v/>
      </c>
      <c r="R12" t="str">
        <f t="shared" si="2"/>
        <v/>
      </c>
      <c r="S12" t="str">
        <f t="shared" si="3"/>
        <v/>
      </c>
    </row>
    <row r="13" spans="1:19" x14ac:dyDescent="0.25">
      <c r="A13">
        <v>12</v>
      </c>
      <c r="B13" t="s">
        <v>32</v>
      </c>
      <c r="C13">
        <v>3.1011900042088699E-2</v>
      </c>
      <c r="D13">
        <v>3.9264045686934701E-2</v>
      </c>
      <c r="E13">
        <v>0.42962737109388399</v>
      </c>
      <c r="F13">
        <v>2.3197830064460599E-2</v>
      </c>
      <c r="G13">
        <v>3.52886202962399E-2</v>
      </c>
      <c r="H13">
        <v>0.51094030888044495</v>
      </c>
      <c r="I13">
        <v>2.7485103336677402E-2</v>
      </c>
      <c r="J13">
        <v>3.8675779538892001E-2</v>
      </c>
      <c r="K13">
        <v>0.47729857687668698</v>
      </c>
      <c r="L13">
        <v>2.2316136481494199E-2</v>
      </c>
      <c r="M13">
        <v>3.4701708833720903E-2</v>
      </c>
      <c r="N13">
        <v>0.520169170373874</v>
      </c>
      <c r="P13" t="str">
        <f t="shared" si="0"/>
        <v/>
      </c>
      <c r="Q13" t="str">
        <f t="shared" si="1"/>
        <v/>
      </c>
      <c r="R13" t="str">
        <f t="shared" si="2"/>
        <v/>
      </c>
      <c r="S13" t="str">
        <f t="shared" si="3"/>
        <v/>
      </c>
    </row>
    <row r="14" spans="1:19" x14ac:dyDescent="0.25">
      <c r="A14">
        <v>13</v>
      </c>
      <c r="B14" t="s">
        <v>33</v>
      </c>
      <c r="C14">
        <v>1.5358222806385701E-2</v>
      </c>
      <c r="D14">
        <v>7.8584256941241597E-3</v>
      </c>
      <c r="E14">
        <v>5.06582070390484E-2</v>
      </c>
      <c r="F14">
        <v>1.46299956972377E-2</v>
      </c>
      <c r="G14">
        <v>7.02402048887007E-3</v>
      </c>
      <c r="H14">
        <v>3.7264708562912703E-2</v>
      </c>
      <c r="I14">
        <v>1.39314925009398E-2</v>
      </c>
      <c r="J14">
        <v>7.7997294426353199E-3</v>
      </c>
      <c r="K14">
        <v>7.40748547983303E-2</v>
      </c>
      <c r="L14">
        <v>1.35841640005113E-2</v>
      </c>
      <c r="M14">
        <v>6.9735942992531696E-3</v>
      </c>
      <c r="N14">
        <v>5.1421787285275099E-2</v>
      </c>
      <c r="P14" t="str">
        <f t="shared" si="0"/>
        <v>^</v>
      </c>
      <c r="Q14" t="str">
        <f t="shared" si="1"/>
        <v>*</v>
      </c>
      <c r="R14" t="str">
        <f t="shared" si="2"/>
        <v>^</v>
      </c>
      <c r="S14" t="str">
        <f t="shared" si="3"/>
        <v>^</v>
      </c>
    </row>
    <row r="15" spans="1:19" x14ac:dyDescent="0.25">
      <c r="A15">
        <v>14</v>
      </c>
      <c r="B15" t="s">
        <v>118</v>
      </c>
      <c r="C15">
        <v>-2.03567950384149E-2</v>
      </c>
      <c r="D15">
        <v>1.4511084323298199E-2</v>
      </c>
      <c r="E15">
        <v>0.160663209629098</v>
      </c>
      <c r="F15">
        <v>-1.8845613459035401E-2</v>
      </c>
      <c r="G15">
        <v>1.24369383519002E-2</v>
      </c>
      <c r="H15">
        <v>0.12969806081611401</v>
      </c>
      <c r="I15">
        <v>-1.8007935893692099E-2</v>
      </c>
      <c r="J15">
        <v>1.4359216508697399E-2</v>
      </c>
      <c r="K15">
        <v>0.209804585474165</v>
      </c>
      <c r="L15">
        <v>-1.72189331215571E-2</v>
      </c>
      <c r="M15">
        <v>1.22865744871145E-2</v>
      </c>
      <c r="N15">
        <v>0.16108165805504701</v>
      </c>
      <c r="P15" t="str">
        <f t="shared" si="0"/>
        <v/>
      </c>
      <c r="Q15" t="str">
        <f t="shared" si="1"/>
        <v/>
      </c>
      <c r="R15" t="str">
        <f t="shared" si="2"/>
        <v/>
      </c>
      <c r="S15" t="str">
        <f t="shared" si="3"/>
        <v/>
      </c>
    </row>
    <row r="16" spans="1:19" x14ac:dyDescent="0.25">
      <c r="A16">
        <v>15</v>
      </c>
      <c r="B16" t="s">
        <v>34</v>
      </c>
      <c r="C16">
        <v>3.9263260938087402E-3</v>
      </c>
      <c r="D16">
        <v>1.2224160562425499E-3</v>
      </c>
      <c r="E16">
        <v>1.31842257870818E-3</v>
      </c>
      <c r="F16">
        <v>3.2826929999801098E-3</v>
      </c>
      <c r="G16">
        <v>9.4163840888199398E-4</v>
      </c>
      <c r="H16">
        <v>4.9002564343879405E-4</v>
      </c>
      <c r="I16">
        <v>3.8736030507448599E-3</v>
      </c>
      <c r="J16">
        <v>1.2106999094337E-3</v>
      </c>
      <c r="K16">
        <v>1.37678538291475E-3</v>
      </c>
      <c r="L16">
        <v>3.2001045033237599E-3</v>
      </c>
      <c r="M16">
        <v>9.2807285105938199E-4</v>
      </c>
      <c r="N16">
        <v>5.6450780683223504E-4</v>
      </c>
      <c r="P16" t="str">
        <f t="shared" si="0"/>
        <v>**</v>
      </c>
      <c r="Q16" t="str">
        <f t="shared" si="1"/>
        <v>***</v>
      </c>
      <c r="R16" t="str">
        <f t="shared" si="2"/>
        <v>**</v>
      </c>
      <c r="S16" t="str">
        <f t="shared" si="3"/>
        <v>***</v>
      </c>
    </row>
    <row r="17" spans="1:19" x14ac:dyDescent="0.25">
      <c r="A17">
        <v>16</v>
      </c>
      <c r="B17" t="s">
        <v>35</v>
      </c>
      <c r="C17">
        <v>-3.45348464288632E-4</v>
      </c>
      <c r="D17">
        <v>4.0463612885602898E-4</v>
      </c>
      <c r="E17">
        <v>0.39339369320703499</v>
      </c>
      <c r="F17">
        <v>-2.8526237750245399E-4</v>
      </c>
      <c r="G17">
        <v>3.8198377478185398E-4</v>
      </c>
      <c r="H17">
        <v>0.45518920382420802</v>
      </c>
      <c r="I17">
        <v>-3.98769017144263E-4</v>
      </c>
      <c r="J17">
        <v>3.8569275047917097E-4</v>
      </c>
      <c r="K17">
        <v>0.30118136045368599</v>
      </c>
      <c r="L17">
        <v>-3.55088422060781E-4</v>
      </c>
      <c r="M17">
        <v>3.6084491213255501E-4</v>
      </c>
      <c r="N17">
        <v>0.32509231053760801</v>
      </c>
      <c r="P17" t="str">
        <f t="shared" si="0"/>
        <v/>
      </c>
      <c r="Q17" t="str">
        <f t="shared" si="1"/>
        <v/>
      </c>
      <c r="R17" t="str">
        <f t="shared" si="2"/>
        <v/>
      </c>
      <c r="S17" t="str">
        <f t="shared" si="3"/>
        <v/>
      </c>
    </row>
    <row r="18" spans="1:19" x14ac:dyDescent="0.25">
      <c r="A18">
        <v>17</v>
      </c>
      <c r="B18" t="s">
        <v>36</v>
      </c>
      <c r="C18">
        <v>7.4902414225676002E-4</v>
      </c>
      <c r="D18">
        <v>2.5457987363874701E-4</v>
      </c>
      <c r="E18">
        <v>3.2589252764536601E-3</v>
      </c>
      <c r="F18">
        <v>7.7992789872425704E-4</v>
      </c>
      <c r="G18">
        <v>2.1336889143550299E-4</v>
      </c>
      <c r="H18">
        <v>2.56878638184116E-4</v>
      </c>
      <c r="I18">
        <v>7.2888020096374901E-4</v>
      </c>
      <c r="J18">
        <v>2.5042628883232702E-4</v>
      </c>
      <c r="K18">
        <v>3.6078417003407898E-3</v>
      </c>
      <c r="L18">
        <v>7.4965179811002799E-4</v>
      </c>
      <c r="M18">
        <v>2.0997357771744001E-4</v>
      </c>
      <c r="N18">
        <v>3.5668198216582E-4</v>
      </c>
      <c r="P18" t="str">
        <f t="shared" si="0"/>
        <v>**</v>
      </c>
      <c r="Q18" t="str">
        <f t="shared" si="1"/>
        <v>***</v>
      </c>
      <c r="R18" t="str">
        <f t="shared" si="2"/>
        <v>**</v>
      </c>
      <c r="S18" t="str">
        <f t="shared" si="3"/>
        <v>***</v>
      </c>
    </row>
    <row r="19" spans="1:19" x14ac:dyDescent="0.25">
      <c r="A19">
        <v>18</v>
      </c>
      <c r="B19" t="s">
        <v>37</v>
      </c>
      <c r="C19">
        <v>-5.5231763903635697E-2</v>
      </c>
      <c r="D19">
        <v>5.3812749184116E-2</v>
      </c>
      <c r="E19">
        <v>0.30471745389067301</v>
      </c>
      <c r="F19">
        <v>-4.95753489146495E-2</v>
      </c>
      <c r="G19">
        <v>4.8484515941844497E-2</v>
      </c>
      <c r="H19">
        <v>0.30654498231846</v>
      </c>
      <c r="I19">
        <v>-5.8151679502019799E-2</v>
      </c>
      <c r="J19">
        <v>5.2832014216215799E-2</v>
      </c>
      <c r="K19">
        <v>0.27103151942697101</v>
      </c>
      <c r="L19">
        <v>-5.5570892562625603E-2</v>
      </c>
      <c r="M19">
        <v>4.7649621709147202E-2</v>
      </c>
      <c r="N19">
        <v>0.24351744343014001</v>
      </c>
      <c r="P19" t="str">
        <f t="shared" si="0"/>
        <v/>
      </c>
      <c r="Q19" t="str">
        <f t="shared" si="1"/>
        <v/>
      </c>
      <c r="R19" t="str">
        <f t="shared" si="2"/>
        <v/>
      </c>
      <c r="S19" t="str">
        <f t="shared" si="3"/>
        <v/>
      </c>
    </row>
    <row r="20" spans="1:19" x14ac:dyDescent="0.25">
      <c r="A20">
        <v>19</v>
      </c>
      <c r="B20" t="s">
        <v>38</v>
      </c>
      <c r="C20">
        <v>-0.123204072366824</v>
      </c>
      <c r="D20">
        <v>7.6959699681759294E-2</v>
      </c>
      <c r="E20">
        <v>0.10940111575886401</v>
      </c>
      <c r="F20">
        <v>-0.15056485472861</v>
      </c>
      <c r="G20">
        <v>6.7348410949722506E-2</v>
      </c>
      <c r="H20">
        <v>2.5377257211121499E-2</v>
      </c>
      <c r="I20">
        <v>-0.13296607818834</v>
      </c>
      <c r="J20">
        <v>7.6221142778899395E-2</v>
      </c>
      <c r="K20">
        <v>8.1075839543425995E-2</v>
      </c>
      <c r="L20">
        <v>-0.15654323176759599</v>
      </c>
      <c r="M20">
        <v>6.6711407907491901E-2</v>
      </c>
      <c r="N20">
        <v>1.8946921373349499E-2</v>
      </c>
      <c r="P20" t="str">
        <f t="shared" si="0"/>
        <v/>
      </c>
      <c r="Q20" t="str">
        <f t="shared" si="1"/>
        <v>*</v>
      </c>
      <c r="R20" t="str">
        <f t="shared" si="2"/>
        <v>^</v>
      </c>
      <c r="S20" t="str">
        <f t="shared" si="3"/>
        <v>*</v>
      </c>
    </row>
    <row r="21" spans="1:19" x14ac:dyDescent="0.25">
      <c r="A21">
        <v>20</v>
      </c>
      <c r="B21" t="s">
        <v>40</v>
      </c>
      <c r="C21">
        <v>-0.31389047395227898</v>
      </c>
      <c r="D21">
        <v>8.1661806278769497E-2</v>
      </c>
      <c r="E21">
        <v>1.21150864725195E-4</v>
      </c>
      <c r="F21">
        <v>-0.26748512032038602</v>
      </c>
      <c r="G21">
        <v>6.3635583047784494E-2</v>
      </c>
      <c r="H21">
        <v>2.62947933199788E-5</v>
      </c>
      <c r="I21">
        <v>-0.31581903204534201</v>
      </c>
      <c r="J21">
        <v>8.0728302706186E-2</v>
      </c>
      <c r="K21">
        <v>9.1488374782455804E-5</v>
      </c>
      <c r="L21">
        <v>-0.278153531275524</v>
      </c>
      <c r="M21">
        <v>6.2560611285170195E-2</v>
      </c>
      <c r="N21" s="1">
        <v>8.7425065517254705E-6</v>
      </c>
      <c r="P21" t="str">
        <f t="shared" si="0"/>
        <v>***</v>
      </c>
      <c r="Q21" t="str">
        <f t="shared" si="1"/>
        <v>***</v>
      </c>
      <c r="R21" t="str">
        <f t="shared" si="2"/>
        <v>***</v>
      </c>
      <c r="S21" t="str">
        <f t="shared" si="3"/>
        <v>***</v>
      </c>
    </row>
    <row r="22" spans="1:19" x14ac:dyDescent="0.25">
      <c r="A22">
        <v>21</v>
      </c>
      <c r="B22" t="s">
        <v>41</v>
      </c>
      <c r="C22">
        <v>-8.7758763486535094E-2</v>
      </c>
      <c r="D22">
        <v>6.4065043285425893E-2</v>
      </c>
      <c r="E22">
        <v>0.17073731760018199</v>
      </c>
      <c r="F22">
        <v>-7.0954056157853204E-2</v>
      </c>
      <c r="G22">
        <v>4.9623603660787899E-2</v>
      </c>
      <c r="H22">
        <v>0.15276154176061599</v>
      </c>
      <c r="I22">
        <v>-9.7566181936106597E-2</v>
      </c>
      <c r="J22">
        <v>6.3354419284393698E-2</v>
      </c>
      <c r="K22">
        <v>0.123558905860258</v>
      </c>
      <c r="L22">
        <v>-7.87154326508126E-2</v>
      </c>
      <c r="M22">
        <v>4.8957881273429003E-2</v>
      </c>
      <c r="N22">
        <v>0.107874732234371</v>
      </c>
      <c r="P22" t="str">
        <f t="shared" si="0"/>
        <v/>
      </c>
      <c r="Q22" t="str">
        <f t="shared" si="1"/>
        <v/>
      </c>
      <c r="R22" t="str">
        <f t="shared" si="2"/>
        <v/>
      </c>
      <c r="S22" t="str">
        <f t="shared" si="3"/>
        <v/>
      </c>
    </row>
    <row r="23" spans="1:19" x14ac:dyDescent="0.25">
      <c r="A23">
        <v>22</v>
      </c>
      <c r="B23" t="s">
        <v>39</v>
      </c>
      <c r="C23">
        <v>-9.2476388122527703E-2</v>
      </c>
      <c r="D23">
        <v>0.100554934649373</v>
      </c>
      <c r="E23">
        <v>0.35775026975734903</v>
      </c>
      <c r="F23">
        <v>-0.159232781981066</v>
      </c>
      <c r="G23">
        <v>7.5062646451187306E-2</v>
      </c>
      <c r="H23">
        <v>3.38938866492084E-2</v>
      </c>
      <c r="I23">
        <v>-9.5726687748806397E-2</v>
      </c>
      <c r="J23">
        <v>9.8849098168914601E-2</v>
      </c>
      <c r="K23">
        <v>0.33283847254384002</v>
      </c>
      <c r="L23">
        <v>-0.149203143102659</v>
      </c>
      <c r="M23">
        <v>7.3446772166572596E-2</v>
      </c>
      <c r="N23">
        <v>4.2209783757396098E-2</v>
      </c>
      <c r="P23" t="str">
        <f t="shared" si="0"/>
        <v/>
      </c>
      <c r="Q23" t="str">
        <f t="shared" si="1"/>
        <v>*</v>
      </c>
      <c r="R23" t="str">
        <f t="shared" si="2"/>
        <v/>
      </c>
      <c r="S23" t="str">
        <f t="shared" si="3"/>
        <v>*</v>
      </c>
    </row>
    <row r="24" spans="1:19" x14ac:dyDescent="0.25">
      <c r="A24">
        <v>23</v>
      </c>
      <c r="B24" t="s">
        <v>43</v>
      </c>
      <c r="C24">
        <v>-6.4969732987070594E-2</v>
      </c>
      <c r="D24">
        <v>1.35347204187251E-2</v>
      </c>
      <c r="E24">
        <v>1.5848573359233999E-6</v>
      </c>
      <c r="F24">
        <v>-6.17442232413744E-2</v>
      </c>
      <c r="G24">
        <v>1.2633716852618399E-2</v>
      </c>
      <c r="H24">
        <v>1.0225049404131601E-6</v>
      </c>
      <c r="I24">
        <v>-6.6699744942876005E-2</v>
      </c>
      <c r="J24">
        <v>1.33678290350869E-2</v>
      </c>
      <c r="K24">
        <v>6.0513228872238798E-7</v>
      </c>
      <c r="L24">
        <v>-6.3528122123914302E-2</v>
      </c>
      <c r="M24">
        <v>1.24878815334646E-2</v>
      </c>
      <c r="N24">
        <v>3.6342365959016099E-7</v>
      </c>
      <c r="P24" t="str">
        <f t="shared" si="0"/>
        <v>***</v>
      </c>
      <c r="Q24" t="str">
        <f t="shared" si="1"/>
        <v>***</v>
      </c>
      <c r="R24" t="str">
        <f t="shared" si="2"/>
        <v>***</v>
      </c>
      <c r="S24" t="str">
        <f t="shared" si="3"/>
        <v>***</v>
      </c>
    </row>
    <row r="25" spans="1:19" x14ac:dyDescent="0.25">
      <c r="A25">
        <v>24</v>
      </c>
      <c r="B25" t="s">
        <v>44</v>
      </c>
      <c r="C25">
        <v>4.6835099187266901E-2</v>
      </c>
      <c r="D25">
        <v>5.2257102315099002E-2</v>
      </c>
      <c r="E25">
        <v>0.370122616135519</v>
      </c>
      <c r="F25">
        <v>3.9523095160170697E-2</v>
      </c>
      <c r="G25">
        <v>4.9070295470770499E-2</v>
      </c>
      <c r="H25">
        <v>0.420566800104058</v>
      </c>
      <c r="I25">
        <v>6.0877311459776602E-2</v>
      </c>
      <c r="J25">
        <v>5.0804619141199402E-2</v>
      </c>
      <c r="K25">
        <v>0.230814522580544</v>
      </c>
      <c r="L25">
        <v>5.1847523639064301E-2</v>
      </c>
      <c r="M25">
        <v>4.7441850849170797E-2</v>
      </c>
      <c r="N25">
        <v>0.274453213384518</v>
      </c>
      <c r="P25" t="str">
        <f t="shared" si="0"/>
        <v/>
      </c>
      <c r="Q25" t="str">
        <f t="shared" si="1"/>
        <v/>
      </c>
      <c r="R25" t="str">
        <f t="shared" si="2"/>
        <v/>
      </c>
      <c r="S25" t="str">
        <f t="shared" si="3"/>
        <v/>
      </c>
    </row>
    <row r="26" spans="1:19" x14ac:dyDescent="0.25">
      <c r="A26">
        <v>25</v>
      </c>
      <c r="B26" t="s">
        <v>131</v>
      </c>
      <c r="C26">
        <v>1.19319805104693</v>
      </c>
      <c r="D26">
        <v>0.43400362136023701</v>
      </c>
      <c r="E26">
        <v>5.9726100315959903E-3</v>
      </c>
      <c r="F26">
        <v>1.2038563458224401</v>
      </c>
      <c r="G26">
        <v>0.41411221446000501</v>
      </c>
      <c r="H26">
        <v>3.6482267409766898E-3</v>
      </c>
      <c r="I26">
        <v>-0.14905907393880599</v>
      </c>
      <c r="J26">
        <v>5.8419245691633002E-2</v>
      </c>
      <c r="K26">
        <v>1.07247845001812E-2</v>
      </c>
      <c r="L26">
        <v>-0.13667138684826699</v>
      </c>
      <c r="M26">
        <v>5.3902077994560801E-2</v>
      </c>
      <c r="N26">
        <v>1.1227106051977701E-2</v>
      </c>
      <c r="P26" t="str">
        <f t="shared" si="0"/>
        <v>**</v>
      </c>
      <c r="Q26" t="str">
        <f t="shared" si="1"/>
        <v>**</v>
      </c>
      <c r="R26" t="str">
        <f t="shared" si="2"/>
        <v>*</v>
      </c>
      <c r="S26" t="str">
        <f t="shared" si="3"/>
        <v>*</v>
      </c>
    </row>
    <row r="27" spans="1:19" x14ac:dyDescent="0.25">
      <c r="A27">
        <v>26</v>
      </c>
      <c r="B27" t="s">
        <v>145</v>
      </c>
      <c r="C27">
        <v>0.799716836802702</v>
      </c>
      <c r="D27">
        <v>0.50651453042977801</v>
      </c>
      <c r="E27">
        <v>0.114367581404914</v>
      </c>
      <c r="F27">
        <v>0.82404443935621496</v>
      </c>
      <c r="G27">
        <v>0.48349053613716803</v>
      </c>
      <c r="H27">
        <v>8.8312883014594099E-2</v>
      </c>
      <c r="I27">
        <v>-0.509108524302465</v>
      </c>
      <c r="J27">
        <v>0.25786696614774601</v>
      </c>
      <c r="K27">
        <v>4.8346859554041402E-2</v>
      </c>
      <c r="L27">
        <v>-0.51615267688334299</v>
      </c>
      <c r="M27">
        <v>0.24498157273157301</v>
      </c>
      <c r="N27">
        <v>3.5125894266270399E-2</v>
      </c>
      <c r="P27" t="str">
        <f t="shared" si="0"/>
        <v/>
      </c>
      <c r="Q27" t="str">
        <f t="shared" si="1"/>
        <v>^</v>
      </c>
      <c r="R27" t="str">
        <f t="shared" si="2"/>
        <v>*</v>
      </c>
      <c r="S27" t="str">
        <f t="shared" si="3"/>
        <v>*</v>
      </c>
    </row>
    <row r="28" spans="1:19" x14ac:dyDescent="0.25">
      <c r="A28">
        <v>27</v>
      </c>
      <c r="B28" t="s">
        <v>46</v>
      </c>
      <c r="C28">
        <v>1.09314877168242</v>
      </c>
      <c r="D28">
        <v>0.46526918699006597</v>
      </c>
      <c r="E28">
        <v>1.8798772517951E-2</v>
      </c>
      <c r="F28">
        <v>1.11359439684876</v>
      </c>
      <c r="G28">
        <v>0.44318480675637001</v>
      </c>
      <c r="H28">
        <v>1.1980815793614499E-2</v>
      </c>
      <c r="I28">
        <v>-0.271087397899411</v>
      </c>
      <c r="J28">
        <v>0.161688835076717</v>
      </c>
      <c r="K28">
        <v>9.3620851420927895E-2</v>
      </c>
      <c r="L28">
        <v>-0.248060513186666</v>
      </c>
      <c r="M28">
        <v>0.15174882678190299</v>
      </c>
      <c r="N28">
        <v>0.10211650521494001</v>
      </c>
      <c r="P28" t="str">
        <f t="shared" si="0"/>
        <v>*</v>
      </c>
      <c r="Q28" t="str">
        <f t="shared" si="1"/>
        <v>*</v>
      </c>
      <c r="R28" t="str">
        <f t="shared" si="2"/>
        <v>^</v>
      </c>
      <c r="S28" t="str">
        <f t="shared" si="3"/>
        <v/>
      </c>
    </row>
    <row r="29" spans="1:19" x14ac:dyDescent="0.25">
      <c r="A29">
        <v>28</v>
      </c>
      <c r="B29" t="s">
        <v>129</v>
      </c>
      <c r="C29">
        <v>0.79632833567289496</v>
      </c>
      <c r="D29">
        <v>0.49422078189628699</v>
      </c>
      <c r="E29">
        <v>0.107118587025295</v>
      </c>
      <c r="F29">
        <v>0.82469542173180499</v>
      </c>
      <c r="G29">
        <v>0.47096560420846301</v>
      </c>
      <c r="H29">
        <v>7.9933238255020897E-2</v>
      </c>
      <c r="I29">
        <v>-0.49347800215367799</v>
      </c>
      <c r="J29">
        <v>0.22160000887138301</v>
      </c>
      <c r="K29">
        <v>2.5954880224541201E-2</v>
      </c>
      <c r="L29">
        <v>-0.46489102788618702</v>
      </c>
      <c r="M29">
        <v>0.208769967630521</v>
      </c>
      <c r="N29">
        <v>2.5959982379742699E-2</v>
      </c>
      <c r="P29" t="str">
        <f t="shared" si="0"/>
        <v/>
      </c>
      <c r="Q29" t="str">
        <f t="shared" si="1"/>
        <v>^</v>
      </c>
      <c r="R29" t="str">
        <f t="shared" si="2"/>
        <v>*</v>
      </c>
      <c r="S29" t="str">
        <f t="shared" si="3"/>
        <v>*</v>
      </c>
    </row>
    <row r="30" spans="1:19" x14ac:dyDescent="0.25">
      <c r="A30">
        <v>29</v>
      </c>
      <c r="B30" t="s">
        <v>130</v>
      </c>
      <c r="C30">
        <v>0.66512375857057204</v>
      </c>
      <c r="D30">
        <v>0.48007063157763202</v>
      </c>
      <c r="E30">
        <v>0.165908608250354</v>
      </c>
      <c r="F30">
        <v>0.68153920538647705</v>
      </c>
      <c r="G30">
        <v>0.45647182203669101</v>
      </c>
      <c r="H30">
        <v>0.13542183344690201</v>
      </c>
      <c r="I30">
        <v>-0.59036600374811399</v>
      </c>
      <c r="J30">
        <v>0.19751016340498101</v>
      </c>
      <c r="K30">
        <v>2.7985444873008798E-3</v>
      </c>
      <c r="L30">
        <v>-0.59047868911286705</v>
      </c>
      <c r="M30">
        <v>0.185333862282023</v>
      </c>
      <c r="N30">
        <v>1.4424113556202999E-3</v>
      </c>
      <c r="P30" t="str">
        <f t="shared" si="0"/>
        <v/>
      </c>
      <c r="Q30" t="str">
        <f t="shared" si="1"/>
        <v/>
      </c>
      <c r="R30" t="str">
        <f t="shared" si="2"/>
        <v>**</v>
      </c>
      <c r="S30" t="str">
        <f t="shared" si="3"/>
        <v>**</v>
      </c>
    </row>
    <row r="31" spans="1:19" x14ac:dyDescent="0.25">
      <c r="A31">
        <v>30</v>
      </c>
      <c r="B31" t="s">
        <v>45</v>
      </c>
      <c r="C31">
        <v>1.66018265701337</v>
      </c>
      <c r="D31">
        <v>0.64828484595000202</v>
      </c>
      <c r="E31">
        <v>1.0440603994383801E-2</v>
      </c>
      <c r="F31">
        <v>1.68514755951008</v>
      </c>
      <c r="G31">
        <v>0.62308527570087902</v>
      </c>
      <c r="H31">
        <v>6.8402831411483204E-3</v>
      </c>
      <c r="I31">
        <v>0.43326521663032302</v>
      </c>
      <c r="J31">
        <v>0.46880332342707198</v>
      </c>
      <c r="K31">
        <v>0.35538532125243399</v>
      </c>
      <c r="L31">
        <v>0.46887597540207998</v>
      </c>
      <c r="M31">
        <v>0.451155507320876</v>
      </c>
      <c r="N31">
        <v>0.29867548195905302</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0.26340467816166702</v>
      </c>
      <c r="D32">
        <v>0.153174120110143</v>
      </c>
      <c r="E32">
        <v>8.5497503559373994E-2</v>
      </c>
      <c r="F32">
        <v>0.218680865332152</v>
      </c>
      <c r="G32">
        <v>0.14283114247547901</v>
      </c>
      <c r="H32">
        <v>0.12575834270129699</v>
      </c>
      <c r="I32" t="s">
        <v>170</v>
      </c>
      <c r="J32" t="s">
        <v>170</v>
      </c>
      <c r="K32" t="s">
        <v>170</v>
      </c>
      <c r="L32" t="s">
        <v>170</v>
      </c>
      <c r="M32" t="s">
        <v>170</v>
      </c>
      <c r="N32" t="s">
        <v>170</v>
      </c>
      <c r="P32" t="str">
        <f t="shared" si="4"/>
        <v>^</v>
      </c>
      <c r="Q32" t="str">
        <f t="shared" si="5"/>
        <v/>
      </c>
      <c r="R32" t="str">
        <f t="shared" si="6"/>
        <v/>
      </c>
      <c r="S32" t="str">
        <f t="shared" si="7"/>
        <v/>
      </c>
    </row>
    <row r="33" spans="1:19" x14ac:dyDescent="0.25">
      <c r="A33">
        <v>32</v>
      </c>
      <c r="B33" t="s">
        <v>62</v>
      </c>
      <c r="C33">
        <v>-0.67000954288384795</v>
      </c>
      <c r="D33">
        <v>0.42258917951703701</v>
      </c>
      <c r="E33">
        <v>0.11285578606789</v>
      </c>
      <c r="F33">
        <v>-0.67442531696104502</v>
      </c>
      <c r="G33">
        <v>0.40105377302540801</v>
      </c>
      <c r="H33">
        <v>9.2639999603919707E-2</v>
      </c>
      <c r="I33" t="s">
        <v>170</v>
      </c>
      <c r="J33" t="s">
        <v>170</v>
      </c>
      <c r="K33" t="s">
        <v>170</v>
      </c>
      <c r="L33" t="s">
        <v>170</v>
      </c>
      <c r="M33" t="s">
        <v>170</v>
      </c>
      <c r="N33" t="s">
        <v>170</v>
      </c>
      <c r="P33" t="str">
        <f t="shared" si="4"/>
        <v/>
      </c>
      <c r="Q33" t="str">
        <f t="shared" si="5"/>
        <v>^</v>
      </c>
      <c r="R33" t="str">
        <f t="shared" si="6"/>
        <v/>
      </c>
      <c r="S33" t="str">
        <f t="shared" si="7"/>
        <v/>
      </c>
    </row>
    <row r="34" spans="1:19" x14ac:dyDescent="0.25">
      <c r="A34">
        <v>33</v>
      </c>
      <c r="B34" t="s">
        <v>65</v>
      </c>
      <c r="C34">
        <v>-0.578794708173342</v>
      </c>
      <c r="D34">
        <v>0.46133539051965</v>
      </c>
      <c r="E34">
        <v>0.209621384024751</v>
      </c>
      <c r="F34">
        <v>-0.59110392438063697</v>
      </c>
      <c r="G34">
        <v>0.43638917428305801</v>
      </c>
      <c r="H34">
        <v>0.17556610984124199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67</v>
      </c>
      <c r="C35">
        <v>-0.52426660263379798</v>
      </c>
      <c r="D35">
        <v>0.43055252082476703</v>
      </c>
      <c r="E35">
        <v>0.22335318569119</v>
      </c>
      <c r="F35">
        <v>-0.49731885035587198</v>
      </c>
      <c r="G35">
        <v>0.40837498952571999</v>
      </c>
      <c r="H35">
        <v>0.22330018155370901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-0.17364182548683299</v>
      </c>
      <c r="D36">
        <v>0.46009238763684002</v>
      </c>
      <c r="E36">
        <v>0.70587158914958903</v>
      </c>
      <c r="F36">
        <v>-0.29854782573594701</v>
      </c>
      <c r="G36">
        <v>0.43236731014575702</v>
      </c>
      <c r="H36">
        <v>0.48988242986726899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-0.36134350773780999</v>
      </c>
      <c r="D37">
        <v>0.50186177458002201</v>
      </c>
      <c r="E37">
        <v>0.471521278201602</v>
      </c>
      <c r="F37">
        <v>-0.388195945470524</v>
      </c>
      <c r="G37">
        <v>0.47665045507841303</v>
      </c>
      <c r="H37">
        <v>0.41540164343632702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-0.37483857186660602</v>
      </c>
      <c r="D38">
        <v>0.43903637489011799</v>
      </c>
      <c r="E38">
        <v>0.39322930177972198</v>
      </c>
      <c r="F38">
        <v>-0.38625509201556402</v>
      </c>
      <c r="G38">
        <v>0.41573093950506601</v>
      </c>
      <c r="H38">
        <v>0.35283791747799498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-0.91060890917315696</v>
      </c>
      <c r="D39">
        <v>1.1125305602536</v>
      </c>
      <c r="E39">
        <v>0.41307038473130703</v>
      </c>
      <c r="F39">
        <v>-1.1654001317835601</v>
      </c>
      <c r="G39">
        <v>1.0829595043151501</v>
      </c>
      <c r="H39">
        <v>0.28187121783673902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-0.86730562170463898</v>
      </c>
      <c r="D40">
        <v>0.91577337007126303</v>
      </c>
      <c r="E40">
        <v>0.34360080918604602</v>
      </c>
      <c r="F40">
        <v>-0.91838095228320704</v>
      </c>
      <c r="G40">
        <v>0.85660546088200895</v>
      </c>
      <c r="H40">
        <v>0.28366765428822599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-0.48542457385805798</v>
      </c>
      <c r="D41">
        <v>0.49077824546496301</v>
      </c>
      <c r="E41">
        <v>0.32261839304581702</v>
      </c>
      <c r="F41">
        <v>-0.47254205318753401</v>
      </c>
      <c r="G41">
        <v>0.46698717926046301</v>
      </c>
      <c r="H41">
        <v>0.31158819730419401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-0.53687052495105003</v>
      </c>
      <c r="D42">
        <v>0.68956786186185504</v>
      </c>
      <c r="E42">
        <v>0.436238462100899</v>
      </c>
      <c r="F42">
        <v>-0.43324920531309802</v>
      </c>
      <c r="G42">
        <v>0.64554312572487704</v>
      </c>
      <c r="H42">
        <v>0.502131947162755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64</v>
      </c>
      <c r="C43">
        <v>-0.74732255301188999</v>
      </c>
      <c r="D43">
        <v>0.45949700147068501</v>
      </c>
      <c r="E43">
        <v>0.103866150110104</v>
      </c>
      <c r="F43">
        <v>-0.70546140839413096</v>
      </c>
      <c r="G43">
        <v>0.43135466467039502</v>
      </c>
      <c r="H43">
        <v>0.101953571915498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-0.37625306708170497</v>
      </c>
      <c r="D44">
        <v>0.44662174663113402</v>
      </c>
      <c r="E44">
        <v>0.39954040462339901</v>
      </c>
      <c r="F44">
        <v>-0.39934734897256302</v>
      </c>
      <c r="G44">
        <v>0.42280405082879302</v>
      </c>
      <c r="H44">
        <v>0.34490342248712402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-0.50817881090147199</v>
      </c>
      <c r="D45">
        <v>0.44528653642833199</v>
      </c>
      <c r="E45">
        <v>0.25377005910106898</v>
      </c>
      <c r="F45">
        <v>-0.45682186022589999</v>
      </c>
      <c r="G45">
        <v>0.42022662342029499</v>
      </c>
      <c r="H45">
        <v>0.276999455273922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3.9618975313185402E-2</v>
      </c>
      <c r="D46">
        <v>0.604168756855051</v>
      </c>
      <c r="E46">
        <v>0.94771539072567301</v>
      </c>
      <c r="F46">
        <v>-5.5543427905798103E-2</v>
      </c>
      <c r="G46">
        <v>0.56419551903391896</v>
      </c>
      <c r="H46">
        <v>0.92157725447677197</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-0.81103669094072095</v>
      </c>
      <c r="D47">
        <v>0.54866366731618199</v>
      </c>
      <c r="E47">
        <v>0.13935325028117601</v>
      </c>
      <c r="F47">
        <v>-0.75792486607794696</v>
      </c>
      <c r="G47">
        <v>0.516106052938757</v>
      </c>
      <c r="H47">
        <v>0.141956293368767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-0.53817772253070795</v>
      </c>
      <c r="D48">
        <v>0.54868630028625698</v>
      </c>
      <c r="E48">
        <v>0.32666782749979101</v>
      </c>
      <c r="F48">
        <v>-0.58702815105169404</v>
      </c>
      <c r="G48">
        <v>0.513181737545788</v>
      </c>
      <c r="H48">
        <v>0.25266546548038998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-0.39171420787971101</v>
      </c>
      <c r="D49">
        <v>0.497920443939462</v>
      </c>
      <c r="E49">
        <v>0.43145727521177002</v>
      </c>
      <c r="F49">
        <v>-0.37785896942362401</v>
      </c>
      <c r="G49">
        <v>0.47043051127170799</v>
      </c>
      <c r="H49">
        <v>0.42184786506108402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0.99220898123877799</v>
      </c>
      <c r="D50">
        <v>1.1281865176706001</v>
      </c>
      <c r="E50">
        <v>0.37914515462341902</v>
      </c>
      <c r="F50">
        <v>0.88579859526948102</v>
      </c>
      <c r="G50">
        <v>1.0953275006632699</v>
      </c>
      <c r="H50">
        <v>0.41868392235645702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56</v>
      </c>
      <c r="C51">
        <v>-0.117486608964567</v>
      </c>
      <c r="D51">
        <v>0.62033473319792598</v>
      </c>
      <c r="E51">
        <v>0.84978537530102705</v>
      </c>
      <c r="F51">
        <v>-0.15149790126913201</v>
      </c>
      <c r="G51">
        <v>0.58374746244564801</v>
      </c>
      <c r="H51">
        <v>0.79522908386811597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60</v>
      </c>
      <c r="C52">
        <v>-0.62721821168612502</v>
      </c>
      <c r="D52">
        <v>0.47386827384774899</v>
      </c>
      <c r="E52">
        <v>0.185631602560418</v>
      </c>
      <c r="F52">
        <v>-0.54932493190851295</v>
      </c>
      <c r="G52">
        <v>0.44661082653858403</v>
      </c>
      <c r="H52">
        <v>0.21870245832142801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-0.95196588433543705</v>
      </c>
      <c r="D53">
        <v>0.71231694390940903</v>
      </c>
      <c r="E53">
        <v>0.18140686249723401</v>
      </c>
      <c r="F53">
        <v>-0.95229619103452201</v>
      </c>
      <c r="G53">
        <v>0.70443444223569396</v>
      </c>
      <c r="H53">
        <v>0.176420357331662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-0.80095039893938802</v>
      </c>
      <c r="D54">
        <v>0.46690226968453902</v>
      </c>
      <c r="E54">
        <v>8.6261616972658106E-2</v>
      </c>
      <c r="F54">
        <v>-0.763664065445402</v>
      </c>
      <c r="G54">
        <v>0.43171421481011002</v>
      </c>
      <c r="H54">
        <v>7.6908711958230597E-2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79</v>
      </c>
      <c r="C55">
        <v>-0.941865102128844</v>
      </c>
      <c r="D55">
        <v>0.39424888375728501</v>
      </c>
      <c r="E55">
        <v>1.6893775301305401E-2</v>
      </c>
      <c r="F55">
        <v>-0.94419615624582898</v>
      </c>
      <c r="G55">
        <v>0.36432836800642698</v>
      </c>
      <c r="H55">
        <v>9.5528671615480194E-3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-1.1413581905116801</v>
      </c>
      <c r="D56">
        <v>0.420336235579783</v>
      </c>
      <c r="E56">
        <v>6.6206619774834604E-3</v>
      </c>
      <c r="F56">
        <v>-1.0502061455818399</v>
      </c>
      <c r="G56">
        <v>0.38834548130100199</v>
      </c>
      <c r="H56">
        <v>6.8446625055425302E-3</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78</v>
      </c>
      <c r="C57">
        <v>-0.81681798710736497</v>
      </c>
      <c r="D57">
        <v>0.39201702180009701</v>
      </c>
      <c r="E57">
        <v>3.7193938163920699E-2</v>
      </c>
      <c r="F57">
        <v>-0.82435304212348404</v>
      </c>
      <c r="G57">
        <v>0.36222399637832697</v>
      </c>
      <c r="H57">
        <v>2.2857375877989201E-2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71</v>
      </c>
      <c r="C58">
        <v>-0.60062822805972405</v>
      </c>
      <c r="D58">
        <v>0.55377362430922705</v>
      </c>
      <c r="E58">
        <v>0.27809457020085399</v>
      </c>
      <c r="F58">
        <v>-0.66207951266922904</v>
      </c>
      <c r="G58">
        <v>0.51896403304564498</v>
      </c>
      <c r="H58">
        <v>0.20203631197074301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74</v>
      </c>
      <c r="C59">
        <v>-0.79689994122469099</v>
      </c>
      <c r="D59">
        <v>0.43016770672156901</v>
      </c>
      <c r="E59">
        <v>6.3949300378552495E-2</v>
      </c>
      <c r="F59">
        <v>-0.82604303433828796</v>
      </c>
      <c r="G59">
        <v>0.39852927613741901</v>
      </c>
      <c r="H59">
        <v>3.8197543200761401E-2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70</v>
      </c>
      <c r="C60">
        <v>-0.45369582472793202</v>
      </c>
      <c r="D60">
        <v>0.42255047279409502</v>
      </c>
      <c r="E60">
        <v>0.28295357289967699</v>
      </c>
      <c r="F60">
        <v>-0.461385937088089</v>
      </c>
      <c r="G60">
        <v>0.38764323843813597</v>
      </c>
      <c r="H60">
        <v>0.23395466150060701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-0.72598729018794395</v>
      </c>
      <c r="D61">
        <v>0.426492188586443</v>
      </c>
      <c r="E61">
        <v>8.8712484252518098E-2</v>
      </c>
      <c r="F61">
        <v>-0.75919397432980196</v>
      </c>
      <c r="G61">
        <v>0.395297023291523</v>
      </c>
      <c r="H61">
        <v>5.4786460498910901E-2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77</v>
      </c>
      <c r="C62">
        <v>-0.88723307583992395</v>
      </c>
      <c r="D62">
        <v>0.40489573555296299</v>
      </c>
      <c r="E62">
        <v>2.8432760269954099E-2</v>
      </c>
      <c r="F62">
        <v>-0.92427994891238097</v>
      </c>
      <c r="G62">
        <v>0.37404165457000199</v>
      </c>
      <c r="H62">
        <v>1.34712632263047E-2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82</v>
      </c>
      <c r="C63">
        <v>-0.713412570691626</v>
      </c>
      <c r="D63">
        <v>0.431748074118386</v>
      </c>
      <c r="E63">
        <v>9.8456785394677906E-2</v>
      </c>
      <c r="F63">
        <v>-0.75031095586646601</v>
      </c>
      <c r="G63">
        <v>0.40082363047570702</v>
      </c>
      <c r="H63">
        <v>6.1217262928345902E-2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81</v>
      </c>
      <c r="C64">
        <v>-1.10475440700413</v>
      </c>
      <c r="D64">
        <v>0.43593646325582702</v>
      </c>
      <c r="E64">
        <v>1.1270127042969501E-2</v>
      </c>
      <c r="F64">
        <v>-1.0917306126844799</v>
      </c>
      <c r="G64">
        <v>0.40609480106218598</v>
      </c>
      <c r="H64">
        <v>7.1803094413954802E-3</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68</v>
      </c>
      <c r="C65">
        <v>-0.97950761789000296</v>
      </c>
      <c r="D65">
        <v>0.55947491268401495</v>
      </c>
      <c r="E65">
        <v>7.9986852884616197E-2</v>
      </c>
      <c r="F65">
        <v>-0.90781765152316896</v>
      </c>
      <c r="G65">
        <v>0.52566889845888098</v>
      </c>
      <c r="H65">
        <v>8.4171946515654794E-2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76</v>
      </c>
      <c r="C66">
        <v>-1.3906202969664401</v>
      </c>
      <c r="D66">
        <v>0.47673336334311001</v>
      </c>
      <c r="E66">
        <v>3.53441737014892E-3</v>
      </c>
      <c r="F66">
        <v>-1.3169334116210201</v>
      </c>
      <c r="G66">
        <v>0.44320387374868597</v>
      </c>
      <c r="H66">
        <v>2.9645101517254899E-3</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83</v>
      </c>
      <c r="C67">
        <v>-1.2244118629162899</v>
      </c>
      <c r="D67">
        <v>0.85797963253409504</v>
      </c>
      <c r="E67">
        <v>0.153554724071615</v>
      </c>
      <c r="F67">
        <v>-0.95503681686598996</v>
      </c>
      <c r="G67">
        <v>0.795362901759045</v>
      </c>
      <c r="H67">
        <v>0.22984584458722199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80</v>
      </c>
      <c r="C68">
        <v>-0.90175153366728</v>
      </c>
      <c r="D68">
        <v>0.57878412792762002</v>
      </c>
      <c r="E68">
        <v>0.119230847097162</v>
      </c>
      <c r="F68">
        <v>-0.826988910187894</v>
      </c>
      <c r="G68">
        <v>0.53986448911107099</v>
      </c>
      <c r="H68">
        <v>0.12556060074188399</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-0.39186163755828102</v>
      </c>
      <c r="D69">
        <v>0.61225834749848396</v>
      </c>
      <c r="E69">
        <v>0.52215529657141802</v>
      </c>
      <c r="F69">
        <v>-0.31140753479573902</v>
      </c>
      <c r="G69">
        <v>0.59914305367484999</v>
      </c>
      <c r="H69">
        <v>0.60323442067686295</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-0.46203579605773898</v>
      </c>
      <c r="D70">
        <v>0.50538996459385099</v>
      </c>
      <c r="E70">
        <v>0.36060314621691703</v>
      </c>
      <c r="F70">
        <v>-0.58549954894243295</v>
      </c>
      <c r="G70">
        <v>0.46861678560609299</v>
      </c>
      <c r="H70">
        <v>0.21151121260790601</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503</v>
      </c>
      <c r="C71">
        <v>-6.09557478913834E-3</v>
      </c>
      <c r="D71">
        <v>6.9696145070899704E-2</v>
      </c>
      <c r="E71">
        <v>0.93030644981545396</v>
      </c>
      <c r="F71">
        <v>1.1889390944196899E-2</v>
      </c>
      <c r="G71">
        <v>6.0666012128209497E-2</v>
      </c>
      <c r="H71">
        <v>0.84462497005552195</v>
      </c>
      <c r="I71">
        <v>3.8537681363115203E-4</v>
      </c>
      <c r="J71">
        <v>6.8815314546132794E-2</v>
      </c>
      <c r="K71">
        <v>0.99553174166966796</v>
      </c>
      <c r="L71">
        <v>1.4942538200206299E-2</v>
      </c>
      <c r="M71">
        <v>5.9782454007689501E-2</v>
      </c>
      <c r="N71">
        <v>0.80262713049954104</v>
      </c>
      <c r="P71" t="str">
        <f t="shared" si="4"/>
        <v/>
      </c>
      <c r="Q71" t="str">
        <f t="shared" si="5"/>
        <v/>
      </c>
      <c r="R71" t="str">
        <f t="shared" si="6"/>
        <v/>
      </c>
      <c r="S71" t="str">
        <f t="shared" si="7"/>
        <v/>
      </c>
    </row>
    <row r="72" spans="1:19" x14ac:dyDescent="0.25">
      <c r="B72" t="s">
        <v>505</v>
      </c>
      <c r="C72">
        <v>-2.8594451464884301E-2</v>
      </c>
      <c r="D72">
        <v>7.2926559621446799E-2</v>
      </c>
      <c r="E72">
        <v>0.69498486005032101</v>
      </c>
      <c r="F72">
        <v>-3.0476829108391501E-2</v>
      </c>
      <c r="G72">
        <v>6.5017778446421204E-2</v>
      </c>
      <c r="H72">
        <v>0.639251141684133</v>
      </c>
      <c r="I72">
        <v>-3.2171030869517198E-2</v>
      </c>
      <c r="J72">
        <v>7.2119952843674798E-2</v>
      </c>
      <c r="K72">
        <v>0.65554183982951097</v>
      </c>
      <c r="L72">
        <v>-3.1439347192358899E-2</v>
      </c>
      <c r="M72">
        <v>6.4288319434913199E-2</v>
      </c>
      <c r="N72">
        <v>0.62481571886780396</v>
      </c>
    </row>
    <row r="73" spans="1:19" x14ac:dyDescent="0.25">
      <c r="B73" t="s">
        <v>504</v>
      </c>
      <c r="C73">
        <v>2.57966840471116E-2</v>
      </c>
      <c r="D73">
        <v>8.0932856591510005E-2</v>
      </c>
      <c r="E73">
        <v>0.74992231795799402</v>
      </c>
      <c r="F73">
        <v>4.0603194776206698E-2</v>
      </c>
      <c r="G73">
        <v>7.08065892650378E-2</v>
      </c>
      <c r="H73">
        <v>0.56634811135342999</v>
      </c>
      <c r="I73">
        <v>1.8527692304057899E-2</v>
      </c>
      <c r="J73">
        <v>7.9698508684474603E-2</v>
      </c>
      <c r="K73">
        <v>0.81617123164378402</v>
      </c>
      <c r="L73">
        <v>3.5139045767872197E-2</v>
      </c>
      <c r="M73">
        <v>6.9713464339307904E-2</v>
      </c>
      <c r="N73">
        <v>0.614226502911003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workbookViewId="0">
      <selection activeCell="Q13" sqref="Q13"/>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23" t="s">
        <v>630</v>
      </c>
      <c r="C1" s="123"/>
      <c r="D1" s="123"/>
      <c r="E1" s="123"/>
      <c r="F1" s="123"/>
      <c r="G1" s="123"/>
      <c r="H1" s="123"/>
      <c r="I1" s="123"/>
      <c r="J1" s="123"/>
      <c r="K1" s="123"/>
    </row>
    <row r="2" spans="2:12" x14ac:dyDescent="0.25">
      <c r="C2" s="13" t="s">
        <v>161</v>
      </c>
      <c r="D2" s="14" t="s">
        <v>162</v>
      </c>
      <c r="E2" s="14" t="s">
        <v>163</v>
      </c>
      <c r="F2" s="13" t="s">
        <v>164</v>
      </c>
      <c r="G2" s="14" t="s">
        <v>165</v>
      </c>
      <c r="H2" s="14" t="s">
        <v>166</v>
      </c>
      <c r="I2" s="13" t="s">
        <v>167</v>
      </c>
      <c r="J2" s="14" t="s">
        <v>168</v>
      </c>
      <c r="K2" s="14" t="s">
        <v>169</v>
      </c>
    </row>
    <row r="3" spans="2:12" x14ac:dyDescent="0.25">
      <c r="B3" s="109" t="s">
        <v>123</v>
      </c>
      <c r="C3" s="15" t="str">
        <f>_xlfn.CONCAT(FIXED(VLOOKUP($L3,outW!$B:N,2,0),4)," ",VLOOKUP($L3,outW!$B:$Z,15,0))</f>
        <v xml:space="preserve">-0.1025 </v>
      </c>
      <c r="D3" s="28" t="str">
        <f>_xlfn.CONCAT(FIXED(VLOOKUP($L3,outWF!$B:O,2,0),4)," ",VLOOKUP($L3,outWF!$B:$Z,15,0))</f>
        <v xml:space="preserve">-0.0566 </v>
      </c>
      <c r="E3" s="28" t="str">
        <f>_xlfn.CONCAT(FIXED(VLOOKUP($L3,outWM!$B:P,2,0),4)," ",VLOOKUP($L3,outWM!$B:$Z,15,0))</f>
        <v xml:space="preserve">-0.1547 </v>
      </c>
      <c r="F3" s="15" t="str">
        <f>_xlfn.CONCAT(FIXED(VLOOKUP($L3,outB!$B:Q,2,0),4)," ",VLOOKUP($L3,outB!$B:$Z,15,0))</f>
        <v xml:space="preserve">-0.1490 </v>
      </c>
      <c r="G3" s="28" t="str">
        <f>_xlfn.CONCAT(FIXED(VLOOKUP($L3,outBF!$B:R,2,0),4)," ",VLOOKUP($L3,outBF!$B:$Z,15,0))</f>
        <v xml:space="preserve">-0.1413 </v>
      </c>
      <c r="H3" s="28" t="str">
        <f>_xlfn.CONCAT(FIXED(VLOOKUP($L3,outBM!$B:S,2,0),4)," ",VLOOKUP($L3,outBM!$B:$Z,15,0))</f>
        <v xml:space="preserve">-0.1541 </v>
      </c>
      <c r="I3" s="15" t="str">
        <f>_xlfn.CONCAT(FIXED(VLOOKUP($L3,outH!$B:T,2,0),4)," ",VLOOKUP($L3,outH!$B:$Z,15,0))</f>
        <v xml:space="preserve">0.1097 </v>
      </c>
      <c r="J3" s="28" t="str">
        <f>_xlfn.CONCAT(FIXED(VLOOKUP($L3,outHF!$B:U,2,0),4)," ",VLOOKUP($L3,outHF!$B:$Z,15,0))</f>
        <v xml:space="preserve">0.0489 </v>
      </c>
      <c r="K3" s="28" t="str">
        <f>_xlfn.CONCAT(FIXED(VLOOKUP($L3,outHM!$B:V,2,0),4)," ",VLOOKUP($L3,outHM!$B:$Z,15,0))</f>
        <v xml:space="preserve">0.1466 </v>
      </c>
      <c r="L3" s="11" t="s">
        <v>120</v>
      </c>
    </row>
    <row r="4" spans="2:12" x14ac:dyDescent="0.25">
      <c r="B4" s="110" t="s">
        <v>1</v>
      </c>
      <c r="C4" s="13" t="str">
        <f>_xlfn.CONCAT("(",FIXED(VLOOKUP($L3,outW!$B:G,3,0),4),")")</f>
        <v>(0.0642)</v>
      </c>
      <c r="D4" s="29" t="str">
        <f>_xlfn.CONCAT("(",FIXED(VLOOKUP($L3,outWF!$B:H,3,0),4),")")</f>
        <v>(0.0851)</v>
      </c>
      <c r="E4" s="29" t="str">
        <f>_xlfn.CONCAT("(",FIXED(VLOOKUP($L3,outWM!$B:I,3,0),4),")")</f>
        <v>(0.1047)</v>
      </c>
      <c r="F4" s="13" t="str">
        <f>_xlfn.CONCAT("(",FIXED(VLOOKUP($L3,outB!$B:J,3,0),4),")")</f>
        <v>(0.0943)</v>
      </c>
      <c r="G4" s="29" t="str">
        <f>_xlfn.CONCAT("(",FIXED(VLOOKUP($L3,outBF!$B:K,3,0),4),")")</f>
        <v>(0.1163)</v>
      </c>
      <c r="H4" s="29" t="str">
        <f>_xlfn.CONCAT("(",FIXED(VLOOKUP($L3,outBM!$B:L,3,0),4),")")</f>
        <v>(0.1650)</v>
      </c>
      <c r="I4" s="13" t="str">
        <f>_xlfn.CONCAT("(",FIXED(VLOOKUP($L3,outH!$B:M,3,0),4),")")</f>
        <v>(0.1181)</v>
      </c>
      <c r="J4" s="29" t="str">
        <f>_xlfn.CONCAT("(",FIXED(VLOOKUP($L3,outHF!$B:N,3,0),4),")")</f>
        <v>(0.1651)</v>
      </c>
      <c r="K4" s="29" t="str">
        <f>_xlfn.CONCAT("(",FIXED(VLOOKUP($L3,outHM!$B:O,3,0),4),")")</f>
        <v>(0.1746)</v>
      </c>
    </row>
    <row r="5" spans="2:12" x14ac:dyDescent="0.25">
      <c r="B5" s="109" t="s">
        <v>0</v>
      </c>
      <c r="C5" s="15" t="str">
        <f>_xlfn.CONCAT(FIXED(VLOOKUP($L5,outW!$B:N,2,0),4)," ",VLOOKUP($L5,outW!$B:$Z,15,0))</f>
        <v xml:space="preserve">-0.0390 </v>
      </c>
      <c r="D5" s="28" t="str">
        <f>_xlfn.CONCAT(FIXED(VLOOKUP($L5,outWF!$B:O,2,0),4)," ",VLOOKUP($L5,outWF!$B:$Z,15,0))</f>
        <v xml:space="preserve">-0.0346 </v>
      </c>
      <c r="E5" s="28" t="str">
        <f>_xlfn.CONCAT(FIXED(VLOOKUP($L5,outWM!$B:P,2,0),4)," ",VLOOKUP($L5,outWM!$B:$Z,15,0))</f>
        <v xml:space="preserve">-0.0362 </v>
      </c>
      <c r="F5" s="15" t="str">
        <f>_xlfn.CONCAT(FIXED(VLOOKUP($L5,outB!$B:Q,2,0),4)," ",VLOOKUP($L5,outB!$B:$Z,15,0))</f>
        <v xml:space="preserve">0.0126 </v>
      </c>
      <c r="G5" s="28" t="str">
        <f>_xlfn.CONCAT(FIXED(VLOOKUP($L5,outBF!$B:R,2,0),4)," ",VLOOKUP($L5,outBF!$B:$Z,15,0))</f>
        <v xml:space="preserve">-0.0124 </v>
      </c>
      <c r="H5" s="28" t="str">
        <f>_xlfn.CONCAT(FIXED(VLOOKUP($L5,outBM!$B:S,2,0),4)," ",VLOOKUP($L5,outBM!$B:$Z,15,0))</f>
        <v xml:space="preserve">0.0329 </v>
      </c>
      <c r="I5" s="15" t="str">
        <f>_xlfn.CONCAT(FIXED(VLOOKUP($L5,outH!$B:T,2,0),4)," ",VLOOKUP($L5,outH!$B:$Z,15,0))</f>
        <v xml:space="preserve">-0.0150 </v>
      </c>
      <c r="J5" s="28" t="str">
        <f>_xlfn.CONCAT(FIXED(VLOOKUP($L5,outHF!$B:U,2,0),4)," ",VLOOKUP($L5,outHF!$B:$Z,15,0))</f>
        <v xml:space="preserve">0.0367 </v>
      </c>
      <c r="K5" s="28" t="str">
        <f>_xlfn.CONCAT(FIXED(VLOOKUP($L5,outHM!$B:V,2,0),4)," ",VLOOKUP($L5,outHM!$B:$Z,15,0))</f>
        <v xml:space="preserve">-0.0559 </v>
      </c>
      <c r="L5" s="11" t="s">
        <v>10</v>
      </c>
    </row>
    <row r="6" spans="2:12" x14ac:dyDescent="0.25">
      <c r="B6" s="110" t="s">
        <v>1</v>
      </c>
      <c r="C6" s="13" t="str">
        <f>_xlfn.CONCAT("(",FIXED(VLOOKUP($L5,outW!$B:G,3,0),4),")")</f>
        <v>(0.0293)</v>
      </c>
      <c r="D6" s="29" t="str">
        <f>_xlfn.CONCAT("(",FIXED(VLOOKUP($L5,outWF!$B:H,3,0),4),")")</f>
        <v>(0.0448)</v>
      </c>
      <c r="E6" s="29" t="str">
        <f>_xlfn.CONCAT("(",FIXED(VLOOKUP($L5,outWM!$B:I,3,0),4),")")</f>
        <v>(0.0396)</v>
      </c>
      <c r="F6" s="13" t="str">
        <f>_xlfn.CONCAT("(",FIXED(VLOOKUP($L5,outB!$B:J,3,0),4),")")</f>
        <v>(0.0321)</v>
      </c>
      <c r="G6" s="29" t="str">
        <f>_xlfn.CONCAT("(",FIXED(VLOOKUP($L5,outBF!$B:K,3,0),4),")")</f>
        <v>(0.0476)</v>
      </c>
      <c r="H6" s="29" t="str">
        <f>_xlfn.CONCAT("(",FIXED(VLOOKUP($L5,outBM!$B:L,3,0),4),")")</f>
        <v>(0.0440)</v>
      </c>
      <c r="I6" s="13" t="str">
        <f>_xlfn.CONCAT("(",FIXED(VLOOKUP($L5,outH!$B:M,3,0),4),")")</f>
        <v>(0.0437)</v>
      </c>
      <c r="J6" s="29" t="str">
        <f>_xlfn.CONCAT("(",FIXED(VLOOKUP($L5,outHF!$B:N,3,0),4),")")</f>
        <v>(0.0656)</v>
      </c>
      <c r="K6" s="29" t="str">
        <f>_xlfn.CONCAT("(",FIXED(VLOOKUP($L5,outHM!$B:O,3,0),4),")")</f>
        <v>(0.0607)</v>
      </c>
    </row>
    <row r="7" spans="2:12" x14ac:dyDescent="0.25">
      <c r="B7" s="109" t="s">
        <v>2</v>
      </c>
      <c r="C7" s="15" t="str">
        <f>_xlfn.CONCAT(FIXED(VLOOKUP($L7,outW!$B:N,2,0),4)," ",VLOOKUP($L7,outW!$B:$Z,15,0))</f>
        <v xml:space="preserve">0.0130 </v>
      </c>
      <c r="D7" s="28" t="str">
        <f>_xlfn.CONCAT(FIXED(VLOOKUP($L7,outWF!$B:O,2,0),4)," ",VLOOKUP($L7,outWF!$B:$Z,15,0))</f>
        <v xml:space="preserve">-0.0253 </v>
      </c>
      <c r="E7" s="28" t="str">
        <f>_xlfn.CONCAT(FIXED(VLOOKUP($L7,outWM!$B:P,2,0),4)," ",VLOOKUP($L7,outWM!$B:$Z,15,0))</f>
        <v xml:space="preserve">0.0515 </v>
      </c>
      <c r="F7" s="15" t="str">
        <f>_xlfn.CONCAT(FIXED(VLOOKUP($L7,outB!$B:Q,2,0),4)," ",VLOOKUP($L7,outB!$B:$Z,15,0))</f>
        <v xml:space="preserve">-0.0481 </v>
      </c>
      <c r="G7" s="28" t="str">
        <f>_xlfn.CONCAT(FIXED(VLOOKUP($L7,outBF!$B:R,2,0),4)," ",VLOOKUP($L7,outBF!$B:$Z,15,0))</f>
        <v>-0.0984 ^</v>
      </c>
      <c r="H7" s="28" t="str">
        <f>_xlfn.CONCAT(FIXED(VLOOKUP($L7,outBM!$B:S,2,0),4)," ",VLOOKUP($L7,outBM!$B:$Z,15,0))</f>
        <v xml:space="preserve">-0.0116 </v>
      </c>
      <c r="I7" s="15" t="str">
        <f>_xlfn.CONCAT(FIXED(VLOOKUP($L7,outH!$B:T,2,0),4)," ",VLOOKUP($L7,outH!$B:$Z,15,0))</f>
        <v>-0.1297 *</v>
      </c>
      <c r="J7" s="28" t="str">
        <f>_xlfn.CONCAT(FIXED(VLOOKUP($L7,outHF!$B:U,2,0),4)," ",VLOOKUP($L7,outHF!$B:$Z,15,0))</f>
        <v xml:space="preserve">-0.0890 </v>
      </c>
      <c r="K7" s="28" t="str">
        <f>_xlfn.CONCAT(FIXED(VLOOKUP($L7,outHM!$B:V,2,0),4)," ",VLOOKUP($L7,outHM!$B:$Z,15,0))</f>
        <v>-0.1426 ^</v>
      </c>
      <c r="L7" s="11" t="s">
        <v>12</v>
      </c>
    </row>
    <row r="8" spans="2:12" x14ac:dyDescent="0.25">
      <c r="B8" s="110" t="s">
        <v>1</v>
      </c>
      <c r="C8" s="13" t="str">
        <f>_xlfn.CONCAT("(",FIXED(VLOOKUP($L7,outW!$B:G,3,0),4),")")</f>
        <v>(0.0355)</v>
      </c>
      <c r="D8" s="29" t="str">
        <f>_xlfn.CONCAT("(",FIXED(VLOOKUP($L7,outWF!$B:H,3,0),4),")")</f>
        <v>(0.0494)</v>
      </c>
      <c r="E8" s="29" t="str">
        <f>_xlfn.CONCAT("(",FIXED(VLOOKUP($L7,outWM!$B:I,3,0),4),")")</f>
        <v>(0.0526)</v>
      </c>
      <c r="F8" s="13" t="str">
        <f>_xlfn.CONCAT("(",FIXED(VLOOKUP($L7,outB!$B:J,3,0),4),")")</f>
        <v>(0.0388)</v>
      </c>
      <c r="G8" s="29" t="str">
        <f>_xlfn.CONCAT("(",FIXED(VLOOKUP($L7,outBF!$B:K,3,0),4),")")</f>
        <v>(0.0527)</v>
      </c>
      <c r="H8" s="29" t="str">
        <f>_xlfn.CONCAT("(",FIXED(VLOOKUP($L7,outBM!$B:L,3,0),4),")")</f>
        <v>(0.0595)</v>
      </c>
      <c r="I8" s="13" t="str">
        <f>_xlfn.CONCAT("(",FIXED(VLOOKUP($L7,outH!$B:M,3,0),4),")")</f>
        <v>(0.0513)</v>
      </c>
      <c r="J8" s="29" t="str">
        <f>_xlfn.CONCAT("(",FIXED(VLOOKUP($L7,outHF!$B:N,3,0),4),")")</f>
        <v>(0.0709)</v>
      </c>
      <c r="K8" s="29" t="str">
        <f>_xlfn.CONCAT("(",FIXED(VLOOKUP($L7,outHM!$B:O,3,0),4),")")</f>
        <v>(0.0763)</v>
      </c>
    </row>
    <row r="9" spans="2:12" x14ac:dyDescent="0.25">
      <c r="B9" s="109" t="s">
        <v>31</v>
      </c>
      <c r="C9" s="15" t="str">
        <f>_xlfn.CONCAT(FIXED(VLOOKUP($L9,outW!$B:N,2,0),4)," ",VLOOKUP($L9,outW!$B:$Z,15,0))</f>
        <v>-0.0584 ***</v>
      </c>
      <c r="D9" s="28" t="str">
        <f>_xlfn.CONCAT(FIXED(VLOOKUP($L9,outWF!$B:O,2,0),4)," ",VLOOKUP($L9,outWF!$B:$Z,15,0))</f>
        <v>-0.0611 ***</v>
      </c>
      <c r="E9" s="28" t="str">
        <f>_xlfn.CONCAT(FIXED(VLOOKUP($L9,outWM!$B:P,2,0),4)," ",VLOOKUP($L9,outWM!$B:$Z,15,0))</f>
        <v>-0.0614 ***</v>
      </c>
      <c r="F9" s="15" t="str">
        <f>_xlfn.CONCAT(FIXED(VLOOKUP($L9,outB!$B:Q,2,0),4)," ",VLOOKUP($L9,outB!$B:$Z,15,0))</f>
        <v>-0.0528 ***</v>
      </c>
      <c r="G9" s="28" t="str">
        <f>_xlfn.CONCAT(FIXED(VLOOKUP($L9,outBF!$B:R,2,0),4)," ",VLOOKUP($L9,outBF!$B:$Z,15,0))</f>
        <v>-0.0553 ***</v>
      </c>
      <c r="H9" s="28" t="str">
        <f>_xlfn.CONCAT(FIXED(VLOOKUP($L9,outBM!$B:S,2,0),4)," ",VLOOKUP($L9,outBM!$B:$Z,15,0))</f>
        <v>-0.0513 ***</v>
      </c>
      <c r="I9" s="15" t="str">
        <f>_xlfn.CONCAT(FIXED(VLOOKUP($L9,outH!$B:T,2,0),4)," ",VLOOKUP($L9,outH!$B:$Z,15,0))</f>
        <v>-0.0579 ***</v>
      </c>
      <c r="J9" s="28" t="str">
        <f>_xlfn.CONCAT(FIXED(VLOOKUP($L9,outHF!$B:U,2,0),4)," ",VLOOKUP($L9,outHF!$B:$Z,15,0))</f>
        <v>-0.0508 ***</v>
      </c>
      <c r="K9" s="28" t="str">
        <f>_xlfn.CONCAT(FIXED(VLOOKUP($L9,outHM!$B:V,2,0),4)," ",VLOOKUP($L9,outHM!$B:$Z,15,0))</f>
        <v>-0.0668 ***</v>
      </c>
      <c r="L9" s="11" t="s">
        <v>31</v>
      </c>
    </row>
    <row r="10" spans="2:12" x14ac:dyDescent="0.25">
      <c r="B10" s="110"/>
      <c r="C10" s="13" t="str">
        <f>_xlfn.CONCAT("(",FIXED(VLOOKUP($L9,outW!$B:G,3,0),4),")")</f>
        <v>(0.0053)</v>
      </c>
      <c r="D10" s="29" t="str">
        <f>_xlfn.CONCAT("(",FIXED(VLOOKUP($L9,outWF!$B:H,3,0),4),")")</f>
        <v>(0.0076)</v>
      </c>
      <c r="E10" s="29" t="str">
        <f>_xlfn.CONCAT("(",FIXED(VLOOKUP($L9,outWM!$B:I,3,0),4),")")</f>
        <v>(0.0077)</v>
      </c>
      <c r="F10" s="13" t="str">
        <f>_xlfn.CONCAT("(",FIXED(VLOOKUP($L9,outB!$B:J,3,0),4),")")</f>
        <v>(0.0049)</v>
      </c>
      <c r="G10" s="29" t="str">
        <f>_xlfn.CONCAT("(",FIXED(VLOOKUP($L9,outBF!$B:K,3,0),4),")")</f>
        <v>(0.0071)</v>
      </c>
      <c r="H10" s="29" t="str">
        <f>_xlfn.CONCAT("(",FIXED(VLOOKUP($L9,outBM!$B:L,3,0),4),")")</f>
        <v>(0.0071)</v>
      </c>
      <c r="I10" s="13" t="str">
        <f>_xlfn.CONCAT("(",FIXED(VLOOKUP($L9,outH!$B:M,3,0),4),")")</f>
        <v>(0.0079)</v>
      </c>
      <c r="J10" s="29" t="str">
        <f>_xlfn.CONCAT("(",FIXED(VLOOKUP($L9,outHF!$B:N,3,0),4),")")</f>
        <v>(0.0110)</v>
      </c>
      <c r="K10" s="29" t="str">
        <f>_xlfn.CONCAT("(",FIXED(VLOOKUP($L9,outHM!$B:O,3,0),4),")")</f>
        <v>(0.0116)</v>
      </c>
    </row>
    <row r="11" spans="2:12" x14ac:dyDescent="0.25">
      <c r="B11" s="109" t="s">
        <v>509</v>
      </c>
      <c r="C11" s="15" t="str">
        <f>_xlfn.CONCAT(FIXED(VLOOKUP($L11,outW!$B:N,2,0),4)," ",VLOOKUP($L11,outW!$B:$Z,15,0))</f>
        <v>-0.1206 ***</v>
      </c>
      <c r="D11" s="28" t="str">
        <f>_xlfn.CONCAT(FIXED(VLOOKUP($L11,outWF!$B:O,2,0),4)," ",VLOOKUP($L11,outWF!$B:$Z,15,0))</f>
        <v xml:space="preserve">-0.0697 </v>
      </c>
      <c r="E11" s="28" t="str">
        <f>_xlfn.CONCAT(FIXED(VLOOKUP($L11,outWM!$B:P,2,0),4)," ",VLOOKUP($L11,outWM!$B:$Z,15,0))</f>
        <v>-0.1466 **</v>
      </c>
      <c r="F11" s="15" t="str">
        <f>_xlfn.CONCAT(FIXED(VLOOKUP($L11,outB!$B:Q,2,0),4)," ",VLOOKUP($L11,outB!$B:$Z,15,0))</f>
        <v xml:space="preserve">-0.0152 </v>
      </c>
      <c r="G11" s="28" t="str">
        <f>_xlfn.CONCAT(FIXED(VLOOKUP($L11,outBF!$B:R,2,0),4)," ",VLOOKUP($L11,outBF!$B:$Z,15,0))</f>
        <v xml:space="preserve">0.0439 </v>
      </c>
      <c r="H11" s="28" t="str">
        <f>_xlfn.CONCAT(FIXED(VLOOKUP($L11,outBM!$B:S,2,0),4)," ",VLOOKUP($L11,outBM!$B:$Z,15,0))</f>
        <v xml:space="preserve">-0.0799 </v>
      </c>
      <c r="I11" s="15" t="str">
        <f>_xlfn.CONCAT(FIXED(VLOOKUP($L11,outH!$B:T,2,0),4)," ",VLOOKUP($L11,outH!$B:$Z,15,0))</f>
        <v xml:space="preserve">0.0067 </v>
      </c>
      <c r="J11" s="28" t="str">
        <f>_xlfn.CONCAT(FIXED(VLOOKUP($L11,outHF!$B:U,2,0),4)," ",VLOOKUP($L11,outHF!$B:$Z,15,0))</f>
        <v xml:space="preserve">0.0130 </v>
      </c>
      <c r="K11" s="28" t="str">
        <f>_xlfn.CONCAT(FIXED(VLOOKUP($L11,outHM!$B:V,2,0),4)," ",VLOOKUP($L11,outHM!$B:$Z,15,0))</f>
        <v xml:space="preserve">-0.0016 </v>
      </c>
      <c r="L11" s="11" t="s">
        <v>173</v>
      </c>
    </row>
    <row r="12" spans="2:12" x14ac:dyDescent="0.25">
      <c r="B12" s="110"/>
      <c r="C12" s="13" t="str">
        <f>_xlfn.CONCAT("(",FIXED(VLOOKUP($L11,outW!$B:G,3,0),4),")")</f>
        <v>(0.0352)</v>
      </c>
      <c r="D12" s="29" t="str">
        <f>_xlfn.CONCAT("(",FIXED(VLOOKUP($L11,outWF!$B:H,3,0),4),")")</f>
        <v>(0.0518)</v>
      </c>
      <c r="E12" s="29" t="str">
        <f>_xlfn.CONCAT("(",FIXED(VLOOKUP($L11,outWM!$B:I,3,0),4),")")</f>
        <v>(0.0487)</v>
      </c>
      <c r="F12" s="13" t="str">
        <f>_xlfn.CONCAT("(",FIXED(VLOOKUP($L11,outB!$B:J,3,0),4),")")</f>
        <v>(0.0375)</v>
      </c>
      <c r="G12" s="29" t="str">
        <f>_xlfn.CONCAT("(",FIXED(VLOOKUP($L11,outBF!$B:K,3,0),4),")")</f>
        <v>(0.0530)</v>
      </c>
      <c r="H12" s="29" t="str">
        <f>_xlfn.CONCAT("(",FIXED(VLOOKUP($L11,outBM!$B:L,3,0),4),")")</f>
        <v>(0.0539)</v>
      </c>
      <c r="I12" s="13" t="str">
        <f>_xlfn.CONCAT("(",FIXED(VLOOKUP($L11,outH!$B:M,3,0),4),")")</f>
        <v>(0.0530)</v>
      </c>
      <c r="J12" s="29" t="str">
        <f>_xlfn.CONCAT("(",FIXED(VLOOKUP($L11,outHF!$B:N,3,0),4),")")</f>
        <v>(0.0776)</v>
      </c>
      <c r="K12" s="29" t="str">
        <f>_xlfn.CONCAT("(",FIXED(VLOOKUP($L11,outHM!$B:O,3,0),4),")")</f>
        <v>(0.0747)</v>
      </c>
    </row>
    <row r="13" spans="2:12" x14ac:dyDescent="0.25">
      <c r="B13" s="109" t="s">
        <v>92</v>
      </c>
      <c r="C13" s="15" t="str">
        <f>_xlfn.CONCAT(FIXED(VLOOKUP($L13,outW!$B:N,2,0),4)," ",VLOOKUP($L13,outW!$B:$Z,15,0))</f>
        <v>0.0660 ^</v>
      </c>
      <c r="D13" s="28" t="str">
        <f>_xlfn.CONCAT(FIXED(VLOOKUP($L13,outWF!$B:O,2,0),4)," ",VLOOKUP($L13,outWF!$B:$Z,15,0))</f>
        <v xml:space="preserve">0.0769 </v>
      </c>
      <c r="E13" s="28" t="str">
        <f>_xlfn.CONCAT(FIXED(VLOOKUP($L13,outWM!$B:P,2,0),4)," ",VLOOKUP($L13,outWM!$B:$Z,15,0))</f>
        <v xml:space="preserve">0.0621 </v>
      </c>
      <c r="F13" s="15" t="str">
        <f>_xlfn.CONCAT(FIXED(VLOOKUP($L13,outB!$B:Q,2,0),4)," ",VLOOKUP($L13,outB!$B:$Z,15,0))</f>
        <v xml:space="preserve">-0.0028 </v>
      </c>
      <c r="G13" s="28" t="str">
        <f>_xlfn.CONCAT(FIXED(VLOOKUP($L13,outBF!$B:R,2,0),4)," ",VLOOKUP($L13,outBF!$B:$Z,15,0))</f>
        <v xml:space="preserve">-0.0575 </v>
      </c>
      <c r="H13" s="28" t="str">
        <f>_xlfn.CONCAT(FIXED(VLOOKUP($L13,outBM!$B:S,2,0),4)," ",VLOOKUP($L13,outBM!$B:$Z,15,0))</f>
        <v xml:space="preserve">0.0425 </v>
      </c>
      <c r="I13" s="15" t="str">
        <f>_xlfn.CONCAT(FIXED(VLOOKUP($L13,outH!$B:T,2,0),4)," ",VLOOKUP($L13,outH!$B:$Z,15,0))</f>
        <v xml:space="preserve">0.0226 </v>
      </c>
      <c r="J13" s="28" t="str">
        <f>_xlfn.CONCAT(FIXED(VLOOKUP($L13,outHF!$B:U,2,0),4)," ",VLOOKUP($L13,outHF!$B:$Z,15,0))</f>
        <v xml:space="preserve">-0.0875 </v>
      </c>
      <c r="K13" s="28" t="str">
        <f>_xlfn.CONCAT(FIXED(VLOOKUP($L13,outHM!$B:V,2,0),4)," ",VLOOKUP($L13,outHM!$B:$Z,15,0))</f>
        <v>0.1380 ^</v>
      </c>
      <c r="L13" s="11" t="s">
        <v>25</v>
      </c>
    </row>
    <row r="14" spans="2:12" x14ac:dyDescent="0.25">
      <c r="B14" s="110"/>
      <c r="C14" s="13" t="str">
        <f>_xlfn.CONCAT("(",FIXED(VLOOKUP($L13,outW!$B:G,3,0),4),")")</f>
        <v>(0.0358)</v>
      </c>
      <c r="D14" s="29" t="str">
        <f>_xlfn.CONCAT("(",FIXED(VLOOKUP($L13,outWF!$B:H,3,0),4),")")</f>
        <v>(0.0482)</v>
      </c>
      <c r="E14" s="29" t="str">
        <f>_xlfn.CONCAT("(",FIXED(VLOOKUP($L13,outWM!$B:I,3,0),4),")")</f>
        <v>(0.0557)</v>
      </c>
      <c r="F14" s="13" t="str">
        <f>_xlfn.CONCAT("(",FIXED(VLOOKUP($L13,outB!$B:J,3,0),4),")")</f>
        <v>(0.0456)</v>
      </c>
      <c r="G14" s="29" t="str">
        <f>_xlfn.CONCAT("(",FIXED(VLOOKUP($L13,outBF!$B:K,3,0),4),")")</f>
        <v>(0.0626)</v>
      </c>
      <c r="H14" s="29" t="str">
        <f>_xlfn.CONCAT("(",FIXED(VLOOKUP($L13,outBM!$B:L,3,0),4),")")</f>
        <v>(0.0685)</v>
      </c>
      <c r="I14" s="13" t="str">
        <f>_xlfn.CONCAT("(",FIXED(VLOOKUP($L13,outH!$B:M,3,0),4),")")</f>
        <v>(0.0514)</v>
      </c>
      <c r="J14" s="29" t="str">
        <f>_xlfn.CONCAT("(",FIXED(VLOOKUP($L13,outHF!$B:N,3,0),4),")")</f>
        <v>(0.0698)</v>
      </c>
      <c r="K14" s="29" t="str">
        <f>_xlfn.CONCAT("(",FIXED(VLOOKUP($L13,outHM!$B:O,3,0),4),")")</f>
        <v>(0.0789)</v>
      </c>
    </row>
    <row r="15" spans="2:12" x14ac:dyDescent="0.25">
      <c r="B15" s="109" t="s">
        <v>93</v>
      </c>
      <c r="C15" s="15" t="str">
        <f>_xlfn.CONCAT(FIXED(VLOOKUP($L15,outW!$B:N,2,0),4)," ",VLOOKUP($L15,outW!$B:$Z,15,0))</f>
        <v xml:space="preserve">-0.0371 </v>
      </c>
      <c r="D15" s="28" t="str">
        <f>_xlfn.CONCAT(FIXED(VLOOKUP($L15,outWF!$B:O,2,0),4)," ",VLOOKUP($L15,outWF!$B:$Z,15,0))</f>
        <v xml:space="preserve">-0.0482 </v>
      </c>
      <c r="E15" s="28" t="str">
        <f>_xlfn.CONCAT(FIXED(VLOOKUP($L15,outWM!$B:P,2,0),4)," ",VLOOKUP($L15,outWM!$B:$Z,15,0))</f>
        <v xml:space="preserve">-0.0088 </v>
      </c>
      <c r="F15" s="15" t="str">
        <f>_xlfn.CONCAT(FIXED(VLOOKUP($L15,outB!$B:Q,2,0),4)," ",VLOOKUP($L15,outB!$B:$Z,15,0))</f>
        <v xml:space="preserve">0.0268 </v>
      </c>
      <c r="G15" s="28" t="str">
        <f>_xlfn.CONCAT(FIXED(VLOOKUP($L15,outBF!$B:R,2,0),4)," ",VLOOKUP($L15,outBF!$B:$Z,15,0))</f>
        <v xml:space="preserve">0.1129 </v>
      </c>
      <c r="H15" s="28" t="str">
        <f>_xlfn.CONCAT(FIXED(VLOOKUP($L15,outBM!$B:S,2,0),4)," ",VLOOKUP($L15,outBM!$B:$Z,15,0))</f>
        <v xml:space="preserve">-0.0617 </v>
      </c>
      <c r="I15" s="15" t="str">
        <f>_xlfn.CONCAT(FIXED(VLOOKUP($L15,outH!$B:T,2,0),4)," ",VLOOKUP($L15,outH!$B:$Z,15,0))</f>
        <v xml:space="preserve">0.0622 </v>
      </c>
      <c r="J15" s="28" t="str">
        <f>_xlfn.CONCAT(FIXED(VLOOKUP($L15,outHF!$B:U,2,0),4)," ",VLOOKUP($L15,outHF!$B:$Z,15,0))</f>
        <v xml:space="preserve">0.0514 </v>
      </c>
      <c r="K15" s="28" t="str">
        <f>_xlfn.CONCAT(FIXED(VLOOKUP($L15,outHM!$B:V,2,0),4)," ",VLOOKUP($L15,outHM!$B:$Z,15,0))</f>
        <v xml:space="preserve">0.0203 </v>
      </c>
      <c r="L15" s="11" t="s">
        <v>26</v>
      </c>
    </row>
    <row r="16" spans="2:12" x14ac:dyDescent="0.25">
      <c r="B16" s="110"/>
      <c r="C16" s="13" t="str">
        <f>_xlfn.CONCAT("(",FIXED(VLOOKUP($L15,outW!$B:G,3,0),4),")")</f>
        <v>(0.0515)</v>
      </c>
      <c r="D16" s="29" t="str">
        <f>_xlfn.CONCAT("(",FIXED(VLOOKUP($L15,outWF!$B:H,3,0),4),")")</f>
        <v>(0.0688)</v>
      </c>
      <c r="E16" s="29" t="str">
        <f>_xlfn.CONCAT("(",FIXED(VLOOKUP($L15,outWM!$B:I,3,0),4),")")</f>
        <v>(0.0815)</v>
      </c>
      <c r="F16" s="13" t="str">
        <f>_xlfn.CONCAT("(",FIXED(VLOOKUP($L15,outB!$B:J,3,0),4),")")</f>
        <v>(0.0759)</v>
      </c>
      <c r="G16" s="29" t="str">
        <f>_xlfn.CONCAT("(",FIXED(VLOOKUP($L15,outBF!$B:K,3,0),4),")")</f>
        <v>(0.0998)</v>
      </c>
      <c r="H16" s="29" t="str">
        <f>_xlfn.CONCAT("(",FIXED(VLOOKUP($L15,outBM!$B:L,3,0),4),")")</f>
        <v>(0.1191)</v>
      </c>
      <c r="I16" s="13" t="str">
        <f>_xlfn.CONCAT("(",FIXED(VLOOKUP($L15,outH!$B:M,3,0),4),")")</f>
        <v>(0.0818)</v>
      </c>
      <c r="J16" s="29" t="str">
        <f>_xlfn.CONCAT("(",FIXED(VLOOKUP($L15,outHF!$B:N,3,0),4),")")</f>
        <v>(0.1101)</v>
      </c>
      <c r="K16" s="29" t="str">
        <f>_xlfn.CONCAT("(",FIXED(VLOOKUP($L15,outHM!$B:O,3,0),4),")")</f>
        <v>(0.1278)</v>
      </c>
    </row>
    <row r="17" spans="2:12" x14ac:dyDescent="0.25">
      <c r="B17" s="109" t="s">
        <v>32</v>
      </c>
      <c r="C17" s="15" t="str">
        <f>_xlfn.CONCAT(FIXED(VLOOKUP($L17,outW!$B:N,2,0),4)," ",VLOOKUP($L17,outW!$B:$Z,15,0))</f>
        <v xml:space="preserve">-0.0022 </v>
      </c>
      <c r="D17" s="28" t="str">
        <f>_xlfn.CONCAT(FIXED(VLOOKUP($L17,outWF!$B:O,2,0),4)," ",VLOOKUP($L17,outWF!$B:$Z,15,0))</f>
        <v xml:space="preserve">-0.0133 </v>
      </c>
      <c r="E17" s="28" t="str">
        <f>_xlfn.CONCAT(FIXED(VLOOKUP($L17,outWM!$B:P,2,0),4)," ",VLOOKUP($L17,outWM!$B:$Z,15,0))</f>
        <v xml:space="preserve">-0.0010 </v>
      </c>
      <c r="F17" s="15" t="str">
        <f>_xlfn.CONCAT(FIXED(VLOOKUP($L17,outB!$B:Q,2,0),4)," ",VLOOKUP($L17,outB!$B:$Z,15,0))</f>
        <v>0.0332 ^</v>
      </c>
      <c r="G17" s="28" t="str">
        <f>_xlfn.CONCAT(FIXED(VLOOKUP($L17,outBF!$B:R,2,0),4)," ",VLOOKUP($L17,outBF!$B:$Z,15,0))</f>
        <v xml:space="preserve">0.0112 </v>
      </c>
      <c r="H17" s="28" t="str">
        <f>_xlfn.CONCAT(FIXED(VLOOKUP($L17,outBM!$B:S,2,0),4)," ",VLOOKUP($L17,outBM!$B:$Z,15,0))</f>
        <v>0.0810 **</v>
      </c>
      <c r="I17" s="15" t="str">
        <f>_xlfn.CONCAT(FIXED(VLOOKUP($L17,outH!$B:T,2,0),4)," ",VLOOKUP($L17,outH!$B:$Z,15,0))</f>
        <v xml:space="preserve">0.0408 </v>
      </c>
      <c r="J17" s="28" t="str">
        <f>_xlfn.CONCAT(FIXED(VLOOKUP($L17,outHF!$B:U,2,0),4)," ",VLOOKUP($L17,outHF!$B:$Z,15,0))</f>
        <v xml:space="preserve">0.0455 </v>
      </c>
      <c r="K17" s="28" t="str">
        <f>_xlfn.CONCAT(FIXED(VLOOKUP($L17,outHM!$B:V,2,0),4)," ",VLOOKUP($L17,outHM!$B:$Z,15,0))</f>
        <v xml:space="preserve">0.0310 </v>
      </c>
      <c r="L17" s="11" t="s">
        <v>32</v>
      </c>
    </row>
    <row r="18" spans="2:12" x14ac:dyDescent="0.25">
      <c r="B18" s="110"/>
      <c r="C18" s="13" t="str">
        <f>_xlfn.CONCAT("(",FIXED(VLOOKUP($L17,outW!$B:G,3,0),4),")")</f>
        <v>(0.0206)</v>
      </c>
      <c r="D18" s="29" t="str">
        <f>_xlfn.CONCAT("(",FIXED(VLOOKUP($L17,outWF!$B:H,3,0),4),")")</f>
        <v>(0.0271)</v>
      </c>
      <c r="E18" s="29" t="str">
        <f>_xlfn.CONCAT("(",FIXED(VLOOKUP($L17,outWM!$B:I,3,0),4),")")</f>
        <v>(0.0325)</v>
      </c>
      <c r="F18" s="13" t="str">
        <f>_xlfn.CONCAT("(",FIXED(VLOOKUP($L17,outB!$B:J,3,0),4),")")</f>
        <v>(0.0173)</v>
      </c>
      <c r="G18" s="29" t="str">
        <f>_xlfn.CONCAT("(",FIXED(VLOOKUP($L17,outBF!$B:K,3,0),4),")")</f>
        <v>(0.0220)</v>
      </c>
      <c r="H18" s="29" t="str">
        <f>_xlfn.CONCAT("(",FIXED(VLOOKUP($L17,outBM!$B:L,3,0),4),")")</f>
        <v>(0.0292)</v>
      </c>
      <c r="I18" s="13" t="str">
        <f>_xlfn.CONCAT("(",FIXED(VLOOKUP($L17,outH!$B:M,3,0),4),")")</f>
        <v>(0.0249)</v>
      </c>
      <c r="J18" s="29" t="str">
        <f>_xlfn.CONCAT("(",FIXED(VLOOKUP($L17,outHF!$B:N,3,0),4),")")</f>
        <v>(0.0336)</v>
      </c>
      <c r="K18" s="29" t="str">
        <f>_xlfn.CONCAT("(",FIXED(VLOOKUP($L17,outHM!$B:O,3,0),4),")")</f>
        <v>(0.0393)</v>
      </c>
    </row>
    <row r="19" spans="2:12" x14ac:dyDescent="0.25">
      <c r="B19" s="109" t="s">
        <v>631</v>
      </c>
      <c r="C19" s="15" t="str">
        <f>_xlfn.CONCAT(FIXED(VLOOKUP($L19,outW!$B:N,2,0),4)," ",VLOOKUP($L19,outW!$B:$Z,15,0))</f>
        <v>0.0206 ***</v>
      </c>
      <c r="D19" s="28" t="str">
        <f>_xlfn.CONCAT(FIXED(VLOOKUP($L19,outWF!$B:O,2,0),4)," ",VLOOKUP($L19,outWF!$B:$Z,15,0))</f>
        <v>0.0304 ***</v>
      </c>
      <c r="E19" s="28" t="str">
        <f>_xlfn.CONCAT(FIXED(VLOOKUP($L19,outWM!$B:P,2,0),4)," ",VLOOKUP($L19,outWM!$B:$Z,15,0))</f>
        <v xml:space="preserve">0.0105 </v>
      </c>
      <c r="F19" s="15" t="str">
        <f>_xlfn.CONCAT(FIXED(VLOOKUP($L19,outB!$B:Q,2,0),4)," ",VLOOKUP($L19,outB!$B:$Z,15,0))</f>
        <v>0.0199 ***</v>
      </c>
      <c r="G19" s="28" t="str">
        <f>_xlfn.CONCAT(FIXED(VLOOKUP($L19,outBF!$B:R,2,0),4)," ",VLOOKUP($L19,outBF!$B:$Z,15,0))</f>
        <v>0.0304 ***</v>
      </c>
      <c r="H19" s="28" t="str">
        <f>_xlfn.CONCAT(FIXED(VLOOKUP($L19,outBM!$B:S,2,0),4)," ",VLOOKUP($L19,outBM!$B:$Z,15,0))</f>
        <v>0.0117 *</v>
      </c>
      <c r="I19" s="15" t="str">
        <f>_xlfn.CONCAT(FIXED(VLOOKUP($L19,outH!$B:T,2,0),4)," ",VLOOKUP($L19,outH!$B:$Z,15,0))</f>
        <v>0.0153 *</v>
      </c>
      <c r="J19" s="28" t="str">
        <f>_xlfn.CONCAT(FIXED(VLOOKUP($L19,outHF!$B:U,2,0),4)," ",VLOOKUP($L19,outHF!$B:$Z,15,0))</f>
        <v xml:space="preserve">0.0177 </v>
      </c>
      <c r="K19" s="28" t="str">
        <f>_xlfn.CONCAT(FIXED(VLOOKUP($L19,outHM!$B:V,2,0),4)," ",VLOOKUP($L19,outHM!$B:$Z,15,0))</f>
        <v>0.0154 ^</v>
      </c>
      <c r="L19" s="11" t="s">
        <v>33</v>
      </c>
    </row>
    <row r="20" spans="2:12" x14ac:dyDescent="0.25">
      <c r="B20" s="110"/>
      <c r="C20" s="13" t="str">
        <f>_xlfn.CONCAT("(",FIXED(VLOOKUP($L19,outW!$B:G,3,0),4),")")</f>
        <v>(0.0055)</v>
      </c>
      <c r="D20" s="29" t="str">
        <f>_xlfn.CONCAT("(",FIXED(VLOOKUP($L19,outWF!$B:H,3,0),4),")")</f>
        <v>(0.0083)</v>
      </c>
      <c r="E20" s="29" t="str">
        <f>_xlfn.CONCAT("(",FIXED(VLOOKUP($L19,outWM!$B:I,3,0),4),")")</f>
        <v>(0.0073)</v>
      </c>
      <c r="F20" s="13" t="str">
        <f>_xlfn.CONCAT("(",FIXED(VLOOKUP($L19,outB!$B:J,3,0),4),")")</f>
        <v>(0.0042)</v>
      </c>
      <c r="G20" s="29" t="str">
        <f>_xlfn.CONCAT("(",FIXED(VLOOKUP($L19,outBF!$B:K,3,0),4),")")</f>
        <v>(0.0068)</v>
      </c>
      <c r="H20" s="29" t="str">
        <f>_xlfn.CONCAT("(",FIXED(VLOOKUP($L19,outBM!$B:L,3,0),4),")")</f>
        <v>(0.0055)</v>
      </c>
      <c r="I20" s="13" t="str">
        <f>_xlfn.CONCAT("(",FIXED(VLOOKUP($L19,outH!$B:M,3,0),4),")")</f>
        <v>(0.0064)</v>
      </c>
      <c r="J20" s="29" t="str">
        <f>_xlfn.CONCAT("(",FIXED(VLOOKUP($L19,outHF!$B:N,3,0),4),")")</f>
        <v>(0.0111)</v>
      </c>
      <c r="K20" s="29" t="str">
        <f>_xlfn.CONCAT("(",FIXED(VLOOKUP($L19,outHM!$B:O,3,0),4),")")</f>
        <v>(0.0079)</v>
      </c>
    </row>
    <row r="21" spans="2:12" x14ac:dyDescent="0.25">
      <c r="B21" s="109" t="s">
        <v>125</v>
      </c>
      <c r="C21" s="15" t="str">
        <f>_xlfn.CONCAT(FIXED(VLOOKUP($L21,outW!$B:N,2,0),4)," ",VLOOKUP($L21,outW!$B:$Z,15,0))</f>
        <v xml:space="preserve">0.0042 </v>
      </c>
      <c r="D21" s="28" t="str">
        <f>_xlfn.CONCAT(FIXED(VLOOKUP($L21,outWF!$B:O,2,0),4)," ",VLOOKUP($L21,outWF!$B:$Z,15,0))</f>
        <v>0.0321 **</v>
      </c>
      <c r="E21" s="28" t="str">
        <f>_xlfn.CONCAT(FIXED(VLOOKUP($L21,outWM!$B:P,2,0),4)," ",VLOOKUP($L21,outWM!$B:$Z,15,0))</f>
        <v xml:space="preserve">-0.0176 </v>
      </c>
      <c r="F21" s="15" t="str">
        <f>_xlfn.CONCAT(FIXED(VLOOKUP($L21,outB!$B:Q,2,0),4)," ",VLOOKUP($L21,outB!$B:$Z,15,0))</f>
        <v>-0.0172 *</v>
      </c>
      <c r="G21" s="28" t="str">
        <f>_xlfn.CONCAT(FIXED(VLOOKUP($L21,outBF!$B:R,2,0),4)," ",VLOOKUP($L21,outBF!$B:$Z,15,0))</f>
        <v xml:space="preserve">-0.0170 </v>
      </c>
      <c r="H21" s="28" t="str">
        <f>_xlfn.CONCAT(FIXED(VLOOKUP($L21,outBM!$B:S,2,0),4)," ",VLOOKUP($L21,outBM!$B:$Z,15,0))</f>
        <v xml:space="preserve">-0.0169 </v>
      </c>
      <c r="I21" s="15" t="str">
        <f>_xlfn.CONCAT(FIXED(VLOOKUP($L21,outH!$B:T,2,0),4)," ",VLOOKUP($L21,outH!$B:$Z,15,0))</f>
        <v xml:space="preserve">-0.0079 </v>
      </c>
      <c r="J21" s="28" t="str">
        <f>_xlfn.CONCAT(FIXED(VLOOKUP($L21,outHF!$B:U,2,0),4)," ",VLOOKUP($L21,outHF!$B:$Z,15,0))</f>
        <v xml:space="preserve">0.0024 </v>
      </c>
      <c r="K21" s="28" t="str">
        <f>_xlfn.CONCAT(FIXED(VLOOKUP($L21,outHM!$B:V,2,0),4)," ",VLOOKUP($L21,outHM!$B:$Z,15,0))</f>
        <v xml:space="preserve">-0.0204 </v>
      </c>
      <c r="L21" s="11" t="s">
        <v>118</v>
      </c>
    </row>
    <row r="22" spans="2:12" x14ac:dyDescent="0.25">
      <c r="B22" s="110"/>
      <c r="C22" s="13" t="str">
        <f>_xlfn.CONCAT("(",FIXED(VLOOKUP($L21,outW!$B:G,3,0),4),")")</f>
        <v>(0.0084)</v>
      </c>
      <c r="D22" s="29" t="str">
        <f>_xlfn.CONCAT("(",FIXED(VLOOKUP($L21,outWF!$B:H,3,0),4),")")</f>
        <v>(0.0124)</v>
      </c>
      <c r="E22" s="29" t="str">
        <f>_xlfn.CONCAT("(",FIXED(VLOOKUP($L21,outWM!$B:I,3,0),4),")")</f>
        <v>(0.0117)</v>
      </c>
      <c r="F22" s="13" t="str">
        <f>_xlfn.CONCAT("(",FIXED(VLOOKUP($L21,outB!$B:J,3,0),4),")")</f>
        <v>(0.0076)</v>
      </c>
      <c r="G22" s="29" t="str">
        <f>_xlfn.CONCAT("(",FIXED(VLOOKUP($L21,outBF!$B:K,3,0),4),")")</f>
        <v>(0.0106)</v>
      </c>
      <c r="H22" s="29" t="str">
        <f>_xlfn.CONCAT("(",FIXED(VLOOKUP($L21,outBM!$B:L,3,0),4),")")</f>
        <v>(0.0113)</v>
      </c>
      <c r="I22" s="13" t="str">
        <f>_xlfn.CONCAT("(",FIXED(VLOOKUP($L21,outH!$B:M,3,0),4),")")</f>
        <v>(0.0101)</v>
      </c>
      <c r="J22" s="29" t="str">
        <f>_xlfn.CONCAT("(",FIXED(VLOOKUP($L21,outHF!$B:N,3,0),4),")")</f>
        <v>(0.0147)</v>
      </c>
      <c r="K22" s="29" t="str">
        <f>_xlfn.CONCAT("(",FIXED(VLOOKUP($L21,outHM!$B:O,3,0),4),")")</f>
        <v>(0.0145)</v>
      </c>
    </row>
    <row r="23" spans="2:12" x14ac:dyDescent="0.25">
      <c r="B23" s="109" t="s">
        <v>632</v>
      </c>
      <c r="C23" s="15" t="str">
        <f>_xlfn.CONCAT(FIXED(VLOOKUP($L23,outW!$B:N,2,0),4)," ",VLOOKUP($L23,outW!$B:$Z,15,0))</f>
        <v xml:space="preserve">0.0431 </v>
      </c>
      <c r="D23" s="28" t="str">
        <f>_xlfn.CONCAT(FIXED(VLOOKUP($L23,outWF!$B:O,2,0),4)," ",VLOOKUP($L23,outWF!$B:$Z,15,0))</f>
        <v xml:space="preserve">0.0361 </v>
      </c>
      <c r="E23" s="28" t="str">
        <f>_xlfn.CONCAT(FIXED(VLOOKUP($L23,outWM!$B:P,2,0),4)," ",VLOOKUP($L23,outWM!$B:$Z,15,0))</f>
        <v xml:space="preserve">0.0534 </v>
      </c>
      <c r="F23" s="15" t="str">
        <f>_xlfn.CONCAT(FIXED(VLOOKUP($L23,outB!$B:Q,2,0),4)," ",VLOOKUP($L23,outB!$B:$Z,15,0))</f>
        <v>0.1205 ***</v>
      </c>
      <c r="G23" s="28" t="str">
        <f>_xlfn.CONCAT(FIXED(VLOOKUP($L23,outBF!$B:R,2,0),4)," ",VLOOKUP($L23,outBF!$B:$Z,15,0))</f>
        <v xml:space="preserve">0.0668 </v>
      </c>
      <c r="H23" s="28" t="str">
        <f>_xlfn.CONCAT(FIXED(VLOOKUP($L23,outBM!$B:S,2,0),4)," ",VLOOKUP($L23,outBM!$B:$Z,15,0))</f>
        <v>0.1581 **</v>
      </c>
      <c r="I23" s="15" t="str">
        <f>_xlfn.CONCAT(FIXED(VLOOKUP($L23,outH!$B:T,2,0),4)," ",VLOOKUP($L23,outH!$B:$Z,15,0))</f>
        <v xml:space="preserve">-0.0704 </v>
      </c>
      <c r="J23" s="28" t="str">
        <f>_xlfn.CONCAT(FIXED(VLOOKUP($L23,outHF!$B:U,2,0),4)," ",VLOOKUP($L23,outHF!$B:$Z,15,0))</f>
        <v xml:space="preserve">-0.0711 </v>
      </c>
      <c r="K23" s="28" t="str">
        <f>_xlfn.CONCAT(FIXED(VLOOKUP($L23,outHM!$B:V,2,0),4)," ",VLOOKUP($L23,outHM!$B:$Z,15,0))</f>
        <v xml:space="preserve">-0.0746 </v>
      </c>
      <c r="L23" s="11" t="s">
        <v>29</v>
      </c>
    </row>
    <row r="24" spans="2:12" x14ac:dyDescent="0.25">
      <c r="B24" s="110"/>
      <c r="C24" s="13" t="str">
        <f>_xlfn.CONCAT("(",FIXED(VLOOKUP($L23,outW!$B:G,3,0),4),")")</f>
        <v>(0.0356)</v>
      </c>
      <c r="D24" s="29" t="str">
        <f>_xlfn.CONCAT("(",FIXED(VLOOKUP($L23,outWF!$B:H,3,0),4),")")</f>
        <v>(0.0539)</v>
      </c>
      <c r="E24" s="29" t="str">
        <f>_xlfn.CONCAT("(",FIXED(VLOOKUP($L23,outWM!$B:I,3,0),4),")")</f>
        <v>(0.0480)</v>
      </c>
      <c r="F24" s="13" t="str">
        <f>_xlfn.CONCAT("(",FIXED(VLOOKUP($L23,outB!$B:J,3,0),4),")")</f>
        <v>(0.0353)</v>
      </c>
      <c r="G24" s="29" t="str">
        <f>_xlfn.CONCAT("(",FIXED(VLOOKUP($L23,outBF!$B:K,3,0),4),")")</f>
        <v>(0.0527)</v>
      </c>
      <c r="H24" s="29" t="str">
        <f>_xlfn.CONCAT("(",FIXED(VLOOKUP($L23,outBM!$B:L,3,0),4),")")</f>
        <v>(0.0482)</v>
      </c>
      <c r="I24" s="13" t="str">
        <f>_xlfn.CONCAT("(",FIXED(VLOOKUP($L23,outH!$B:M,3,0),4),")")</f>
        <v>(0.0475)</v>
      </c>
      <c r="J24" s="29" t="str">
        <f>_xlfn.CONCAT("(",FIXED(VLOOKUP($L23,outHF!$B:N,3,0),4),")")</f>
        <v>(0.0715)</v>
      </c>
      <c r="K24" s="29" t="str">
        <f>_xlfn.CONCAT("(",FIXED(VLOOKUP($L23,outHM!$B:O,3,0),4),")")</f>
        <v>(0.0648)</v>
      </c>
    </row>
    <row r="25" spans="2:12" x14ac:dyDescent="0.25">
      <c r="B25" s="109" t="s">
        <v>633</v>
      </c>
      <c r="C25" s="15" t="str">
        <f>_xlfn.CONCAT(FIXED(VLOOKUP($L25,outW!$B:N,2,0),4)," ",VLOOKUP($L25,outW!$B:$Z,15,0))</f>
        <v>0.2287 ***</v>
      </c>
      <c r="D25" s="28" t="str">
        <f>_xlfn.CONCAT(FIXED(VLOOKUP($L25,outWF!$B:O,2,0),4)," ",VLOOKUP($L25,outWF!$B:$Z,15,0))</f>
        <v>0.2621 ***</v>
      </c>
      <c r="E25" s="28" t="str">
        <f>_xlfn.CONCAT(FIXED(VLOOKUP($L25,outWM!$B:P,2,0),4)," ",VLOOKUP($L25,outWM!$B:$Z,15,0))</f>
        <v>0.2121 ***</v>
      </c>
      <c r="F25" s="15" t="str">
        <f>_xlfn.CONCAT(FIXED(VLOOKUP($L25,outB!$B:Q,2,0),4)," ",VLOOKUP($L25,outB!$B:$Z,15,0))</f>
        <v>0.1444 ***</v>
      </c>
      <c r="G25" s="28" t="str">
        <f>_xlfn.CONCAT(FIXED(VLOOKUP($L25,outBF!$B:R,2,0),4)," ",VLOOKUP($L25,outBF!$B:$Z,15,0))</f>
        <v>0.1186 *</v>
      </c>
      <c r="H25" s="28" t="str">
        <f>_xlfn.CONCAT(FIXED(VLOOKUP($L25,outBM!$B:S,2,0),4)," ",VLOOKUP($L25,outBM!$B:$Z,15,0))</f>
        <v>0.1719 **</v>
      </c>
      <c r="I25" s="15" t="str">
        <f>_xlfn.CONCAT(FIXED(VLOOKUP($L25,outH!$B:T,2,0),4)," ",VLOOKUP($L25,outH!$B:$Z,15,0))</f>
        <v xml:space="preserve">0.0365 </v>
      </c>
      <c r="J25" s="28" t="str">
        <f>_xlfn.CONCAT(FIXED(VLOOKUP($L25,outHF!$B:U,2,0),4)," ",VLOOKUP($L25,outHF!$B:$Z,15,0))</f>
        <v xml:space="preserve">0.0738 </v>
      </c>
      <c r="K25" s="28" t="str">
        <f>_xlfn.CONCAT(FIXED(VLOOKUP($L25,outHM!$B:V,2,0),4)," ",VLOOKUP($L25,outHM!$B:$Z,15,0))</f>
        <v xml:space="preserve">-0.0110 </v>
      </c>
      <c r="L25" s="11" t="s">
        <v>30</v>
      </c>
    </row>
    <row r="26" spans="2:12" x14ac:dyDescent="0.25">
      <c r="B26" s="110"/>
      <c r="C26" s="13" t="str">
        <f>_xlfn.CONCAT("(",FIXED(VLOOKUP($L25,outW!$B:G,3,0),4),")")</f>
        <v>(0.0372)</v>
      </c>
      <c r="D26" s="29" t="str">
        <f>_xlfn.CONCAT("(",FIXED(VLOOKUP($L25,outWF!$B:H,3,0),4),")")</f>
        <v>(0.0538)</v>
      </c>
      <c r="E26" s="29" t="str">
        <f>_xlfn.CONCAT("(",FIXED(VLOOKUP($L25,outWM!$B:I,3,0),4),")")</f>
        <v>(0.0521)</v>
      </c>
      <c r="F26" s="13" t="str">
        <f>_xlfn.CONCAT("(",FIXED(VLOOKUP($L25,outB!$B:J,3,0),4),")")</f>
        <v>(0.0400)</v>
      </c>
      <c r="G26" s="29" t="str">
        <f>_xlfn.CONCAT("(",FIXED(VLOOKUP($L25,outBF!$B:K,3,0),4),")")</f>
        <v>(0.0547)</v>
      </c>
      <c r="H26" s="29" t="str">
        <f>_xlfn.CONCAT("(",FIXED(VLOOKUP($L25,outBM!$B:L,3,0),4),")")</f>
        <v>(0.0596)</v>
      </c>
      <c r="I26" s="13" t="str">
        <f>_xlfn.CONCAT("(",FIXED(VLOOKUP($L25,outH!$B:M,3,0),4),")")</f>
        <v>(0.0515)</v>
      </c>
      <c r="J26" s="29" t="str">
        <f>_xlfn.CONCAT("(",FIXED(VLOOKUP($L25,outHF!$B:N,3,0),4),")")</f>
        <v>(0.0751)</v>
      </c>
      <c r="K26" s="29" t="str">
        <f>_xlfn.CONCAT("(",FIXED(VLOOKUP($L25,outHM!$B:O,3,0),4),")")</f>
        <v>(0.0727)</v>
      </c>
    </row>
    <row r="27" spans="2:12" x14ac:dyDescent="0.25">
      <c r="B27" s="109" t="s">
        <v>634</v>
      </c>
      <c r="C27" s="15" t="str">
        <f>_xlfn.CONCAT(FIXED(VLOOKUP($L27,outW!$B:N,2,0),4)," ",VLOOKUP($L27,outW!$B:$Z,15,0))</f>
        <v>0.2063 ***</v>
      </c>
      <c r="D27" s="28" t="str">
        <f>_xlfn.CONCAT(FIXED(VLOOKUP($L27,outWF!$B:O,2,0),4)," ",VLOOKUP($L27,outWF!$B:$Z,15,0))</f>
        <v>0.2207 **</v>
      </c>
      <c r="E27" s="28" t="str">
        <f>_xlfn.CONCAT(FIXED(VLOOKUP($L27,outWM!$B:P,2,0),4)," ",VLOOKUP($L27,outWM!$B:$Z,15,0))</f>
        <v>0.2036 **</v>
      </c>
      <c r="F27" s="15" t="str">
        <f>_xlfn.CONCAT(FIXED(VLOOKUP($L27,outB!$B:Q,2,0),4)," ",VLOOKUP($L27,outB!$B:$Z,15,0))</f>
        <v>0.2281 ***</v>
      </c>
      <c r="G27" s="28" t="str">
        <f>_xlfn.CONCAT(FIXED(VLOOKUP($L27,outBF!$B:R,2,0),4)," ",VLOOKUP($L27,outBF!$B:$Z,15,0))</f>
        <v>0.2180 *</v>
      </c>
      <c r="H27" s="28" t="str">
        <f>_xlfn.CONCAT(FIXED(VLOOKUP($L27,outBM!$B:S,2,0),4)," ",VLOOKUP($L27,outBM!$B:$Z,15,0))</f>
        <v>0.2091 ^</v>
      </c>
      <c r="I27" s="15" t="str">
        <f>_xlfn.CONCAT(FIXED(VLOOKUP($L27,outH!$B:T,2,0),4)," ",VLOOKUP($L27,outH!$B:$Z,15,0))</f>
        <v xml:space="preserve">-0.0321 </v>
      </c>
      <c r="J27" s="28" t="str">
        <f>_xlfn.CONCAT(FIXED(VLOOKUP($L27,outHF!$B:U,2,0),4)," ",VLOOKUP($L27,outHF!$B:$Z,15,0))</f>
        <v xml:space="preserve">-0.0159 </v>
      </c>
      <c r="K27" s="28" t="str">
        <f>_xlfn.CONCAT(FIXED(VLOOKUP($L27,outHM!$B:V,2,0),4)," ",VLOOKUP($L27,outHM!$B:$Z,15,0))</f>
        <v xml:space="preserve">-0.0342 </v>
      </c>
      <c r="L27" s="11" t="s">
        <v>27</v>
      </c>
    </row>
    <row r="28" spans="2:12" x14ac:dyDescent="0.25">
      <c r="B28" s="110"/>
      <c r="C28" s="13" t="str">
        <f>_xlfn.CONCAT("(",FIXED(VLOOKUP($L27,outW!$B:G,3,0),4),")")</f>
        <v>(0.0515)</v>
      </c>
      <c r="D28" s="29" t="str">
        <f>_xlfn.CONCAT("(",FIXED(VLOOKUP($L27,outWF!$B:H,3,0),4),")")</f>
        <v>(0.0736)</v>
      </c>
      <c r="E28" s="29" t="str">
        <f>_xlfn.CONCAT("(",FIXED(VLOOKUP($L27,outWM!$B:I,3,0),4),")")</f>
        <v>(0.0739)</v>
      </c>
      <c r="F28" s="13" t="str">
        <f>_xlfn.CONCAT("(",FIXED(VLOOKUP($L27,outB!$B:J,3,0),4),")")</f>
        <v>(0.0692)</v>
      </c>
      <c r="G28" s="29" t="str">
        <f>_xlfn.CONCAT("(",FIXED(VLOOKUP($L27,outBF!$B:K,3,0),4),")")</f>
        <v>(0.0913)</v>
      </c>
      <c r="H28" s="29" t="str">
        <f>_xlfn.CONCAT("(",FIXED(VLOOKUP($L27,outBM!$B:L,3,0),4),")")</f>
        <v>(0.1109)</v>
      </c>
      <c r="I28" s="13" t="str">
        <f>_xlfn.CONCAT("(",FIXED(VLOOKUP($L27,outH!$B:M,3,0),4),")")</f>
        <v>(0.0891)</v>
      </c>
      <c r="J28" s="29" t="str">
        <f>_xlfn.CONCAT("(",FIXED(VLOOKUP($L27,outHF!$B:N,3,0),4),")")</f>
        <v>(0.1182)</v>
      </c>
      <c r="K28" s="29" t="str">
        <f>_xlfn.CONCAT("(",FIXED(VLOOKUP($L27,outHM!$B:O,3,0),4),")")</f>
        <v>(0.1456)</v>
      </c>
    </row>
    <row r="29" spans="2:12" x14ac:dyDescent="0.25">
      <c r="B29" s="109" t="s">
        <v>635</v>
      </c>
      <c r="C29" s="15" t="str">
        <f>_xlfn.CONCAT(FIXED(VLOOKUP($L29,outW!$B:N,2,0),4)," ",VLOOKUP($L29,outW!$B:$Z,15,0))</f>
        <v>0.1271 ^</v>
      </c>
      <c r="D29" s="28" t="str">
        <f>_xlfn.CONCAT(FIXED(VLOOKUP($L29,outWF!$B:O,2,0),4)," ",VLOOKUP($L29,outWF!$B:$Z,15,0))</f>
        <v xml:space="preserve">0.1131 </v>
      </c>
      <c r="E29" s="28" t="str">
        <f>_xlfn.CONCAT(FIXED(VLOOKUP($L29,outWM!$B:P,2,0),4)," ",VLOOKUP($L29,outWM!$B:$Z,15,0))</f>
        <v xml:space="preserve">0.1597 </v>
      </c>
      <c r="F29" s="15" t="str">
        <f>_xlfn.CONCAT(FIXED(VLOOKUP($L29,outB!$B:Q,2,0),4)," ",VLOOKUP($L29,outB!$B:$Z,15,0))</f>
        <v>0.2727 *</v>
      </c>
      <c r="G29" s="28" t="str">
        <f>_xlfn.CONCAT(FIXED(VLOOKUP($L29,outBF!$B:R,2,0),4)," ",VLOOKUP($L29,outBF!$B:$Z,15,0))</f>
        <v xml:space="preserve">0.1565 </v>
      </c>
      <c r="H29" s="28" t="str">
        <f>_xlfn.CONCAT(FIXED(VLOOKUP($L29,outBM!$B:S,2,0),4)," ",VLOOKUP($L29,outBM!$B:$Z,15,0))</f>
        <v>0.8791 ***</v>
      </c>
      <c r="I29" s="15" t="str">
        <f>_xlfn.CONCAT(FIXED(VLOOKUP($L29,outH!$B:T,2,0),4)," ",VLOOKUP($L29,outH!$B:$Z,15,0))</f>
        <v xml:space="preserve">-0.0723 </v>
      </c>
      <c r="J29" s="28" t="str">
        <f>_xlfn.CONCAT(FIXED(VLOOKUP($L29,outHF!$B:U,2,0),4)," ",VLOOKUP($L29,outHF!$B:$Z,15,0))</f>
        <v xml:space="preserve">-0.0773 </v>
      </c>
      <c r="K29" s="28" t="str">
        <f>_xlfn.CONCAT(FIXED(VLOOKUP($L29,outHM!$B:V,2,0),4)," ",VLOOKUP($L29,outHM!$B:$Z,15,0))</f>
        <v xml:space="preserve">-0.1063 </v>
      </c>
      <c r="L29" s="11" t="s">
        <v>28</v>
      </c>
    </row>
    <row r="30" spans="2:12" x14ac:dyDescent="0.25">
      <c r="B30" s="110"/>
      <c r="C30" s="13" t="str">
        <f>_xlfn.CONCAT("(",FIXED(VLOOKUP($L29,outW!$B:G,3,0),4),")")</f>
        <v>(0.0737)</v>
      </c>
      <c r="D30" s="29" t="str">
        <f>_xlfn.CONCAT("(",FIXED(VLOOKUP($L29,outWF!$B:H,3,0),4),")")</f>
        <v>(0.1059)</v>
      </c>
      <c r="E30" s="29" t="str">
        <f>_xlfn.CONCAT("(",FIXED(VLOOKUP($L29,outWM!$B:I,3,0),4),")")</f>
        <v>(0.1049)</v>
      </c>
      <c r="F30" s="13" t="str">
        <f>_xlfn.CONCAT("(",FIXED(VLOOKUP($L29,outB!$B:J,3,0),4),")")</f>
        <v>(0.1096)</v>
      </c>
      <c r="G30" s="29" t="str">
        <f>_xlfn.CONCAT("(",FIXED(VLOOKUP($L29,outBF!$B:K,3,0),4),")")</f>
        <v>(0.1269)</v>
      </c>
      <c r="H30" s="29" t="str">
        <f>_xlfn.CONCAT("(",FIXED(VLOOKUP($L29,outBM!$B:L,3,0),4),")")</f>
        <v>(0.2587)</v>
      </c>
      <c r="I30" s="13" t="str">
        <f>_xlfn.CONCAT("(",FIXED(VLOOKUP($L29,outH!$B:M,3,0),4),")")</f>
        <v>(0.1513)</v>
      </c>
      <c r="J30" s="29" t="str">
        <f>_xlfn.CONCAT("(",FIXED(VLOOKUP($L29,outHF!$B:N,3,0),4),")")</f>
        <v>(0.2121)</v>
      </c>
      <c r="K30" s="29" t="str">
        <f>_xlfn.CONCAT("(",FIXED(VLOOKUP($L29,outHM!$B:O,3,0),4),")")</f>
        <v>(0.2257)</v>
      </c>
    </row>
    <row r="31" spans="2:12" x14ac:dyDescent="0.25">
      <c r="B31" s="109" t="s">
        <v>34</v>
      </c>
      <c r="C31" s="15" t="str">
        <f>_xlfn.CONCAT(FIXED(VLOOKUP($L31,outW!$B:N,2,0),4)," ",VLOOKUP($L31,outW!$B:$Z,15,0))</f>
        <v>0.0038 ***</v>
      </c>
      <c r="D31" s="28" t="str">
        <f>_xlfn.CONCAT(FIXED(VLOOKUP($L31,outWF!$B:O,2,0),4)," ",VLOOKUP($L31,outWF!$B:$Z,15,0))</f>
        <v>0.0044 ***</v>
      </c>
      <c r="E31" s="28" t="str">
        <f>_xlfn.CONCAT(FIXED(VLOOKUP($L31,outWM!$B:P,2,0),4)," ",VLOOKUP($L31,outWM!$B:$Z,15,0))</f>
        <v>0.0032 ***</v>
      </c>
      <c r="F31" s="15" t="str">
        <f>_xlfn.CONCAT(FIXED(VLOOKUP($L31,outB!$B:Q,2,0),4)," ",VLOOKUP($L31,outB!$B:$Z,15,0))</f>
        <v>0.0043 ***</v>
      </c>
      <c r="G31" s="28" t="str">
        <f>_xlfn.CONCAT(FIXED(VLOOKUP($L31,outBF!$B:R,2,0),4)," ",VLOOKUP($L31,outBF!$B:$Z,15,0))</f>
        <v>0.0041 ***</v>
      </c>
      <c r="H31" s="28" t="str">
        <f>_xlfn.CONCAT(FIXED(VLOOKUP($L31,outBM!$B:S,2,0),4)," ",VLOOKUP($L31,outBM!$B:$Z,15,0))</f>
        <v>0.0042 ***</v>
      </c>
      <c r="I31" s="15" t="str">
        <f>_xlfn.CONCAT(FIXED(VLOOKUP($L31,outH!$B:T,2,0),4)," ",VLOOKUP($L31,outH!$B:$Z,15,0))</f>
        <v>0.0044 ***</v>
      </c>
      <c r="J31" s="28" t="str">
        <f>_xlfn.CONCAT(FIXED(VLOOKUP($L31,outHF!$B:U,2,0),4)," ",VLOOKUP($L31,outHF!$B:$Z,15,0))</f>
        <v>0.0054 ***</v>
      </c>
      <c r="K31" s="28" t="str">
        <f>_xlfn.CONCAT(FIXED(VLOOKUP($L31,outHM!$B:V,2,0),4)," ",VLOOKUP($L31,outHM!$B:$Z,15,0))</f>
        <v>0.0039 **</v>
      </c>
      <c r="L31" s="11" t="s">
        <v>34</v>
      </c>
    </row>
    <row r="32" spans="2:12" x14ac:dyDescent="0.25">
      <c r="B32" s="110"/>
      <c r="C32" s="13" t="str">
        <f>_xlfn.CONCAT("(",FIXED(VLOOKUP($L31,outW!$B:G,3,0),4),")")</f>
        <v>(0.0005)</v>
      </c>
      <c r="D32" s="29" t="str">
        <f>_xlfn.CONCAT("(",FIXED(VLOOKUP($L31,outWF!$B:H,3,0),4),")")</f>
        <v>(0.0008)</v>
      </c>
      <c r="E32" s="29" t="str">
        <f>_xlfn.CONCAT("(",FIXED(VLOOKUP($L31,outWM!$B:I,3,0),4),")")</f>
        <v>(0.0007)</v>
      </c>
      <c r="F32" s="13" t="str">
        <f>_xlfn.CONCAT("(",FIXED(VLOOKUP($L31,outB!$B:J,3,0),4),")")</f>
        <v>(0.0008)</v>
      </c>
      <c r="G32" s="29" t="str">
        <f>_xlfn.CONCAT("(",FIXED(VLOOKUP($L31,outBF!$B:K,3,0),4),")")</f>
        <v>(0.0011)</v>
      </c>
      <c r="H32" s="29" t="str">
        <f>_xlfn.CONCAT("(",FIXED(VLOOKUP($L31,outBM!$B:L,3,0),4),")")</f>
        <v>(0.0012)</v>
      </c>
      <c r="I32" s="13" t="str">
        <f>_xlfn.CONCAT("(",FIXED(VLOOKUP($L31,outH!$B:M,3,0),4),")")</f>
        <v>(0.0009)</v>
      </c>
      <c r="J32" s="29" t="str">
        <f>_xlfn.CONCAT("(",FIXED(VLOOKUP($L31,outHF!$B:N,3,0),4),")")</f>
        <v>(0.0013)</v>
      </c>
      <c r="K32" s="29" t="str">
        <f>_xlfn.CONCAT("(",FIXED(VLOOKUP($L31,outHM!$B:O,3,0),4),")")</f>
        <v>(0.0012)</v>
      </c>
    </row>
    <row r="33" spans="2:12" x14ac:dyDescent="0.25">
      <c r="B33" s="109" t="s">
        <v>99</v>
      </c>
      <c r="C33" s="15" t="str">
        <f>_xlfn.CONCAT(FIXED(VLOOKUP($L33,outW!$B:N,2,0),4)," ",VLOOKUP($L33,outW!$B:$Z,15,0))</f>
        <v>-0.0006 **</v>
      </c>
      <c r="D33" s="28" t="str">
        <f>_xlfn.CONCAT(FIXED(VLOOKUP($L33,outWF!$B:O,2,0),4)," ",VLOOKUP($L33,outWF!$B:$Z,15,0))</f>
        <v xml:space="preserve">-0.0004 </v>
      </c>
      <c r="E33" s="28" t="str">
        <f>_xlfn.CONCAT(FIXED(VLOOKUP($L33,outWM!$B:P,2,0),4)," ",VLOOKUP($L33,outWM!$B:$Z,15,0))</f>
        <v>-0.0007 **</v>
      </c>
      <c r="F33" s="15" t="str">
        <f>_xlfn.CONCAT(FIXED(VLOOKUP($L33,outB!$B:Q,2,0),4)," ",VLOOKUP($L33,outB!$B:$Z,15,0))</f>
        <v>-0.0004 ^</v>
      </c>
      <c r="G33" s="28" t="str">
        <f>_xlfn.CONCAT(FIXED(VLOOKUP($L33,outBF!$B:R,2,0),4)," ",VLOOKUP($L33,outBF!$B:$Z,15,0))</f>
        <v xml:space="preserve">-0.0006 </v>
      </c>
      <c r="H33" s="28" t="str">
        <f>_xlfn.CONCAT(FIXED(VLOOKUP($L33,outBM!$B:S,2,0),4)," ",VLOOKUP($L33,outBM!$B:$Z,15,0))</f>
        <v xml:space="preserve">-0.0001 </v>
      </c>
      <c r="I33" s="15" t="str">
        <f>_xlfn.CONCAT(FIXED(VLOOKUP($L33,outH!$B:T,2,0),4)," ",VLOOKUP($L33,outH!$B:$Z,15,0))</f>
        <v>-0.0009 **</v>
      </c>
      <c r="J33" s="28" t="str">
        <f>_xlfn.CONCAT(FIXED(VLOOKUP($L33,outHF!$B:U,2,0),4)," ",VLOOKUP($L33,outHF!$B:$Z,15,0))</f>
        <v>-0.0015 **</v>
      </c>
      <c r="K33" s="28" t="str">
        <f>_xlfn.CONCAT(FIXED(VLOOKUP($L33,outHM!$B:V,2,0),4)," ",VLOOKUP($L33,outHM!$B:$Z,15,0))</f>
        <v xml:space="preserve">-0.0003 </v>
      </c>
      <c r="L33" s="11" t="s">
        <v>35</v>
      </c>
    </row>
    <row r="34" spans="2:12" x14ac:dyDescent="0.25">
      <c r="B34" s="110"/>
      <c r="C34" s="13" t="str">
        <f>_xlfn.CONCAT("(",FIXED(VLOOKUP($L33,outW!$B:G,3,0),4),")")</f>
        <v>(0.0002)</v>
      </c>
      <c r="D34" s="29" t="str">
        <f>_xlfn.CONCAT("(",FIXED(VLOOKUP($L33,outWF!$B:H,3,0),4),")")</f>
        <v>(0.0003)</v>
      </c>
      <c r="E34" s="29" t="str">
        <f>_xlfn.CONCAT("(",FIXED(VLOOKUP($L33,outWM!$B:I,3,0),4),")")</f>
        <v>(0.0003)</v>
      </c>
      <c r="F34" s="13" t="str">
        <f>_xlfn.CONCAT("(",FIXED(VLOOKUP($L33,outB!$B:J,3,0),4),")")</f>
        <v>(0.0003)</v>
      </c>
      <c r="G34" s="29" t="str">
        <f>_xlfn.CONCAT("(",FIXED(VLOOKUP($L33,outBF!$B:K,3,0),4),")")</f>
        <v>(0.0004)</v>
      </c>
      <c r="H34" s="29" t="str">
        <f>_xlfn.CONCAT("(",FIXED(VLOOKUP($L33,outBM!$B:L,3,0),4),")")</f>
        <v>(0.0004)</v>
      </c>
      <c r="I34" s="13" t="str">
        <f>_xlfn.CONCAT("(",FIXED(VLOOKUP($L33,outH!$B:M,3,0),4),")")</f>
        <v>(0.0003)</v>
      </c>
      <c r="J34" s="29" t="str">
        <f>_xlfn.CONCAT("(",FIXED(VLOOKUP($L33,outHF!$B:N,3,0),4),")")</f>
        <v>(0.0005)</v>
      </c>
      <c r="K34" s="29" t="str">
        <f>_xlfn.CONCAT("(",FIXED(VLOOKUP($L33,outHM!$B:O,3,0),4),")")</f>
        <v>(0.0004)</v>
      </c>
    </row>
    <row r="35" spans="2:12" x14ac:dyDescent="0.25">
      <c r="B35" s="109" t="s">
        <v>100</v>
      </c>
      <c r="C35" s="15" t="str">
        <f>_xlfn.CONCAT(FIXED(VLOOKUP($L35,outW!$B:N,2,0),4)," ",VLOOKUP($L35,outW!$B:$Z,15,0))</f>
        <v>0.0004 ***</v>
      </c>
      <c r="D35" s="28" t="str">
        <f>_xlfn.CONCAT(FIXED(VLOOKUP($L35,outWF!$B:O,2,0),4)," ",VLOOKUP($L35,outWF!$B:$Z,15,0))</f>
        <v>0.0003 *</v>
      </c>
      <c r="E35" s="28" t="str">
        <f>_xlfn.CONCAT(FIXED(VLOOKUP($L35,outWM!$B:P,2,0),4)," ",VLOOKUP($L35,outWM!$B:$Z,15,0))</f>
        <v>0.0006 ***</v>
      </c>
      <c r="F35" s="15" t="str">
        <f>_xlfn.CONCAT(FIXED(VLOOKUP($L35,outB!$B:Q,2,0),4)," ",VLOOKUP($L35,outB!$B:$Z,15,0))</f>
        <v>0.0003 **</v>
      </c>
      <c r="G35" s="28" t="str">
        <f>_xlfn.CONCAT(FIXED(VLOOKUP($L35,outBF!$B:R,2,0),4)," ",VLOOKUP($L35,outBF!$B:$Z,15,0))</f>
        <v>0.0004 *</v>
      </c>
      <c r="H35" s="28" t="str">
        <f>_xlfn.CONCAT(FIXED(VLOOKUP($L35,outBM!$B:S,2,0),4)," ",VLOOKUP($L35,outBM!$B:$Z,15,0))</f>
        <v>0.0003 ^</v>
      </c>
      <c r="I35" s="15" t="str">
        <f>_xlfn.CONCAT(FIXED(VLOOKUP($L35,outH!$B:T,2,0),4)," ",VLOOKUP($L35,outH!$B:$Z,15,0))</f>
        <v>0.0006 **</v>
      </c>
      <c r="J35" s="28" t="str">
        <f>_xlfn.CONCAT(FIXED(VLOOKUP($L35,outHF!$B:U,2,0),4)," ",VLOOKUP($L35,outHF!$B:$Z,15,0))</f>
        <v>0.0005 ^</v>
      </c>
      <c r="K35" s="28" t="str">
        <f>_xlfn.CONCAT(FIXED(VLOOKUP($L35,outHM!$B:V,2,0),4)," ",VLOOKUP($L35,outHM!$B:$Z,15,0))</f>
        <v>0.0007 **</v>
      </c>
      <c r="L35" s="11" t="s">
        <v>36</v>
      </c>
    </row>
    <row r="36" spans="2:12" x14ac:dyDescent="0.25">
      <c r="B36" s="110"/>
      <c r="C36" s="13" t="str">
        <f>_xlfn.CONCAT("(",FIXED(VLOOKUP($L35,outW!$B:G,3,0),4),")")</f>
        <v>(0.0001)</v>
      </c>
      <c r="D36" s="29" t="str">
        <f>_xlfn.CONCAT("(",FIXED(VLOOKUP($L35,outWF!$B:H,3,0),4),")")</f>
        <v>(0.0002)</v>
      </c>
      <c r="E36" s="29" t="str">
        <f>_xlfn.CONCAT("(",FIXED(VLOOKUP($L35,outWM!$B:I,3,0),4),")")</f>
        <v>(0.0002)</v>
      </c>
      <c r="F36" s="13" t="str">
        <f>_xlfn.CONCAT("(",FIXED(VLOOKUP($L35,outB!$B:J,3,0),4),")")</f>
        <v>(0.0001)</v>
      </c>
      <c r="G36" s="29" t="str">
        <f>_xlfn.CONCAT("(",FIXED(VLOOKUP($L35,outBF!$B:K,3,0),4),")")</f>
        <v>(0.0002)</v>
      </c>
      <c r="H36" s="29" t="str">
        <f>_xlfn.CONCAT("(",FIXED(VLOOKUP($L35,outBM!$B:L,3,0),4),")")</f>
        <v>(0.0002)</v>
      </c>
      <c r="I36" s="13" t="str">
        <f>_xlfn.CONCAT("(",FIXED(VLOOKUP($L35,outH!$B:M,3,0),4),")")</f>
        <v>(0.0002)</v>
      </c>
      <c r="J36" s="29" t="str">
        <f>_xlfn.CONCAT("(",FIXED(VLOOKUP($L35,outHF!$B:N,3,0),4),")")</f>
        <v>(0.0003)</v>
      </c>
      <c r="K36" s="29" t="str">
        <f>_xlfn.CONCAT("(",FIXED(VLOOKUP($L35,outHM!$B:O,3,0),4),")")</f>
        <v>(0.0003)</v>
      </c>
    </row>
    <row r="37" spans="2:12" x14ac:dyDescent="0.25">
      <c r="B37" s="109" t="s">
        <v>636</v>
      </c>
      <c r="C37" s="15" t="str">
        <f>_xlfn.CONCAT(FIXED(VLOOKUP($L37,outW!$B:N,2,0),4)," ",VLOOKUP($L37,outW!$B:$Z,15,0))</f>
        <v>-0.0453 ^</v>
      </c>
      <c r="D37" s="28" t="str">
        <f>_xlfn.CONCAT(FIXED(VLOOKUP($L37,outWF!$B:O,2,0),4)," ",VLOOKUP($L37,outWF!$B:$Z,15,0))</f>
        <v>-0.0692 ^</v>
      </c>
      <c r="E37" s="28" t="str">
        <f>_xlfn.CONCAT(FIXED(VLOOKUP($L37,outWM!$B:P,2,0),4)," ",VLOOKUP($L37,outWM!$B:$Z,15,0))</f>
        <v xml:space="preserve">-0.0207 </v>
      </c>
      <c r="F37" s="15" t="str">
        <f>_xlfn.CONCAT(FIXED(VLOOKUP($L37,outB!$B:Q,2,0),4)," ",VLOOKUP($L37,outB!$B:$Z,15,0))</f>
        <v xml:space="preserve">0.0181 </v>
      </c>
      <c r="G37" s="28" t="str">
        <f>_xlfn.CONCAT(FIXED(VLOOKUP($L37,outBF!$B:R,2,0),4)," ",VLOOKUP($L37,outBF!$B:$Z,15,0))</f>
        <v xml:space="preserve">0.0231 </v>
      </c>
      <c r="H37" s="28" t="str">
        <f>_xlfn.CONCAT(FIXED(VLOOKUP($L37,outBM!$B:S,2,0),4)," ",VLOOKUP($L37,outBM!$B:$Z,15,0))</f>
        <v xml:space="preserve">0.0149 </v>
      </c>
      <c r="I37" s="15" t="str">
        <f>_xlfn.CONCAT(FIXED(VLOOKUP($L37,outH!$B:T,2,0),4)," ",VLOOKUP($L37,outH!$B:$Z,15,0))</f>
        <v xml:space="preserve">-0.0419 </v>
      </c>
      <c r="J37" s="28" t="str">
        <f>_xlfn.CONCAT(FIXED(VLOOKUP($L37,outHF!$B:U,2,0),4)," ",VLOOKUP($L37,outHF!$B:$Z,15,0))</f>
        <v xml:space="preserve">-0.0346 </v>
      </c>
      <c r="K37" s="28" t="str">
        <f>_xlfn.CONCAT(FIXED(VLOOKUP($L37,outHM!$B:V,2,0),4)," ",VLOOKUP($L37,outHM!$B:$Z,15,0))</f>
        <v xml:space="preserve">-0.0552 </v>
      </c>
      <c r="L37" s="11" t="s">
        <v>37</v>
      </c>
    </row>
    <row r="38" spans="2:12" x14ac:dyDescent="0.25">
      <c r="B38" s="110"/>
      <c r="C38" s="13" t="str">
        <f>_xlfn.CONCAT("(",FIXED(VLOOKUP($L37,outW!$B:G,3,0),4),")")</f>
        <v>(0.0252)</v>
      </c>
      <c r="D38" s="29" t="str">
        <f>_xlfn.CONCAT("(",FIXED(VLOOKUP($L37,outWF!$B:H,3,0),4),")")</f>
        <v>(0.0366)</v>
      </c>
      <c r="E38" s="29" t="str">
        <f>_xlfn.CONCAT("(",FIXED(VLOOKUP($L37,outWM!$B:I,3,0),4),")")</f>
        <v>(0.0354)</v>
      </c>
      <c r="F38" s="13" t="str">
        <f>_xlfn.CONCAT("(",FIXED(VLOOKUP($L37,outB!$B:J,3,0),4),")")</f>
        <v>(0.0276)</v>
      </c>
      <c r="G38" s="29" t="str">
        <f>_xlfn.CONCAT("(",FIXED(VLOOKUP($L37,outBF!$B:K,3,0),4),")")</f>
        <v>(0.0380)</v>
      </c>
      <c r="H38" s="29" t="str">
        <f>_xlfn.CONCAT("(",FIXED(VLOOKUP($L37,outBM!$B:L,3,0),4),")")</f>
        <v>(0.0410)</v>
      </c>
      <c r="I38" s="13" t="str">
        <f>_xlfn.CONCAT("(",FIXED(VLOOKUP($L37,outH!$B:M,3,0),4),")")</f>
        <v>(0.0374)</v>
      </c>
      <c r="J38" s="29" t="str">
        <f>_xlfn.CONCAT("(",FIXED(VLOOKUP($L37,outHF!$B:N,3,0),4),")")</f>
        <v>(0.0537)</v>
      </c>
      <c r="K38" s="29" t="str">
        <f>_xlfn.CONCAT("(",FIXED(VLOOKUP($L37,outHM!$B:O,3,0),4),")")</f>
        <v>(0.0538)</v>
      </c>
    </row>
    <row r="39" spans="2:12" x14ac:dyDescent="0.25">
      <c r="B39" s="109" t="s">
        <v>637</v>
      </c>
      <c r="C39" s="15" t="str">
        <f>_xlfn.CONCAT(FIXED(VLOOKUP($L39,outW!$B:N,2,0),4)," ",VLOOKUP($L39,outW!$B:$Z,15,0))</f>
        <v xml:space="preserve">-0.0597 </v>
      </c>
      <c r="D39" s="28" t="str">
        <f>_xlfn.CONCAT(FIXED(VLOOKUP($L39,outWF!$B:O,2,0),4)," ",VLOOKUP($L39,outWF!$B:$Z,15,0))</f>
        <v xml:space="preserve">-0.0512 </v>
      </c>
      <c r="E39" s="28" t="str">
        <f>_xlfn.CONCAT(FIXED(VLOOKUP($L39,outWM!$B:P,2,0),4)," ",VLOOKUP($L39,outWM!$B:$Z,15,0))</f>
        <v xml:space="preserve">-0.0620 </v>
      </c>
      <c r="F39" s="15" t="str">
        <f>_xlfn.CONCAT(FIXED(VLOOKUP($L39,outB!$B:Q,2,0),4)," ",VLOOKUP($L39,outB!$B:$Z,15,0))</f>
        <v xml:space="preserve">0.0332 </v>
      </c>
      <c r="G39" s="28" t="str">
        <f>_xlfn.CONCAT(FIXED(VLOOKUP($L39,outBF!$B:R,2,0),4)," ",VLOOKUP($L39,outBF!$B:$Z,15,0))</f>
        <v>0.1318 *</v>
      </c>
      <c r="H39" s="28" t="str">
        <f>_xlfn.CONCAT(FIXED(VLOOKUP($L39,outBM!$B:S,2,0),4)," ",VLOOKUP($L39,outBM!$B:$Z,15,0))</f>
        <v xml:space="preserve">-0.0886 </v>
      </c>
      <c r="I39" s="15" t="str">
        <f>_xlfn.CONCAT(FIXED(VLOOKUP($L39,outH!$B:T,2,0),4)," ",VLOOKUP($L39,outH!$B:$Z,15,0))</f>
        <v xml:space="preserve">-0.0492 </v>
      </c>
      <c r="J39" s="28" t="str">
        <f>_xlfn.CONCAT(FIXED(VLOOKUP($L39,outHF!$B:U,2,0),4)," ",VLOOKUP($L39,outHF!$B:$Z,15,0))</f>
        <v xml:space="preserve">0.0423 </v>
      </c>
      <c r="K39" s="28" t="str">
        <f>_xlfn.CONCAT(FIXED(VLOOKUP($L39,outHM!$B:V,2,0),4)," ",VLOOKUP($L39,outHM!$B:$Z,15,0))</f>
        <v xml:space="preserve">-0.1232 </v>
      </c>
      <c r="L39" s="11" t="s">
        <v>38</v>
      </c>
    </row>
    <row r="40" spans="2:12" x14ac:dyDescent="0.25">
      <c r="B40" s="110"/>
      <c r="C40" s="13" t="str">
        <f>_xlfn.CONCAT("(",FIXED(VLOOKUP($L39,outW!$B:G,3,0),4),")")</f>
        <v>(0.0386)</v>
      </c>
      <c r="D40" s="29" t="str">
        <f>_xlfn.CONCAT("(",FIXED(VLOOKUP($L39,outWF!$B:H,3,0),4),")")</f>
        <v>(0.0550)</v>
      </c>
      <c r="E40" s="29" t="str">
        <f>_xlfn.CONCAT("(",FIXED(VLOOKUP($L39,outWM!$B:I,3,0),4),")")</f>
        <v>(0.0549)</v>
      </c>
      <c r="F40" s="13" t="str">
        <f>_xlfn.CONCAT("(",FIXED(VLOOKUP($L39,outB!$B:J,3,0),4),")")</f>
        <v>(0.0387)</v>
      </c>
      <c r="G40" s="29" t="str">
        <f>_xlfn.CONCAT("(",FIXED(VLOOKUP($L39,outBF!$B:K,3,0),4),")")</f>
        <v>(0.0529)</v>
      </c>
      <c r="H40" s="29" t="str">
        <f>_xlfn.CONCAT("(",FIXED(VLOOKUP($L39,outBM!$B:L,3,0),4),")")</f>
        <v>(0.0584)</v>
      </c>
      <c r="I40" s="13" t="str">
        <f>_xlfn.CONCAT("(",FIXED(VLOOKUP($L39,outH!$B:M,3,0),4),")")</f>
        <v>(0.0539)</v>
      </c>
      <c r="J40" s="29" t="str">
        <f>_xlfn.CONCAT("(",FIXED(VLOOKUP($L39,outHF!$B:N,3,0),4),")")</f>
        <v>(0.0772)</v>
      </c>
      <c r="K40" s="29" t="str">
        <f>_xlfn.CONCAT("(",FIXED(VLOOKUP($L39,outHM!$B:O,3,0),4),")")</f>
        <v>(0.0770)</v>
      </c>
    </row>
    <row r="41" spans="2:12" x14ac:dyDescent="0.25">
      <c r="B41" s="109" t="s">
        <v>127</v>
      </c>
      <c r="C41" s="15" t="str">
        <f>_xlfn.CONCAT(FIXED(VLOOKUP($L41,outW!$B:N,2,0),4)," ",VLOOKUP($L41,outW!$B:$Z,15,0))</f>
        <v>-0.1134 **</v>
      </c>
      <c r="D41" s="28" t="str">
        <f>_xlfn.CONCAT(FIXED(VLOOKUP($L41,outWF!$B:O,2,0),4)," ",VLOOKUP($L41,outWF!$B:$Z,15,0))</f>
        <v xml:space="preserve">-0.0475 </v>
      </c>
      <c r="E41" s="28" t="str">
        <f>_xlfn.CONCAT(FIXED(VLOOKUP($L41,outWM!$B:P,2,0),4)," ",VLOOKUP($L41,outWM!$B:$Z,15,0))</f>
        <v>-0.1874 ***</v>
      </c>
      <c r="F41" s="15" t="str">
        <f>_xlfn.CONCAT(FIXED(VLOOKUP($L41,outB!$B:Q,2,0),4)," ",VLOOKUP($L41,outB!$B:$Z,15,0))</f>
        <v>-0.1647 *</v>
      </c>
      <c r="G41" s="28" t="str">
        <f>_xlfn.CONCAT(FIXED(VLOOKUP($L41,outBF!$B:R,2,0),4)," ",VLOOKUP($L41,outBF!$B:$Z,15,0))</f>
        <v xml:space="preserve">-0.0841 </v>
      </c>
      <c r="H41" s="28" t="str">
        <f>_xlfn.CONCAT(FIXED(VLOOKUP($L41,outBM!$B:S,2,0),4)," ",VLOOKUP($L41,outBM!$B:$Z,15,0))</f>
        <v>-0.2202 *</v>
      </c>
      <c r="I41" s="15" t="str">
        <f>_xlfn.CONCAT(FIXED(VLOOKUP($L41,outH!$B:T,2,0),4)," ",VLOOKUP($L41,outH!$B:$Z,15,0))</f>
        <v xml:space="preserve">0.0022 </v>
      </c>
      <c r="J41" s="28" t="str">
        <f>_xlfn.CONCAT(FIXED(VLOOKUP($L41,outHF!$B:U,2,0),4)," ",VLOOKUP($L41,outHF!$B:$Z,15,0))</f>
        <v xml:space="preserve">0.1287 </v>
      </c>
      <c r="K41" s="28" t="str">
        <f>_xlfn.CONCAT(FIXED(VLOOKUP($L41,outHM!$B:V,2,0),4)," ",VLOOKUP($L41,outHM!$B:$Z,15,0))</f>
        <v xml:space="preserve">-0.0925 </v>
      </c>
      <c r="L41" s="11" t="s">
        <v>39</v>
      </c>
    </row>
    <row r="42" spans="2:12" x14ac:dyDescent="0.25">
      <c r="B42" s="110"/>
      <c r="C42" s="13" t="str">
        <f>_xlfn.CONCAT("(",FIXED(VLOOKUP($L41,outW!$B:G,3,0),4),")")</f>
        <v>(0.0363)</v>
      </c>
      <c r="D42" s="29" t="str">
        <f>_xlfn.CONCAT("(",FIXED(VLOOKUP($L41,outWF!$B:H,3,0),4),")")</f>
        <v>(0.0537)</v>
      </c>
      <c r="E42" s="29" t="str">
        <f>_xlfn.CONCAT("(",FIXED(VLOOKUP($L41,outWM!$B:I,3,0),4),")")</f>
        <v>(0.0495)</v>
      </c>
      <c r="F42" s="13" t="str">
        <f>_xlfn.CONCAT("(",FIXED(VLOOKUP($L41,outB!$B:J,3,0),4),")")</f>
        <v>(0.0688)</v>
      </c>
      <c r="G42" s="29" t="str">
        <f>_xlfn.CONCAT("(",FIXED(VLOOKUP($L41,outBF!$B:K,3,0),4),")")</f>
        <v>(0.1024)</v>
      </c>
      <c r="H42" s="29" t="str">
        <f>_xlfn.CONCAT("(",FIXED(VLOOKUP($L41,outBM!$B:L,3,0),4),")")</f>
        <v>(0.0944)</v>
      </c>
      <c r="I42" s="13" t="str">
        <f>_xlfn.CONCAT("(",FIXED(VLOOKUP($L41,outH!$B:M,3,0),4),")")</f>
        <v>(0.0725)</v>
      </c>
      <c r="J42" s="29" t="str">
        <f>_xlfn.CONCAT("(",FIXED(VLOOKUP($L41,outHF!$B:N,3,0),4),")")</f>
        <v>(0.1074)</v>
      </c>
      <c r="K42" s="29" t="str">
        <f>_xlfn.CONCAT("(",FIXED(VLOOKUP($L41,outHM!$B:O,3,0),4),")")</f>
        <v>(0.1006)</v>
      </c>
    </row>
    <row r="43" spans="2:12" x14ac:dyDescent="0.25">
      <c r="B43" s="109" t="s">
        <v>126</v>
      </c>
      <c r="C43" s="15" t="str">
        <f>_xlfn.CONCAT(FIXED(VLOOKUP($L43,outW!$B:N,2,0),4)," ",VLOOKUP($L43,outW!$B:$Z,15,0))</f>
        <v>-0.1647 ***</v>
      </c>
      <c r="D43" s="28" t="str">
        <f>_xlfn.CONCAT(FIXED(VLOOKUP($L43,outWF!$B:O,2,0),4)," ",VLOOKUP($L43,outWF!$B:$Z,15,0))</f>
        <v>-0.1840 **</v>
      </c>
      <c r="E43" s="28" t="str">
        <f>_xlfn.CONCAT(FIXED(VLOOKUP($L43,outWM!$B:P,2,0),4)," ",VLOOKUP($L43,outWM!$B:$Z,15,0))</f>
        <v>-0.1654 **</v>
      </c>
      <c r="F43" s="15" t="str">
        <f>_xlfn.CONCAT(FIXED(VLOOKUP($L43,outB!$B:Q,2,0),4)," ",VLOOKUP($L43,outB!$B:$Z,15,0))</f>
        <v>-0.3583 ***</v>
      </c>
      <c r="G43" s="28" t="str">
        <f>_xlfn.CONCAT(FIXED(VLOOKUP($L43,outBF!$B:R,2,0),4)," ",VLOOKUP($L43,outBF!$B:$Z,15,0))</f>
        <v>-0.2266 *</v>
      </c>
      <c r="H43" s="28" t="str">
        <f>_xlfn.CONCAT(FIXED(VLOOKUP($L43,outBM!$B:S,2,0),4)," ",VLOOKUP($L43,outBM!$B:$Z,15,0))</f>
        <v>-0.4615 ***</v>
      </c>
      <c r="I43" s="15" t="str">
        <f>_xlfn.CONCAT(FIXED(VLOOKUP($L43,outH!$B:T,2,0),4)," ",VLOOKUP($L43,outH!$B:$Z,15,0))</f>
        <v>-0.2902 ***</v>
      </c>
      <c r="J43" s="28" t="str">
        <f>_xlfn.CONCAT(FIXED(VLOOKUP($L43,outHF!$B:U,2,0),4)," ",VLOOKUP($L43,outHF!$B:$Z,15,0))</f>
        <v>-0.2600 **</v>
      </c>
      <c r="K43" s="28" t="str">
        <f>_xlfn.CONCAT(FIXED(VLOOKUP($L43,outHM!$B:V,2,0),4)," ",VLOOKUP($L43,outHM!$B:$Z,15,0))</f>
        <v>-0.3139 ***</v>
      </c>
      <c r="L43" s="11" t="s">
        <v>40</v>
      </c>
    </row>
    <row r="44" spans="2:12" x14ac:dyDescent="0.25">
      <c r="B44" s="110"/>
      <c r="C44" s="13" t="str">
        <f>_xlfn.CONCAT("(",FIXED(VLOOKUP($L43,outW!$B:G,3,0),4),")")</f>
        <v>(0.0414)</v>
      </c>
      <c r="D44" s="29" t="str">
        <f>_xlfn.CONCAT("(",FIXED(VLOOKUP($L43,outWF!$B:H,3,0),4),")")</f>
        <v>(0.0630)</v>
      </c>
      <c r="E44" s="29" t="str">
        <f>_xlfn.CONCAT("(",FIXED(VLOOKUP($L43,outWM!$B:I,3,0),4),")")</f>
        <v>(0.0555)</v>
      </c>
      <c r="F44" s="13" t="str">
        <f>_xlfn.CONCAT("(",FIXED(VLOOKUP($L43,outB!$B:J,3,0),4),")")</f>
        <v>(0.0722)</v>
      </c>
      <c r="G44" s="29" t="str">
        <f>_xlfn.CONCAT("(",FIXED(VLOOKUP($L43,outBF!$B:K,3,0),4),")")</f>
        <v>(0.1057)</v>
      </c>
      <c r="H44" s="29" t="str">
        <f>_xlfn.CONCAT("(",FIXED(VLOOKUP($L43,outBM!$B:L,3,0),4),")")</f>
        <v>(0.1005)</v>
      </c>
      <c r="I44" s="13" t="str">
        <f>_xlfn.CONCAT("(",FIXED(VLOOKUP($L43,outH!$B:M,3,0),4),")")</f>
        <v>(0.0574)</v>
      </c>
      <c r="J44" s="29" t="str">
        <f>_xlfn.CONCAT("(",FIXED(VLOOKUP($L43,outHF!$B:N,3,0),4),")")</f>
        <v>(0.0825)</v>
      </c>
      <c r="K44" s="29" t="str">
        <f>_xlfn.CONCAT("(",FIXED(VLOOKUP($L43,outHM!$B:O,3,0),4),")")</f>
        <v>(0.0817)</v>
      </c>
    </row>
    <row r="45" spans="2:12" x14ac:dyDescent="0.25">
      <c r="B45" s="109" t="s">
        <v>103</v>
      </c>
      <c r="C45" s="15" t="str">
        <f>_xlfn.CONCAT(FIXED(VLOOKUP($L45,outW!$B:N,2,0),4)," ",VLOOKUP($L45,outW!$B:$Z,15,0))</f>
        <v>-0.1475 ***</v>
      </c>
      <c r="D45" s="28" t="str">
        <f>_xlfn.CONCAT(FIXED(VLOOKUP($L45,outWF!$B:O,2,0),4)," ",VLOOKUP($L45,outWF!$B:$Z,15,0))</f>
        <v>-0.1198 *</v>
      </c>
      <c r="E45" s="28" t="str">
        <f>_xlfn.CONCAT(FIXED(VLOOKUP($L45,outWM!$B:P,2,0),4)," ",VLOOKUP($L45,outWM!$B:$Z,15,0))</f>
        <v>-0.2009 ***</v>
      </c>
      <c r="F45" s="15" t="str">
        <f>_xlfn.CONCAT(FIXED(VLOOKUP($L45,outB!$B:Q,2,0),4)," ",VLOOKUP($L45,outB!$B:$Z,15,0))</f>
        <v>-0.1605 *</v>
      </c>
      <c r="G45" s="28" t="str">
        <f>_xlfn.CONCAT(FIXED(VLOOKUP($L45,outBF!$B:R,2,0),4)," ",VLOOKUP($L45,outBF!$B:$Z,15,0))</f>
        <v xml:space="preserve">-0.0688 </v>
      </c>
      <c r="H45" s="28" t="str">
        <f>_xlfn.CONCAT(FIXED(VLOOKUP($L45,outBM!$B:S,2,0),4)," ",VLOOKUP($L45,outBM!$B:$Z,15,0))</f>
        <v>-0.2275 **</v>
      </c>
      <c r="I45" s="15" t="str">
        <f>_xlfn.CONCAT(FIXED(VLOOKUP($L45,outH!$B:T,2,0),4)," ",VLOOKUP($L45,outH!$B:$Z,15,0))</f>
        <v xml:space="preserve">-0.0011 </v>
      </c>
      <c r="J45" s="28" t="str">
        <f>_xlfn.CONCAT(FIXED(VLOOKUP($L45,outHF!$B:U,2,0),4)," ",VLOOKUP($L45,outHF!$B:$Z,15,0))</f>
        <v xml:space="preserve">0.1056 </v>
      </c>
      <c r="K45" s="28" t="str">
        <f>_xlfn.CONCAT(FIXED(VLOOKUP($L45,outHM!$B:V,2,0),4)," ",VLOOKUP($L45,outHM!$B:$Z,15,0))</f>
        <v xml:space="preserve">-0.0878 </v>
      </c>
      <c r="L45" s="11" t="s">
        <v>41</v>
      </c>
    </row>
    <row r="46" spans="2:12" x14ac:dyDescent="0.25">
      <c r="B46" s="110"/>
      <c r="C46" s="13" t="str">
        <f>_xlfn.CONCAT("(",FIXED(VLOOKUP($L45,outW!$B:G,3,0),4),")")</f>
        <v>(0.0353)</v>
      </c>
      <c r="D46" s="29" t="str">
        <f>_xlfn.CONCAT("(",FIXED(VLOOKUP($L45,outWF!$B:H,3,0),4),")")</f>
        <v>(0.0509)</v>
      </c>
      <c r="E46" s="29" t="str">
        <f>_xlfn.CONCAT("(",FIXED(VLOOKUP($L45,outWM!$B:I,3,0),4),")")</f>
        <v>(0.0496)</v>
      </c>
      <c r="F46" s="13" t="str">
        <f>_xlfn.CONCAT("(",FIXED(VLOOKUP($L45,outB!$B:J,3,0),4),")")</f>
        <v>(0.0624)</v>
      </c>
      <c r="G46" s="29" t="str">
        <f>_xlfn.CONCAT("(",FIXED(VLOOKUP($L45,outBF!$B:K,3,0),4),")")</f>
        <v>(0.0932)</v>
      </c>
      <c r="H46" s="29" t="str">
        <f>_xlfn.CONCAT("(",FIXED(VLOOKUP($L45,outBM!$B:L,3,0),4),")")</f>
        <v>(0.0852)</v>
      </c>
      <c r="I46" s="13" t="str">
        <f>_xlfn.CONCAT("(",FIXED(VLOOKUP($L45,outH!$B:M,3,0),4),")")</f>
        <v>(0.0456)</v>
      </c>
      <c r="J46" s="29" t="str">
        <f>_xlfn.CONCAT("(",FIXED(VLOOKUP($L45,outHF!$B:N,3,0),4),")")</f>
        <v>(0.0660)</v>
      </c>
      <c r="K46" s="29" t="str">
        <f>_xlfn.CONCAT("(",FIXED(VLOOKUP($L45,outHM!$B:O,3,0),4),")")</f>
        <v>(0.0641)</v>
      </c>
    </row>
    <row r="47" spans="2:12" customFormat="1" x14ac:dyDescent="0.25">
      <c r="B47" s="121" t="s">
        <v>506</v>
      </c>
      <c r="C47" s="15" t="str">
        <f>_xlfn.CONCAT(FIXED(VLOOKUP($L47,outW!$B:N,2,0),4)," ",VLOOKUP($L47,outW!$B:$Z,15,0))</f>
        <v xml:space="preserve">-0.0453 </v>
      </c>
      <c r="D47" s="28" t="str">
        <f>_xlfn.CONCAT(FIXED(VLOOKUP($L47,outWF!$B:O,2,0),4)," ",VLOOKUP($L47,outWF!$B:$Z,15,0))</f>
        <v xml:space="preserve">-0.0572 </v>
      </c>
      <c r="E47" s="28" t="str">
        <f>_xlfn.CONCAT(FIXED(VLOOKUP($L47,outWM!$B:P,2,0),4)," ",VLOOKUP($L47,outWM!$B:$Z,15,0))</f>
        <v xml:space="preserve">-0.0296 </v>
      </c>
      <c r="F47" s="15" t="str">
        <f>_xlfn.CONCAT(FIXED(VLOOKUP($L47,outB!$B:Q,2,0),4)," ",VLOOKUP($L47,outB!$B:$Z,15,0))</f>
        <v xml:space="preserve">-0.0314 </v>
      </c>
      <c r="G47" s="28" t="str">
        <f>_xlfn.CONCAT(FIXED(VLOOKUP($L47,outBF!$B:R,2,0),4)," ",VLOOKUP($L47,outBF!$B:$Z,15,0))</f>
        <v xml:space="preserve">-0.0129 </v>
      </c>
      <c r="H47" s="28" t="str">
        <f>_xlfn.CONCAT(FIXED(VLOOKUP($L47,outBM!$B:S,2,0),4)," ",VLOOKUP($L47,outBM!$B:$Z,15,0))</f>
        <v xml:space="preserve">-0.0548 </v>
      </c>
      <c r="I47" s="15" t="str">
        <f>_xlfn.CONCAT(FIXED(VLOOKUP($L47,outH!$B:T,2,0),4)," ",VLOOKUP($L47,outH!$B:$Z,15,0))</f>
        <v xml:space="preserve">-0.0393 </v>
      </c>
      <c r="J47" s="28" t="str">
        <f>_xlfn.CONCAT(FIXED(VLOOKUP($L47,outHF!$B:U,2,0),4)," ",VLOOKUP($L47,outHF!$B:$Z,15,0))</f>
        <v xml:space="preserve">-0.0997 </v>
      </c>
      <c r="K47" s="28" t="str">
        <f>_xlfn.CONCAT(FIXED(VLOOKUP($L47,outHM!$B:V,2,0),4)," ",VLOOKUP($L47,outHM!$B:$Z,15,0))</f>
        <v xml:space="preserve">-0.0061 </v>
      </c>
      <c r="L47" t="s">
        <v>503</v>
      </c>
    </row>
    <row r="48" spans="2:12" customFormat="1" x14ac:dyDescent="0.25">
      <c r="B48" s="122"/>
      <c r="C48" s="13" t="str">
        <f>_xlfn.CONCAT("(",FIXED(VLOOKUP($L47,outW!$B:G,3,0),4),")")</f>
        <v>(0.0301)</v>
      </c>
      <c r="D48" s="29" t="str">
        <f>_xlfn.CONCAT("(",FIXED(VLOOKUP($L47,outWF!$B:H,3,0),4),")")</f>
        <v>(0.0430)</v>
      </c>
      <c r="E48" s="29" t="str">
        <f>_xlfn.CONCAT("(",FIXED(VLOOKUP($L47,outWM!$B:I,3,0),4),")")</f>
        <v>(0.0437)</v>
      </c>
      <c r="F48" s="13" t="str">
        <f>_xlfn.CONCAT("(",FIXED(VLOOKUP($L47,outB!$B:J,3,0),4),")")</f>
        <v>(0.0391)</v>
      </c>
      <c r="G48" s="29" t="str">
        <f>_xlfn.CONCAT("(",FIXED(VLOOKUP($L47,outBF!$B:K,3,0),4),")")</f>
        <v>(0.0510)</v>
      </c>
      <c r="H48" s="29" t="str">
        <f>_xlfn.CONCAT("(",FIXED(VLOOKUP($L47,outBM!$B:L,3,0),4),")")</f>
        <v>(0.0629)</v>
      </c>
      <c r="I48" s="13" t="str">
        <f>_xlfn.CONCAT("(",FIXED(VLOOKUP($L47,outH!$B:M,3,0),4),")")</f>
        <v>(0.0489)</v>
      </c>
      <c r="J48" s="29" t="str">
        <f>_xlfn.CONCAT("(",FIXED(VLOOKUP($L47,outHF!$B:N,3,0),4),")")</f>
        <v>(0.0707)</v>
      </c>
      <c r="K48" s="29" t="str">
        <f>_xlfn.CONCAT("(",FIXED(VLOOKUP($L47,outHM!$B:O,3,0),4),")")</f>
        <v>(0.0697)</v>
      </c>
    </row>
    <row r="49" spans="2:12" customFormat="1" x14ac:dyDescent="0.25">
      <c r="B49" s="121" t="s">
        <v>507</v>
      </c>
      <c r="C49" s="15" t="str">
        <f>_xlfn.CONCAT(FIXED(VLOOKUP($L49,outW!$B:N,2,0),4)," ",VLOOKUP($L49,outW!$B:$Z,15,0))</f>
        <v xml:space="preserve">-0.0083 </v>
      </c>
      <c r="D49" s="28" t="str">
        <f>_xlfn.CONCAT(FIXED(VLOOKUP($L49,outWF!$B:O,2,0),4)," ",VLOOKUP($L49,outWF!$B:$Z,15,0))</f>
        <v xml:space="preserve">-0.0611 </v>
      </c>
      <c r="E49" s="28" t="str">
        <f>_xlfn.CONCAT(FIXED(VLOOKUP($L49,outWM!$B:P,2,0),4)," ",VLOOKUP($L49,outWM!$B:$Z,15,0))</f>
        <v xml:space="preserve">0.0054 </v>
      </c>
      <c r="F49" s="15" t="str">
        <f>_xlfn.CONCAT(FIXED(VLOOKUP($L49,outB!$B:Q,2,0),4)," ",VLOOKUP($L49,outB!$B:$Z,15,0))</f>
        <v xml:space="preserve">0.0024 </v>
      </c>
      <c r="G49" s="28" t="str">
        <f>_xlfn.CONCAT(FIXED(VLOOKUP($L49,outBF!$B:R,2,0),4)," ",VLOOKUP($L49,outBF!$B:$Z,15,0))</f>
        <v xml:space="preserve">-0.0475 </v>
      </c>
      <c r="H49" s="28" t="str">
        <f>_xlfn.CONCAT(FIXED(VLOOKUP($L49,outBM!$B:S,2,0),4)," ",VLOOKUP($L49,outBM!$B:$Z,15,0))</f>
        <v xml:space="preserve">0.0304 </v>
      </c>
      <c r="I49" s="15" t="str">
        <f>_xlfn.CONCAT(FIXED(VLOOKUP($L49,outH!$B:T,2,0),4)," ",VLOOKUP($L49,outH!$B:$Z,15,0))</f>
        <v xml:space="preserve">0.0070 </v>
      </c>
      <c r="J49" s="28" t="str">
        <f>_xlfn.CONCAT(FIXED(VLOOKUP($L49,outHF!$B:U,2,0),4)," ",VLOOKUP($L49,outHF!$B:$Z,15,0))</f>
        <v xml:space="preserve">-0.0588 </v>
      </c>
      <c r="K49" s="28" t="str">
        <f>_xlfn.CONCAT(FIXED(VLOOKUP($L49,outHM!$B:V,2,0),4)," ",VLOOKUP($L49,outHM!$B:$Z,15,0))</f>
        <v xml:space="preserve">0.0258 </v>
      </c>
      <c r="L49" t="s">
        <v>504</v>
      </c>
    </row>
    <row r="50" spans="2:12" customFormat="1" x14ac:dyDescent="0.25">
      <c r="B50" s="122"/>
      <c r="C50" s="13" t="str">
        <f>_xlfn.CONCAT("(",FIXED(VLOOKUP($L49,outW!$B:G,3,0),4),")")</f>
        <v>(0.0409)</v>
      </c>
      <c r="D50" s="29" t="str">
        <f>_xlfn.CONCAT("(",FIXED(VLOOKUP($L49,outWF!$B:H,3,0),4),")")</f>
        <v>(0.0923)</v>
      </c>
      <c r="E50" s="29" t="str">
        <f>_xlfn.CONCAT("(",FIXED(VLOOKUP($L49,outWM!$B:I,3,0),4),")")</f>
        <v>(0.0473)</v>
      </c>
      <c r="F50" s="13" t="str">
        <f>_xlfn.CONCAT("(",FIXED(VLOOKUP($L49,outB!$B:J,3,0),4),")")</f>
        <v>(0.0429)</v>
      </c>
      <c r="G50" s="29" t="str">
        <f>_xlfn.CONCAT("(",FIXED(VLOOKUP($L49,outBF!$B:K,3,0),4),")")</f>
        <v>(0.0679)</v>
      </c>
      <c r="H50" s="29" t="str">
        <f>_xlfn.CONCAT("(",FIXED(VLOOKUP($L49,outBM!$B:L,3,0),4),")")</f>
        <v>(0.0577)</v>
      </c>
      <c r="I50" s="13" t="str">
        <f>_xlfn.CONCAT("(",FIXED(VLOOKUP($L49,outH!$B:M,3,0),4),")")</f>
        <v>(0.0657)</v>
      </c>
      <c r="J50" s="29" t="str">
        <f>_xlfn.CONCAT("(",FIXED(VLOOKUP($L49,outHF!$B:N,3,0),4),")")</f>
        <v>(0.1223)</v>
      </c>
      <c r="K50" s="29" t="str">
        <f>_xlfn.CONCAT("(",FIXED(VLOOKUP($L49,outHM!$B:O,3,0),4),")")</f>
        <v>(0.0809)</v>
      </c>
    </row>
    <row r="51" spans="2:12" customFormat="1" x14ac:dyDescent="0.25">
      <c r="B51" s="121" t="s">
        <v>508</v>
      </c>
      <c r="C51" s="15" t="str">
        <f>_xlfn.CONCAT(FIXED(VLOOKUP($L51,outW!$B:N,2,0),4)," ",VLOOKUP($L51,outW!$B:$Z,15,0))</f>
        <v xml:space="preserve">-0.0117 </v>
      </c>
      <c r="D51" s="28" t="str">
        <f>_xlfn.CONCAT(FIXED(VLOOKUP($L51,outWF!$B:O,2,0),4)," ",VLOOKUP($L51,outWF!$B:$Z,15,0))</f>
        <v xml:space="preserve">0.0571 </v>
      </c>
      <c r="E51" s="28" t="str">
        <f>_xlfn.CONCAT(FIXED(VLOOKUP($L51,outWM!$B:P,2,0),4)," ",VLOOKUP($L51,outWM!$B:$Z,15,0))</f>
        <v xml:space="preserve">-0.0581 </v>
      </c>
      <c r="F51" s="15" t="str">
        <f>_xlfn.CONCAT(FIXED(VLOOKUP($L51,outB!$B:Q,2,0),4)," ",VLOOKUP($L51,outB!$B:$Z,15,0))</f>
        <v xml:space="preserve">0.0369 </v>
      </c>
      <c r="G51" s="28" t="str">
        <f>_xlfn.CONCAT(FIXED(VLOOKUP($L51,outBF!$B:R,2,0),4)," ",VLOOKUP($L51,outBF!$B:$Z,15,0))</f>
        <v xml:space="preserve">0.0516 </v>
      </c>
      <c r="H51" s="28" t="str">
        <f>_xlfn.CONCAT(FIXED(VLOOKUP($L51,outBM!$B:S,2,0),4)," ",VLOOKUP($L51,outBM!$B:$Z,15,0))</f>
        <v xml:space="preserve">0.0338 </v>
      </c>
      <c r="I51" s="15" t="str">
        <f>_xlfn.CONCAT(FIXED(VLOOKUP($L51,outH!$B:T,2,0),4)," ",VLOOKUP($L51,outH!$B:$Z,15,0))</f>
        <v xml:space="preserve">-0.0527 </v>
      </c>
      <c r="J51" s="28" t="str">
        <f>_xlfn.CONCAT(FIXED(VLOOKUP($L51,outHF!$B:U,2,0),4)," ",VLOOKUP($L51,outHF!$B:$Z,15,0))</f>
        <v xml:space="preserve">-0.0734 </v>
      </c>
      <c r="K51" s="28" t="str">
        <f>_xlfn.CONCAT(FIXED(VLOOKUP($L51,outHM!$B:V,2,0),4)," ",VLOOKUP($L51,outHM!$B:$Z,15,0))</f>
        <v xml:space="preserve">-0.0286 </v>
      </c>
      <c r="L51" t="s">
        <v>505</v>
      </c>
    </row>
    <row r="52" spans="2:12" customFormat="1" x14ac:dyDescent="0.25">
      <c r="B52" s="122"/>
      <c r="C52" s="13" t="str">
        <f>_xlfn.CONCAT("(",FIXED(VLOOKUP($L51,outW!$B:G,3,0),4),")")</f>
        <v>(0.0329)</v>
      </c>
      <c r="D52" s="29" t="str">
        <f>_xlfn.CONCAT("(",FIXED(VLOOKUP($L51,outWF!$B:H,3,0),4),")")</f>
        <v>(0.0519)</v>
      </c>
      <c r="E52" s="29" t="str">
        <f>_xlfn.CONCAT("(",FIXED(VLOOKUP($L51,outWM!$B:I,3,0),4),")")</f>
        <v>(0.0432)</v>
      </c>
      <c r="F52" s="13" t="str">
        <f>_xlfn.CONCAT("(",FIXED(VLOOKUP($L51,outB!$B:J,3,0),4),")")</f>
        <v>(0.0399)</v>
      </c>
      <c r="G52" s="29" t="str">
        <f>_xlfn.CONCAT("(",FIXED(VLOOKUP($L51,outBF!$B:K,3,0),4),")")</f>
        <v>(0.0582)</v>
      </c>
      <c r="H52" s="29" t="str">
        <f>_xlfn.CONCAT("(",FIXED(VLOOKUP($L51,outBM!$B:L,3,0),4),")")</f>
        <v>(0.0559)</v>
      </c>
      <c r="I52" s="13" t="str">
        <f>_xlfn.CONCAT("(",FIXED(VLOOKUP($L51,outH!$B:M,3,0),4),")")</f>
        <v>(0.0548)</v>
      </c>
      <c r="J52" s="29" t="str">
        <f>_xlfn.CONCAT("(",FIXED(VLOOKUP($L51,outHF!$B:N,3,0),4),")")</f>
        <v>(0.0860)</v>
      </c>
      <c r="K52" s="29" t="str">
        <f>_xlfn.CONCAT("(",FIXED(VLOOKUP($L51,outHM!$B:O,3,0),4),")")</f>
        <v>(0.0729)</v>
      </c>
    </row>
    <row r="53" spans="2:12" x14ac:dyDescent="0.25">
      <c r="B53" s="109" t="s">
        <v>638</v>
      </c>
      <c r="C53" s="15" t="str">
        <f>_xlfn.CONCAT(FIXED(VLOOKUP($L53,outW!$B:N,2,0),4)," ",VLOOKUP($L53,outW!$B:$Z,15,0))</f>
        <v>-0.0791 ***</v>
      </c>
      <c r="D53" s="28" t="str">
        <f>_xlfn.CONCAT(FIXED(VLOOKUP($L53,outWF!$B:O,2,0),4)," ",VLOOKUP($L53,outWF!$B:$Z,15,0))</f>
        <v>-0.0784 ***</v>
      </c>
      <c r="E53" s="28" t="str">
        <f>_xlfn.CONCAT(FIXED(VLOOKUP($L53,outWM!$B:P,2,0),4)," ",VLOOKUP($L53,outWM!$B:$Z,15,0))</f>
        <v>-0.0822 ***</v>
      </c>
      <c r="F53" s="15" t="str">
        <f>_xlfn.CONCAT(FIXED(VLOOKUP($L53,outB!$B:Q,2,0),4)," ",VLOOKUP($L53,outB!$B:$Z,15,0))</f>
        <v>-0.0816 ***</v>
      </c>
      <c r="G53" s="28" t="str">
        <f>_xlfn.CONCAT(FIXED(VLOOKUP($L53,outBF!$B:R,2,0),4)," ",VLOOKUP($L53,outBF!$B:$Z,15,0))</f>
        <v>-0.0959 ***</v>
      </c>
      <c r="H53" s="28" t="str">
        <f>_xlfn.CONCAT(FIXED(VLOOKUP($L53,outBM!$B:S,2,0),4)," ",VLOOKUP($L53,outBM!$B:$Z,15,0))</f>
        <v>-0.0727 ***</v>
      </c>
      <c r="I53" s="15" t="str">
        <f>_xlfn.CONCAT(FIXED(VLOOKUP($L53,outH!$B:T,2,0),4)," ",VLOOKUP($L53,outH!$B:$Z,15,0))</f>
        <v>-0.0639 ***</v>
      </c>
      <c r="J53" s="28" t="str">
        <f>_xlfn.CONCAT(FIXED(VLOOKUP($L53,outHF!$B:U,2,0),4)," ",VLOOKUP($L53,outHF!$B:$Z,15,0))</f>
        <v>-0.0645 ***</v>
      </c>
      <c r="K53" s="28" t="str">
        <f>_xlfn.CONCAT(FIXED(VLOOKUP($L53,outHM!$B:V,2,0),4)," ",VLOOKUP($L53,outHM!$B:$Z,15,0))</f>
        <v>-0.0650 ***</v>
      </c>
      <c r="L53" s="11" t="s">
        <v>43</v>
      </c>
    </row>
    <row r="54" spans="2:12" x14ac:dyDescent="0.25">
      <c r="B54" s="110"/>
      <c r="C54" s="13" t="str">
        <f>_xlfn.CONCAT("(",FIXED(VLOOKUP($L53,outW!$B:G,3,0),4),")")</f>
        <v>(0.0067)</v>
      </c>
      <c r="D54" s="29" t="str">
        <f>_xlfn.CONCAT("(",FIXED(VLOOKUP($L53,outWF!$B:H,3,0),4),")")</f>
        <v>(0.0100)</v>
      </c>
      <c r="E54" s="29" t="str">
        <f>_xlfn.CONCAT("(",FIXED(VLOOKUP($L53,outWM!$B:I,3,0),4),")")</f>
        <v>(0.0092)</v>
      </c>
      <c r="F54" s="13" t="str">
        <f>_xlfn.CONCAT("(",FIXED(VLOOKUP($L53,outB!$B:J,3,0),4),")")</f>
        <v>(0.0072)</v>
      </c>
      <c r="G54" s="29" t="str">
        <f>_xlfn.CONCAT("(",FIXED(VLOOKUP($L53,outBF!$B:K,3,0),4),")")</f>
        <v>(0.0102)</v>
      </c>
      <c r="H54" s="29" t="str">
        <f>_xlfn.CONCAT("(",FIXED(VLOOKUP($L53,outBM!$B:L,3,0),4),")")</f>
        <v>(0.0103)</v>
      </c>
      <c r="I54" s="13" t="str">
        <f>_xlfn.CONCAT("(",FIXED(VLOOKUP($L53,outH!$B:M,3,0),4),")")</f>
        <v>(0.0097)</v>
      </c>
      <c r="J54" s="29" t="str">
        <f>_xlfn.CONCAT("(",FIXED(VLOOKUP($L53,outHF!$B:N,3,0),4),")")</f>
        <v>(0.0144)</v>
      </c>
      <c r="K54" s="29" t="str">
        <f>_xlfn.CONCAT("(",FIXED(VLOOKUP($L53,outHM!$B:O,3,0),4),")")</f>
        <v>(0.0135)</v>
      </c>
    </row>
    <row r="55" spans="2:12" x14ac:dyDescent="0.25">
      <c r="B55" s="109" t="s">
        <v>639</v>
      </c>
      <c r="C55" s="15" t="str">
        <f>_xlfn.CONCAT(FIXED(VLOOKUP($L55,outW!$B:N,2,0),4)," ",VLOOKUP($L55,outW!$B:$Z,15,0))</f>
        <v xml:space="preserve">0.0152 </v>
      </c>
      <c r="D55" s="28" t="str">
        <f>_xlfn.CONCAT(FIXED(VLOOKUP($L55,outWF!$B:O,2,0),4)," ",VLOOKUP($L55,outWF!$B:$Z,15,0))</f>
        <v xml:space="preserve">0.0075 </v>
      </c>
      <c r="E55" s="28" t="str">
        <f>_xlfn.CONCAT(FIXED(VLOOKUP($L55,outWM!$B:P,2,0),4)," ",VLOOKUP($L55,outWM!$B:$Z,15,0))</f>
        <v xml:space="preserve">0.0289 </v>
      </c>
      <c r="F55" s="15" t="str">
        <f>_xlfn.CONCAT(FIXED(VLOOKUP($L55,outB!$B:Q,2,0),4)," ",VLOOKUP($L55,outB!$B:$Z,15,0))</f>
        <v xml:space="preserve">-0.0003 </v>
      </c>
      <c r="G55" s="28" t="str">
        <f>_xlfn.CONCAT(FIXED(VLOOKUP($L55,outBF!$B:R,2,0),4)," ",VLOOKUP($L55,outBF!$B:$Z,15,0))</f>
        <v xml:space="preserve">0.0403 </v>
      </c>
      <c r="H55" s="28" t="str">
        <f>_xlfn.CONCAT(FIXED(VLOOKUP($L55,outBM!$B:S,2,0),4)," ",VLOOKUP($L55,outBM!$B:$Z,15,0))</f>
        <v xml:space="preserve">-0.0353 </v>
      </c>
      <c r="I55" s="15" t="str">
        <f>_xlfn.CONCAT(FIXED(VLOOKUP($L55,outH!$B:T,2,0),4)," ",VLOOKUP($L55,outH!$B:$Z,15,0))</f>
        <v xml:space="preserve">0.0569 </v>
      </c>
      <c r="J55" s="28" t="str">
        <f>_xlfn.CONCAT(FIXED(VLOOKUP($L55,outHF!$B:U,2,0),4)," ",VLOOKUP($L55,outHF!$B:$Z,15,0))</f>
        <v xml:space="preserve">0.0714 </v>
      </c>
      <c r="K55" s="28" t="str">
        <f>_xlfn.CONCAT(FIXED(VLOOKUP($L55,outHM!$B:V,2,0),4)," ",VLOOKUP($L55,outHM!$B:$Z,15,0))</f>
        <v xml:space="preserve">0.0468 </v>
      </c>
      <c r="L55" s="11" t="s">
        <v>44</v>
      </c>
    </row>
    <row r="56" spans="2:12" x14ac:dyDescent="0.25">
      <c r="B56" s="110"/>
      <c r="C56" s="13" t="str">
        <f>_xlfn.CONCAT("(",FIXED(VLOOKUP($L55,outW!$B:G,3,0),4),")")</f>
        <v>(0.0185)</v>
      </c>
      <c r="D56" s="29" t="str">
        <f>_xlfn.CONCAT("(",FIXED(VLOOKUP($L55,outWF!$B:H,3,0),4),")")</f>
        <v>(0.0261)</v>
      </c>
      <c r="E56" s="29" t="str">
        <f>_xlfn.CONCAT("(",FIXED(VLOOKUP($L55,outWM!$B:I,3,0),4),")")</f>
        <v>(0.0267)</v>
      </c>
      <c r="F56" s="13" t="str">
        <f>_xlfn.CONCAT("(",FIXED(VLOOKUP($L55,outB!$B:J,3,0),4),")")</f>
        <v>(0.0250)</v>
      </c>
      <c r="G56" s="29" t="str">
        <f>_xlfn.CONCAT("(",FIXED(VLOOKUP($L55,outBF!$B:K,3,0),4),")")</f>
        <v>(0.0362)</v>
      </c>
      <c r="H56" s="29" t="str">
        <f>_xlfn.CONCAT("(",FIXED(VLOOKUP($L55,outBM!$B:L,3,0),4),")")</f>
        <v>(0.0362)</v>
      </c>
      <c r="I56" s="13" t="str">
        <f>_xlfn.CONCAT("(",FIXED(VLOOKUP($L55,outH!$B:M,3,0),4),")")</f>
        <v>(0.0385)</v>
      </c>
      <c r="J56" s="29" t="str">
        <f>_xlfn.CONCAT("(",FIXED(VLOOKUP($L55,outHF!$B:N,3,0),4),")")</f>
        <v>(0.0593)</v>
      </c>
      <c r="K56" s="29" t="str">
        <f>_xlfn.CONCAT("(",FIXED(VLOOKUP($L55,outHM!$B:O,3,0),4),")")</f>
        <v>(0.0523)</v>
      </c>
    </row>
    <row r="57" spans="2:12" x14ac:dyDescent="0.25">
      <c r="B57" s="109" t="s">
        <v>146</v>
      </c>
      <c r="C57" s="15" t="str">
        <f>_xlfn.CONCAT(FIXED(VLOOKUP($L57,outW!$B:N,2,0),4)," ",VLOOKUP($L57,outW!$B:$Z,15,0))</f>
        <v xml:space="preserve">-0.2517 </v>
      </c>
      <c r="D57" s="28" t="str">
        <f>_xlfn.CONCAT(FIXED(VLOOKUP($L57,outWF!$B:O,2,0),4)," ",VLOOKUP($L57,outWF!$B:$Z,15,0))</f>
        <v xml:space="preserve">-0.5096 </v>
      </c>
      <c r="E57" s="28" t="str">
        <f>_xlfn.CONCAT(FIXED(VLOOKUP($L57,outWM!$B:P,2,0),4)," ",VLOOKUP($L57,outWM!$B:$Z,15,0))</f>
        <v xml:space="preserve">-0.1555 </v>
      </c>
      <c r="F57" s="15" t="str">
        <f>_xlfn.CONCAT(FIXED(VLOOKUP($L57,outB!$B:Q,2,0),4)," ",VLOOKUP($L57,outB!$B:$Z,15,0))</f>
        <v>-0.6925 *</v>
      </c>
      <c r="G57" s="28" t="str">
        <f>_xlfn.CONCAT(FIXED(VLOOKUP($L57,outBF!$B:R,2,0),4)," ",VLOOKUP($L57,outBF!$B:$Z,15,0))</f>
        <v xml:space="preserve">-0.3352 </v>
      </c>
      <c r="H57" s="28" t="str">
        <f>_xlfn.CONCAT(FIXED(VLOOKUP($L57,outBM!$B:S,2,0),4)," ",VLOOKUP($L57,outBM!$B:$Z,15,0))</f>
        <v>-0.7634 *</v>
      </c>
      <c r="I57" s="15" t="str">
        <f>_xlfn.CONCAT(FIXED(VLOOKUP($L57,outH!$B:T,2,0),4)," ",VLOOKUP($L57,outH!$B:$Z,15,0))</f>
        <v xml:space="preserve">0.4036 </v>
      </c>
      <c r="J57" s="28" t="str">
        <f>_xlfn.CONCAT(FIXED(VLOOKUP($L57,outHF!$B:U,2,0),4)," ",VLOOKUP($L57,outHF!$B:$Z,15,0))</f>
        <v xml:space="preserve">-0.0971 </v>
      </c>
      <c r="K57" s="28" t="str">
        <f>_xlfn.CONCAT(FIXED(VLOOKUP($L57,outHM!$B:V,2,0),4)," ",VLOOKUP($L57,outHM!$B:$Z,15,0))</f>
        <v xml:space="preserve">0.7997 </v>
      </c>
      <c r="L57" s="11" t="s">
        <v>145</v>
      </c>
    </row>
    <row r="58" spans="2:12" x14ac:dyDescent="0.25">
      <c r="B58" s="110"/>
      <c r="C58" s="13" t="str">
        <f>_xlfn.CONCAT("(",FIXED(VLOOKUP($L57,outW!$B:G,3,0),4),")")</f>
        <v>(0.2622)</v>
      </c>
      <c r="D58" s="29" t="str">
        <f>_xlfn.CONCAT("(",FIXED(VLOOKUP($L57,outWF!$B:H,3,0),4),")")</f>
        <v>(0.4419)</v>
      </c>
      <c r="E58" s="29" t="str">
        <f>_xlfn.CONCAT("(",FIXED(VLOOKUP($L57,outWM!$B:I,3,0),4),")")</f>
        <v>(0.3328)</v>
      </c>
      <c r="F58" s="13" t="str">
        <f>_xlfn.CONCAT("(",FIXED(VLOOKUP($L57,outB!$B:J,3,0),4),")")</f>
        <v>(0.2704)</v>
      </c>
      <c r="G58" s="29" t="str">
        <f>_xlfn.CONCAT("(",FIXED(VLOOKUP($L57,outBF!$B:K,3,0),4),")")</f>
        <v>(0.4559)</v>
      </c>
      <c r="H58" s="29" t="str">
        <f>_xlfn.CONCAT("(",FIXED(VLOOKUP($L57,outBM!$B:L,3,0),4),")")</f>
        <v>(0.3514)</v>
      </c>
      <c r="I58" s="13" t="str">
        <f>_xlfn.CONCAT("(",FIXED(VLOOKUP($L57,outH!$B:M,3,0),4),")")</f>
        <v>(0.3879)</v>
      </c>
      <c r="J58" s="29" t="str">
        <f>_xlfn.CONCAT("(",FIXED(VLOOKUP($L57,outHF!$B:N,3,0),4),")")</f>
        <v>(0.6992)</v>
      </c>
      <c r="K58" s="29" t="str">
        <f>_xlfn.CONCAT("(",FIXED(VLOOKUP($L57,outHM!$B:O,3,0),4),")")</f>
        <v>(0.5065)</v>
      </c>
    </row>
    <row r="59" spans="2:12" x14ac:dyDescent="0.25">
      <c r="B59" s="109" t="s">
        <v>132</v>
      </c>
      <c r="C59" s="15" t="str">
        <f>_xlfn.CONCAT(FIXED(VLOOKUP($L59,outW!$B:N,2,0),4)," ",VLOOKUP($L59,outW!$B:$Z,15,0))</f>
        <v xml:space="preserve">0.0237 </v>
      </c>
      <c r="D59" s="28" t="str">
        <f>_xlfn.CONCAT(FIXED(VLOOKUP($L59,outWF!$B:O,2,0),4)," ",VLOOKUP($L59,outWF!$B:$Z,15,0))</f>
        <v xml:space="preserve">0.0311 </v>
      </c>
      <c r="E59" s="28" t="str">
        <f>_xlfn.CONCAT(FIXED(VLOOKUP($L59,outWM!$B:P,2,0),4)," ",VLOOKUP($L59,outWM!$B:$Z,15,0))</f>
        <v xml:space="preserve">-0.0696 </v>
      </c>
      <c r="F59" s="15" t="str">
        <f>_xlfn.CONCAT(FIXED(VLOOKUP($L59,outB!$B:Q,2,0),4)," ",VLOOKUP($L59,outB!$B:$Z,15,0))</f>
        <v xml:space="preserve">-0.4807 </v>
      </c>
      <c r="G59" s="28" t="str">
        <f>_xlfn.CONCAT(FIXED(VLOOKUP($L59,outBF!$B:R,2,0),4)," ",VLOOKUP($L59,outBF!$B:$Z,15,0))</f>
        <v xml:space="preserve">0.0860 </v>
      </c>
      <c r="H59" s="28" t="str">
        <f>_xlfn.CONCAT(FIXED(VLOOKUP($L59,outBM!$B:S,2,0),4)," ",VLOOKUP($L59,outBM!$B:$Z,15,0))</f>
        <v>-0.7816 ^</v>
      </c>
      <c r="I59" s="15" t="str">
        <f>_xlfn.CONCAT(FIXED(VLOOKUP($L59,outH!$B:T,2,0),4)," ",VLOOKUP($L59,outH!$B:$Z,15,0))</f>
        <v>1.2232 *</v>
      </c>
      <c r="J59" s="28" t="str">
        <f>_xlfn.CONCAT(FIXED(VLOOKUP($L59,outHF!$B:U,2,0),4)," ",VLOOKUP($L59,outHF!$B:$Z,15,0))</f>
        <v xml:space="preserve">0.5162 </v>
      </c>
      <c r="K59" s="28" t="str">
        <f>_xlfn.CONCAT(FIXED(VLOOKUP($L59,outHM!$B:V,2,0),4)," ",VLOOKUP($L59,outHM!$B:$Z,15,0))</f>
        <v>1.6602 *</v>
      </c>
      <c r="L59" s="11" t="s">
        <v>45</v>
      </c>
    </row>
    <row r="60" spans="2:12" x14ac:dyDescent="0.25">
      <c r="B60" s="110"/>
      <c r="C60" s="13" t="str">
        <f>_xlfn.CONCAT("(",FIXED(VLOOKUP($L59,outW!$B:G,3,0),4),")")</f>
        <v>(0.3454)</v>
      </c>
      <c r="D60" s="29" t="str">
        <f>_xlfn.CONCAT("(",FIXED(VLOOKUP($L59,outWF!$B:H,3,0),4),")")</f>
        <v>(0.5421)</v>
      </c>
      <c r="E60" s="29" t="str">
        <f>_xlfn.CONCAT("(",FIXED(VLOOKUP($L59,outWM!$B:I,3,0),4),")")</f>
        <v>(0.4533)</v>
      </c>
      <c r="F60" s="13" t="str">
        <f>_xlfn.CONCAT("(",FIXED(VLOOKUP($L59,outB!$B:J,3,0),4),")")</f>
        <v>(0.3290)</v>
      </c>
      <c r="G60" s="29" t="str">
        <f>_xlfn.CONCAT("(",FIXED(VLOOKUP($L59,outBF!$B:K,3,0),4),")")</f>
        <v>(0.5349)</v>
      </c>
      <c r="H60" s="29" t="str">
        <f>_xlfn.CONCAT("(",FIXED(VLOOKUP($L59,outBM!$B:L,3,0),4),")")</f>
        <v>(0.4372)</v>
      </c>
      <c r="I60" s="13" t="str">
        <f>_xlfn.CONCAT("(",FIXED(VLOOKUP($L59,outH!$B:M,3,0),4),")")</f>
        <v>(0.5306)</v>
      </c>
      <c r="J60" s="29" t="str">
        <f>_xlfn.CONCAT("(",FIXED(VLOOKUP($L59,outHF!$B:N,3,0),4),")")</f>
        <v>(1.0043)</v>
      </c>
      <c r="K60" s="29" t="str">
        <f>_xlfn.CONCAT("(",FIXED(VLOOKUP($L59,outHM!$B:O,3,0),4),")")</f>
        <v>(0.6483)</v>
      </c>
    </row>
    <row r="61" spans="2:12" x14ac:dyDescent="0.25">
      <c r="B61" s="109" t="s">
        <v>133</v>
      </c>
      <c r="C61" s="15" t="str">
        <f>_xlfn.CONCAT(FIXED(VLOOKUP($L61,outW!$B:N,2,0),4)," ",VLOOKUP($L61,outW!$B:$Z,15,0))</f>
        <v xml:space="preserve">-0.2054 </v>
      </c>
      <c r="D61" s="28" t="str">
        <f>_xlfn.CONCAT(FIXED(VLOOKUP($L61,outWF!$B:O,2,0),4)," ",VLOOKUP($L61,outWF!$B:$Z,15,0))</f>
        <v xml:space="preserve">-0.7307 </v>
      </c>
      <c r="E61" s="28" t="str">
        <f>_xlfn.CONCAT(FIXED(VLOOKUP($L61,outWM!$B:P,2,0),4)," ",VLOOKUP($L61,outWM!$B:$Z,15,0))</f>
        <v xml:space="preserve">0.1140 </v>
      </c>
      <c r="F61" s="15" t="str">
        <f>_xlfn.CONCAT(FIXED(VLOOKUP($L61,outB!$B:Q,2,0),4)," ",VLOOKUP($L61,outB!$B:$Z,15,0))</f>
        <v>-0.5320 *</v>
      </c>
      <c r="G61" s="28" t="str">
        <f>_xlfn.CONCAT(FIXED(VLOOKUP($L61,outBF!$B:R,2,0),4)," ",VLOOKUP($L61,outBF!$B:$Z,15,0))</f>
        <v xml:space="preserve">-0.1128 </v>
      </c>
      <c r="H61" s="28" t="str">
        <f>_xlfn.CONCAT(FIXED(VLOOKUP($L61,outBM!$B:S,2,0),4)," ",VLOOKUP($L61,outBM!$B:$Z,15,0))</f>
        <v>-0.7091 *</v>
      </c>
      <c r="I61" s="15" t="str">
        <f>_xlfn.CONCAT(FIXED(VLOOKUP($L61,outH!$B:T,2,0),4)," ",VLOOKUP($L61,outH!$B:$Z,15,0))</f>
        <v xml:space="preserve">0.3562 </v>
      </c>
      <c r="J61" s="28" t="str">
        <f>_xlfn.CONCAT(FIXED(VLOOKUP($L61,outHF!$B:U,2,0),4)," ",VLOOKUP($L61,outHF!$B:$Z,15,0))</f>
        <v xml:space="preserve">-0.3679 </v>
      </c>
      <c r="K61" s="28" t="str">
        <f>_xlfn.CONCAT(FIXED(VLOOKUP($L61,outHM!$B:V,2,0),4)," ",VLOOKUP($L61,outHM!$B:$Z,15,0))</f>
        <v xml:space="preserve">0.7963 </v>
      </c>
      <c r="L61" s="11" t="s">
        <v>129</v>
      </c>
    </row>
    <row r="62" spans="2:12" x14ac:dyDescent="0.25">
      <c r="B62" s="110"/>
      <c r="C62" s="13" t="str">
        <f>_xlfn.CONCAT("(",FIXED(VLOOKUP($L61,outW!$B:G,3,0),4),")")</f>
        <v>(0.2566)</v>
      </c>
      <c r="D62" s="29" t="str">
        <f>_xlfn.CONCAT("(",FIXED(VLOOKUP($L61,outWF!$B:H,3,0),4),")")</f>
        <v>(0.4488)</v>
      </c>
      <c r="E62" s="29" t="str">
        <f>_xlfn.CONCAT("(",FIXED(VLOOKUP($L61,outWM!$B:I,3,0),4),")")</f>
        <v>(0.3120)</v>
      </c>
      <c r="F62" s="13" t="str">
        <f>_xlfn.CONCAT("(",FIXED(VLOOKUP($L61,outB!$B:J,3,0),4),")")</f>
        <v>(0.2459)</v>
      </c>
      <c r="G62" s="29" t="str">
        <f>_xlfn.CONCAT("(",FIXED(VLOOKUP($L61,outBF!$B:K,3,0),4),")")</f>
        <v>(0.4213)</v>
      </c>
      <c r="H62" s="29" t="str">
        <f>_xlfn.CONCAT("(",FIXED(VLOOKUP($L61,outBM!$B:L,3,0),4),")")</f>
        <v>(0.3151)</v>
      </c>
      <c r="I62" s="13" t="str">
        <f>_xlfn.CONCAT("(",FIXED(VLOOKUP($L61,outH!$B:M,3,0),4),")")</f>
        <v>(0.3868)</v>
      </c>
      <c r="J62" s="29" t="str">
        <f>_xlfn.CONCAT("(",FIXED(VLOOKUP($L61,outHF!$B:N,3,0),4),")")</f>
        <v>(0.7131)</v>
      </c>
      <c r="K62" s="29" t="str">
        <f>_xlfn.CONCAT("(",FIXED(VLOOKUP($L61,outHM!$B:O,3,0),4),")")</f>
        <v>(0.4942)</v>
      </c>
    </row>
    <row r="63" spans="2:12" x14ac:dyDescent="0.25">
      <c r="B63" s="109" t="s">
        <v>134</v>
      </c>
      <c r="C63" s="15" t="str">
        <f>_xlfn.CONCAT(FIXED(VLOOKUP($L63,outW!$B:N,2,0),4)," ",VLOOKUP($L63,outW!$B:$Z,15,0))</f>
        <v xml:space="preserve">-0.1785 </v>
      </c>
      <c r="D63" s="28" t="str">
        <f>_xlfn.CONCAT(FIXED(VLOOKUP($L63,outWF!$B:O,2,0),4)," ",VLOOKUP($L63,outWF!$B:$Z,15,0))</f>
        <v xml:space="preserve">-0.5664 </v>
      </c>
      <c r="E63" s="28" t="str">
        <f>_xlfn.CONCAT(FIXED(VLOOKUP($L63,outWM!$B:P,2,0),4)," ",VLOOKUP($L63,outWM!$B:$Z,15,0))</f>
        <v xml:space="preserve">0.0855 </v>
      </c>
      <c r="F63" s="15" t="str">
        <f>_xlfn.CONCAT(FIXED(VLOOKUP($L63,outB!$B:Q,2,0),4)," ",VLOOKUP($L63,outB!$B:$Z,15,0))</f>
        <v xml:space="preserve">-0.3643 </v>
      </c>
      <c r="G63" s="28" t="str">
        <f>_xlfn.CONCAT(FIXED(VLOOKUP($L63,outBF!$B:R,2,0),4)," ",VLOOKUP($L63,outBF!$B:$Z,15,0))</f>
        <v xml:space="preserve">0.1339 </v>
      </c>
      <c r="H63" s="28" t="str">
        <f>_xlfn.CONCAT(FIXED(VLOOKUP($L63,outBM!$B:S,2,0),4)," ",VLOOKUP($L63,outBM!$B:$Z,15,0))</f>
        <v>-0.5954 *</v>
      </c>
      <c r="I63" s="15" t="str">
        <f>_xlfn.CONCAT(FIXED(VLOOKUP($L63,outH!$B:T,2,0),4)," ",VLOOKUP($L63,outH!$B:$Z,15,0))</f>
        <v xml:space="preserve">0.4525 </v>
      </c>
      <c r="J63" s="28" t="str">
        <f>_xlfn.CONCAT(FIXED(VLOOKUP($L63,outHF!$B:U,2,0),4)," ",VLOOKUP($L63,outHF!$B:$Z,15,0))</f>
        <v xml:space="preserve">0.1635 </v>
      </c>
      <c r="K63" s="28" t="str">
        <f>_xlfn.CONCAT(FIXED(VLOOKUP($L63,outHM!$B:V,2,0),4)," ",VLOOKUP($L63,outHM!$B:$Z,15,0))</f>
        <v xml:space="preserve">0.6651 </v>
      </c>
      <c r="L63" s="11" t="s">
        <v>130</v>
      </c>
    </row>
    <row r="64" spans="2:12" x14ac:dyDescent="0.25">
      <c r="B64" s="110"/>
      <c r="C64" s="13" t="str">
        <f>_xlfn.CONCAT("(",FIXED(VLOOKUP($L63,outW!$B:G,3,0),4),")")</f>
        <v>(0.2557)</v>
      </c>
      <c r="D64" s="29" t="str">
        <f>_xlfn.CONCAT("(",FIXED(VLOOKUP($L63,outWF!$B:H,3,0),4),")")</f>
        <v>(0.4461)</v>
      </c>
      <c r="E64" s="29" t="str">
        <f>_xlfn.CONCAT("(",FIXED(VLOOKUP($L63,outWM!$B:I,3,0),4),")")</f>
        <v>(0.3121)</v>
      </c>
      <c r="F64" s="13" t="str">
        <f>_xlfn.CONCAT("(",FIXED(VLOOKUP($L63,outB!$B:J,3,0),4),")")</f>
        <v>(0.2400)</v>
      </c>
      <c r="G64" s="29" t="str">
        <f>_xlfn.CONCAT("(",FIXED(VLOOKUP($L63,outBF!$B:K,3,0),4),")")</f>
        <v>(0.4188)</v>
      </c>
      <c r="H64" s="29" t="str">
        <f>_xlfn.CONCAT("(",FIXED(VLOOKUP($L63,outBM!$B:L,3,0),4),")")</f>
        <v>(0.3017)</v>
      </c>
      <c r="I64" s="13" t="str">
        <f>_xlfn.CONCAT("(",FIXED(VLOOKUP($L63,outH!$B:M,3,0),4),")")</f>
        <v>(0.3903)</v>
      </c>
      <c r="J64" s="29" t="str">
        <f>_xlfn.CONCAT("(",FIXED(VLOOKUP($L63,outHF!$B:N,3,0),4),")")</f>
        <v>(0.7595)</v>
      </c>
      <c r="K64" s="29" t="str">
        <f>_xlfn.CONCAT("(",FIXED(VLOOKUP($L63,outHM!$B:O,3,0),4),")")</f>
        <v>(0.4801)</v>
      </c>
    </row>
    <row r="65" spans="2:12" x14ac:dyDescent="0.25">
      <c r="B65" s="109" t="s">
        <v>136</v>
      </c>
      <c r="C65" s="15" t="str">
        <f>_xlfn.CONCAT(FIXED(VLOOKUP($L65,outW!$B:N,2,0),4)," ",VLOOKUP($L65,outW!$B:$Z,15,0))</f>
        <v xml:space="preserve">-0.1706 </v>
      </c>
      <c r="D65" s="28" t="str">
        <f>_xlfn.CONCAT(FIXED(VLOOKUP($L65,outWF!$B:O,2,0),4)," ",VLOOKUP($L65,outWF!$B:$Z,15,0))</f>
        <v xml:space="preserve">-0.6037 </v>
      </c>
      <c r="E65" s="28" t="str">
        <f>_xlfn.CONCAT(FIXED(VLOOKUP($L65,outWM!$B:P,2,0),4)," ",VLOOKUP($L65,outWM!$B:$Z,15,0))</f>
        <v xml:space="preserve">0.1594 </v>
      </c>
      <c r="F65" s="15" t="str">
        <f>_xlfn.CONCAT(FIXED(VLOOKUP($L65,outB!$B:Q,2,0),4)," ",VLOOKUP($L65,outB!$B:$Z,15,0))</f>
        <v>-0.4581 ^</v>
      </c>
      <c r="G65" s="28" t="str">
        <f>_xlfn.CONCAT(FIXED(VLOOKUP($L65,outBF!$B:R,2,0),4)," ",VLOOKUP($L65,outBF!$B:$Z,15,0))</f>
        <v xml:space="preserve">-0.0414 </v>
      </c>
      <c r="H65" s="28" t="str">
        <f>_xlfn.CONCAT(FIXED(VLOOKUP($L65,outBM!$B:S,2,0),4)," ",VLOOKUP($L65,outBM!$B:$Z,15,0))</f>
        <v>-0.6661 *</v>
      </c>
      <c r="I65" s="15" t="str">
        <f>_xlfn.CONCAT(FIXED(VLOOKUP($L65,outH!$B:T,2,0),4)," ",VLOOKUP($L65,outH!$B:$Z,15,0))</f>
        <v>0.6809 ^</v>
      </c>
      <c r="J65" s="28" t="str">
        <f>_xlfn.CONCAT(FIXED(VLOOKUP($L65,outHF!$B:U,2,0),4)," ",VLOOKUP($L65,outHF!$B:$Z,15,0))</f>
        <v xml:space="preserve">-0.0601 </v>
      </c>
      <c r="K65" s="28" t="str">
        <f>_xlfn.CONCAT(FIXED(VLOOKUP($L65,outHM!$B:V,2,0),4)," ",VLOOKUP($L65,outHM!$B:$Z,15,0))</f>
        <v>1.0931 *</v>
      </c>
      <c r="L65" s="11" t="s">
        <v>46</v>
      </c>
    </row>
    <row r="66" spans="2:12" x14ac:dyDescent="0.25">
      <c r="B66" s="110"/>
      <c r="C66" s="13" t="str">
        <f>_xlfn.CONCAT("(",FIXED(VLOOKUP($L65,outW!$B:G,3,0),4),")")</f>
        <v>(0.2482)</v>
      </c>
      <c r="D66" s="29" t="str">
        <f>_xlfn.CONCAT("(",FIXED(VLOOKUP($L65,outWF!$B:H,3,0),4),")")</f>
        <v>(0.4277)</v>
      </c>
      <c r="E66" s="29" t="str">
        <f>_xlfn.CONCAT("(",FIXED(VLOOKUP($L65,outWM!$B:I,3,0),4),")")</f>
        <v>(0.3061)</v>
      </c>
      <c r="F66" s="13" t="str">
        <f>_xlfn.CONCAT("(",FIXED(VLOOKUP($L65,outB!$B:J,3,0),4),")")</f>
        <v>(0.2403)</v>
      </c>
      <c r="G66" s="29" t="str">
        <f>_xlfn.CONCAT("(",FIXED(VLOOKUP($L65,outBF!$B:K,3,0),4),")")</f>
        <v>(0.4165)</v>
      </c>
      <c r="H66" s="29" t="str">
        <f>_xlfn.CONCAT("(",FIXED(VLOOKUP($L65,outBM!$B:L,3,0),4),")")</f>
        <v>(0.3054)</v>
      </c>
      <c r="I66" s="13" t="str">
        <f>_xlfn.CONCAT("(",FIXED(VLOOKUP($L65,outH!$B:M,3,0),4),")")</f>
        <v>(0.3717)</v>
      </c>
      <c r="J66" s="29" t="str">
        <f>_xlfn.CONCAT("(",FIXED(VLOOKUP($L65,outHF!$B:N,3,0),4),")")</f>
        <v>(0.7057)</v>
      </c>
      <c r="K66" s="29" t="str">
        <f>_xlfn.CONCAT("(",FIXED(VLOOKUP($L65,outHM!$B:O,3,0),4),")")</f>
        <v>(0.4653)</v>
      </c>
    </row>
    <row r="67" spans="2:12" x14ac:dyDescent="0.25">
      <c r="B67" s="109" t="s">
        <v>135</v>
      </c>
      <c r="C67" s="15" t="str">
        <f>_xlfn.CONCAT(FIXED(VLOOKUP($L67,outW!$B:N,2,0),4)," ",VLOOKUP($L67,outW!$B:$Z,15,0))</f>
        <v xml:space="preserve">0.1698 </v>
      </c>
      <c r="D67" s="28" t="str">
        <f>_xlfn.CONCAT(FIXED(VLOOKUP($L67,outWF!$B:O,2,0),4)," ",VLOOKUP($L67,outWF!$B:$Z,15,0))</f>
        <v xml:space="preserve">-0.2545 </v>
      </c>
      <c r="E67" s="28" t="str">
        <f>_xlfn.CONCAT(FIXED(VLOOKUP($L67,outWM!$B:P,2,0),4)," ",VLOOKUP($L67,outWM!$B:$Z,15,0))</f>
        <v xml:space="preserve">0.4378 </v>
      </c>
      <c r="F67" s="15" t="str">
        <f>_xlfn.CONCAT(FIXED(VLOOKUP($L67,outB!$B:Q,2,0),4)," ",VLOOKUP($L67,outB!$B:$Z,15,0))</f>
        <v xml:space="preserve">-0.2394 </v>
      </c>
      <c r="G67" s="28" t="str">
        <f>_xlfn.CONCAT(FIXED(VLOOKUP($L67,outBF!$B:R,2,0),4)," ",VLOOKUP($L67,outBF!$B:$Z,15,0))</f>
        <v xml:space="preserve">0.2316 </v>
      </c>
      <c r="H67" s="28" t="str">
        <f>_xlfn.CONCAT(FIXED(VLOOKUP($L67,outBM!$B:S,2,0),4)," ",VLOOKUP($L67,outBM!$B:$Z,15,0))</f>
        <v xml:space="preserve">-0.4521 </v>
      </c>
      <c r="I67" s="15" t="str">
        <f>_xlfn.CONCAT(FIXED(VLOOKUP($L67,outH!$B:T,2,0),4)," ",VLOOKUP($L67,outH!$B:$Z,15,0))</f>
        <v>0.7566 *</v>
      </c>
      <c r="J67" s="28" t="str">
        <f>_xlfn.CONCAT(FIXED(VLOOKUP($L67,outHF!$B:U,2,0),4)," ",VLOOKUP($L67,outHF!$B:$Z,15,0))</f>
        <v xml:space="preserve">0.0188 </v>
      </c>
      <c r="K67" s="28" t="str">
        <f>_xlfn.CONCAT(FIXED(VLOOKUP($L67,outHM!$B:V,2,0),4)," ",VLOOKUP($L67,outHM!$B:$Z,15,0))</f>
        <v>1.1932 **</v>
      </c>
      <c r="L67" s="11" t="s">
        <v>131</v>
      </c>
    </row>
    <row r="68" spans="2:12" x14ac:dyDescent="0.25">
      <c r="B68" s="110"/>
      <c r="C68" s="13" t="str">
        <f>_xlfn.CONCAT("(",FIXED(VLOOKUP($L67,outW!$B:G,3,0),4),")")</f>
        <v>(0.2366)</v>
      </c>
      <c r="D68" s="29" t="str">
        <f>_xlfn.CONCAT("(",FIXED(VLOOKUP($L67,outWF!$B:H,3,0),4),")")</f>
        <v>(0.4141)</v>
      </c>
      <c r="E68" s="29" t="str">
        <f>_xlfn.CONCAT("(",FIXED(VLOOKUP($L67,outWM!$B:I,3,0),4),")")</f>
        <v>(0.2880)</v>
      </c>
      <c r="F68" s="13" t="str">
        <f>_xlfn.CONCAT("(",FIXED(VLOOKUP($L67,outB!$B:J,3,0),4),")")</f>
        <v>(0.2245)</v>
      </c>
      <c r="G68" s="29" t="str">
        <f>_xlfn.CONCAT("(",FIXED(VLOOKUP($L67,outBF!$B:K,3,0),4),")")</f>
        <v>(0.3976)</v>
      </c>
      <c r="H68" s="29" t="str">
        <f>_xlfn.CONCAT("(",FIXED(VLOOKUP($L67,outBM!$B:L,3,0),4),")")</f>
        <v>(0.2803)</v>
      </c>
      <c r="I68" s="13" t="str">
        <f>_xlfn.CONCAT("(",FIXED(VLOOKUP($L67,outH!$B:M,3,0),4),")")</f>
        <v>(0.3505)</v>
      </c>
      <c r="J68" s="29" t="str">
        <f>_xlfn.CONCAT("(",FIXED(VLOOKUP($L67,outHF!$B:N,3,0),4),")")</f>
        <v>(0.6779)</v>
      </c>
      <c r="K68" s="29" t="str">
        <f>_xlfn.CONCAT("(",FIXED(VLOOKUP($L67,outHM!$B:O,3,0),4),")")</f>
        <v>(0.4340)</v>
      </c>
    </row>
    <row r="69" spans="2:12" x14ac:dyDescent="0.25">
      <c r="B69" s="109" t="s">
        <v>106</v>
      </c>
      <c r="C69" s="15" t="str">
        <f>_xlfn.CONCAT(FIXED(VLOOKUP($L69,outW!$B:N,2,0),4)," ",VLOOKUP($L69,outW!$B:$Z,15,0))</f>
        <v xml:space="preserve">-0.0731 </v>
      </c>
      <c r="D69" s="28" t="str">
        <f>_xlfn.CONCAT(FIXED(VLOOKUP($L69,outWF!$B:O,2,0),4)," ",VLOOKUP($L69,outWF!$B:$Z,15,0))</f>
        <v xml:space="preserve">-0.0949 </v>
      </c>
      <c r="E69" s="28" t="str">
        <f>_xlfn.CONCAT(FIXED(VLOOKUP($L69,outWM!$B:P,2,0),4)," ",VLOOKUP($L69,outWM!$B:$Z,15,0))</f>
        <v xml:space="preserve">-0.0680 </v>
      </c>
      <c r="F69" s="15" t="str">
        <f>_xlfn.CONCAT(FIXED(VLOOKUP($L69,outB!$B:Q,2,0),4)," ",VLOOKUP($L69,outB!$B:$Z,15,0))</f>
        <v xml:space="preserve">0.0861 </v>
      </c>
      <c r="G69" s="28" t="str">
        <f>_xlfn.CONCAT(FIXED(VLOOKUP($L69,outBF!$B:R,2,0),4)," ",VLOOKUP($L69,outBF!$B:$Z,15,0))</f>
        <v xml:space="preserve">0.1558 </v>
      </c>
      <c r="H69" s="28" t="str">
        <f>_xlfn.CONCAT(FIXED(VLOOKUP($L69,outBM!$B:S,2,0),4)," ",VLOOKUP($L69,outBM!$B:$Z,15,0))</f>
        <v xml:space="preserve">0.0360 </v>
      </c>
      <c r="I69" s="15" t="str">
        <f>_xlfn.CONCAT(FIXED(VLOOKUP($L69,outH!$B:T,2,0),4)," ",VLOOKUP($L69,outH!$B:$Z,15,0))</f>
        <v xml:space="preserve">0.1912 </v>
      </c>
      <c r="J69" s="28" t="str">
        <f>_xlfn.CONCAT(FIXED(VLOOKUP($L69,outHF!$B:U,2,0),4)," ",VLOOKUP($L69,outHF!$B:$Z,15,0))</f>
        <v xml:space="preserve">-0.0452 </v>
      </c>
      <c r="K69" s="28" t="str">
        <f>_xlfn.CONCAT(FIXED(VLOOKUP($L69,outHM!$B:V,2,0),4)," ",VLOOKUP($L69,outHM!$B:$Z,15,0))</f>
        <v>0.2634 ^</v>
      </c>
      <c r="L69" s="11" t="s">
        <v>106</v>
      </c>
    </row>
    <row r="70" spans="2:12" x14ac:dyDescent="0.25">
      <c r="B70" s="110"/>
      <c r="C70" s="13" t="str">
        <f>_xlfn.CONCAT("(",FIXED(VLOOKUP($L69,outW!$B:G,3,0),4),")")</f>
        <v>(0.0834)</v>
      </c>
      <c r="D70" s="29" t="str">
        <f>_xlfn.CONCAT("(",FIXED(VLOOKUP($L69,outWF!$B:H,3,0),4),")")</f>
        <v>(0.1484)</v>
      </c>
      <c r="E70" s="29" t="str">
        <f>_xlfn.CONCAT("(",FIXED(VLOOKUP($L69,outWM!$B:I,3,0),4),")")</f>
        <v>(0.1016)</v>
      </c>
      <c r="F70" s="13" t="str">
        <f>_xlfn.CONCAT("(",FIXED(VLOOKUP($L69,outB!$B:J,3,0),4),")")</f>
        <v>(0.0797)</v>
      </c>
      <c r="G70" s="29" t="str">
        <f>_xlfn.CONCAT("(",FIXED(VLOOKUP($L69,outBF!$B:K,3,0),4),")")</f>
        <v>(0.1216)</v>
      </c>
      <c r="H70" s="29" t="str">
        <f>_xlfn.CONCAT("(",FIXED(VLOOKUP($L69,outBM!$B:L,3,0),4),")")</f>
        <v>(0.1086)</v>
      </c>
      <c r="I70" s="13" t="str">
        <f>_xlfn.CONCAT("(",FIXED(VLOOKUP($L69,outH!$B:M,3,0),4),")")</f>
        <v>(0.1214)</v>
      </c>
      <c r="J70" s="29" t="str">
        <f>_xlfn.CONCAT("(",FIXED(VLOOKUP($L69,outHF!$B:N,3,0),4),")")</f>
        <v>(0.2196)</v>
      </c>
      <c r="K70" s="29" t="str">
        <f>_xlfn.CONCAT("(",FIXED(VLOOKUP($L69,outHM!$B:O,3,0),4),")")</f>
        <v>(0.1532)</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171</v>
      </c>
      <c r="C73" s="48"/>
      <c r="D73" s="33"/>
      <c r="E73" s="49"/>
      <c r="F73" s="48"/>
      <c r="G73" s="33"/>
      <c r="H73" s="49"/>
      <c r="I73" s="48"/>
      <c r="J73" s="33"/>
      <c r="K73" s="33"/>
    </row>
    <row r="74" spans="2:12" ht="15.75" thickBot="1" x14ac:dyDescent="0.3">
      <c r="B74" s="53" t="s">
        <v>629</v>
      </c>
      <c r="C74" s="21"/>
      <c r="D74" s="51"/>
      <c r="E74" s="50"/>
      <c r="F74" s="21"/>
      <c r="G74" s="51"/>
      <c r="H74" s="50"/>
      <c r="I74" s="21"/>
      <c r="J74" s="51"/>
      <c r="K74" s="51"/>
    </row>
  </sheetData>
  <mergeCells count="35">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 ref="B63:B64"/>
    <mergeCell ref="B65:B66"/>
    <mergeCell ref="B47:B48"/>
    <mergeCell ref="B49:B50"/>
    <mergeCell ref="B51:B5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s>
  <pageMargins left="0.7" right="0.7" top="0.75" bottom="0.75" header="0.3" footer="0.3"/>
  <pageSetup scale="53" orientation="landscape"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H31"/>
  <sheetViews>
    <sheetView workbookViewId="0">
      <selection activeCell="F34" sqref="F34"/>
    </sheetView>
  </sheetViews>
  <sheetFormatPr defaultRowHeight="15" x14ac:dyDescent="0.25"/>
  <cols>
    <col min="1" max="2" width="9.140625" style="11"/>
    <col min="3" max="3" width="15.5703125" style="11" bestFit="1" customWidth="1"/>
    <col min="4" max="6" width="15.7109375" style="38" customWidth="1"/>
    <col min="7" max="16384" width="9.140625" style="11"/>
  </cols>
  <sheetData>
    <row r="1" spans="3:8" ht="15.75" x14ac:dyDescent="0.25">
      <c r="C1" s="124" t="s">
        <v>696</v>
      </c>
      <c r="D1" s="124"/>
      <c r="E1" s="124"/>
      <c r="F1" s="124"/>
      <c r="G1" s="124"/>
      <c r="H1" s="124"/>
    </row>
    <row r="2" spans="3:8" ht="15.75" x14ac:dyDescent="0.25">
      <c r="C2" s="129" t="s">
        <v>695</v>
      </c>
      <c r="D2" s="129"/>
      <c r="E2" s="129"/>
      <c r="F2" s="129"/>
      <c r="G2" s="129"/>
      <c r="H2" s="129"/>
    </row>
    <row r="3" spans="3:8" ht="16.5" thickBot="1" x14ac:dyDescent="0.3">
      <c r="C3" s="27"/>
      <c r="D3" s="65" t="s">
        <v>123</v>
      </c>
      <c r="E3" s="65" t="s">
        <v>0</v>
      </c>
      <c r="F3" s="65" t="s">
        <v>2</v>
      </c>
      <c r="G3" s="67"/>
      <c r="H3" s="27"/>
    </row>
    <row r="4" spans="3:8" x14ac:dyDescent="0.25">
      <c r="C4" s="127" t="s">
        <v>161</v>
      </c>
      <c r="D4" s="55" t="s">
        <v>643</v>
      </c>
      <c r="E4" s="55" t="s">
        <v>645</v>
      </c>
      <c r="F4" s="55" t="s">
        <v>647</v>
      </c>
      <c r="G4" s="61" t="s">
        <v>692</v>
      </c>
      <c r="H4" s="54">
        <v>6745</v>
      </c>
    </row>
    <row r="5" spans="3:8" x14ac:dyDescent="0.25">
      <c r="C5" s="128"/>
      <c r="D5" s="56" t="s">
        <v>644</v>
      </c>
      <c r="E5" s="56" t="s">
        <v>646</v>
      </c>
      <c r="F5" s="56" t="s">
        <v>648</v>
      </c>
      <c r="G5" s="60" t="s">
        <v>693</v>
      </c>
      <c r="H5" s="12">
        <v>0.38950000000000001</v>
      </c>
    </row>
    <row r="6" spans="3:8" x14ac:dyDescent="0.25">
      <c r="C6" s="127" t="s">
        <v>162</v>
      </c>
      <c r="D6" s="55" t="s">
        <v>649</v>
      </c>
      <c r="E6" s="55" t="s">
        <v>651</v>
      </c>
      <c r="F6" s="55" t="s">
        <v>653</v>
      </c>
      <c r="G6" s="61" t="s">
        <v>692</v>
      </c>
      <c r="H6" s="54">
        <v>3187</v>
      </c>
    </row>
    <row r="7" spans="3:8" x14ac:dyDescent="0.25">
      <c r="C7" s="127"/>
      <c r="D7" s="55" t="s">
        <v>650</v>
      </c>
      <c r="E7" s="55" t="s">
        <v>652</v>
      </c>
      <c r="F7" s="55" t="s">
        <v>654</v>
      </c>
      <c r="G7" s="60" t="s">
        <v>693</v>
      </c>
      <c r="H7" s="12">
        <v>0.39700000000000002</v>
      </c>
    </row>
    <row r="8" spans="3:8" x14ac:dyDescent="0.25">
      <c r="C8" s="125" t="s">
        <v>163</v>
      </c>
      <c r="D8" s="57" t="s">
        <v>655</v>
      </c>
      <c r="E8" s="57" t="str">
        <f>FIXED(-0.014,4)</f>
        <v>-0.0140</v>
      </c>
      <c r="F8" s="57" t="s">
        <v>658</v>
      </c>
      <c r="G8" s="59" t="s">
        <v>692</v>
      </c>
      <c r="H8" s="63">
        <v>3558</v>
      </c>
    </row>
    <row r="9" spans="3:8" ht="15.75" thickBot="1" x14ac:dyDescent="0.3">
      <c r="C9" s="126"/>
      <c r="D9" s="58" t="s">
        <v>656</v>
      </c>
      <c r="E9" s="58" t="s">
        <v>657</v>
      </c>
      <c r="F9" s="58" t="s">
        <v>659</v>
      </c>
      <c r="G9" s="64" t="s">
        <v>693</v>
      </c>
      <c r="H9" s="27">
        <v>0.38379999999999997</v>
      </c>
    </row>
    <row r="10" spans="3:8" x14ac:dyDescent="0.25">
      <c r="C10" s="127" t="s">
        <v>164</v>
      </c>
      <c r="D10" s="55" t="s">
        <v>660</v>
      </c>
      <c r="E10" s="55" t="s">
        <v>662</v>
      </c>
      <c r="F10" s="55" t="s">
        <v>664</v>
      </c>
      <c r="G10" s="61" t="s">
        <v>692</v>
      </c>
      <c r="H10" s="54">
        <v>5553</v>
      </c>
    </row>
    <row r="11" spans="3:8" x14ac:dyDescent="0.25">
      <c r="C11" s="128"/>
      <c r="D11" s="56" t="s">
        <v>661</v>
      </c>
      <c r="E11" s="56" t="s">
        <v>663</v>
      </c>
      <c r="F11" s="56" t="s">
        <v>665</v>
      </c>
      <c r="G11" s="60" t="s">
        <v>693</v>
      </c>
      <c r="H11" s="12">
        <v>0.42249999999999999</v>
      </c>
    </row>
    <row r="12" spans="3:8" x14ac:dyDescent="0.25">
      <c r="C12" s="127" t="s">
        <v>165</v>
      </c>
      <c r="D12" s="55" t="s">
        <v>666</v>
      </c>
      <c r="E12" s="55" t="s">
        <v>668</v>
      </c>
      <c r="F12" s="55" t="s">
        <v>670</v>
      </c>
      <c r="G12" s="61" t="s">
        <v>692</v>
      </c>
      <c r="H12" s="54">
        <v>2955</v>
      </c>
    </row>
    <row r="13" spans="3:8" x14ac:dyDescent="0.25">
      <c r="C13" s="127"/>
      <c r="D13" s="55" t="s">
        <v>667</v>
      </c>
      <c r="E13" s="55" t="s">
        <v>669</v>
      </c>
      <c r="F13" s="55" t="s">
        <v>671</v>
      </c>
      <c r="G13" s="60" t="s">
        <v>693</v>
      </c>
      <c r="H13" s="12">
        <v>0.40820000000000001</v>
      </c>
    </row>
    <row r="14" spans="3:8" x14ac:dyDescent="0.25">
      <c r="C14" s="125" t="s">
        <v>166</v>
      </c>
      <c r="D14" s="57" t="s">
        <v>672</v>
      </c>
      <c r="E14" s="57" t="s">
        <v>674</v>
      </c>
      <c r="F14" s="57" t="s">
        <v>676</v>
      </c>
      <c r="G14" s="59" t="s">
        <v>692</v>
      </c>
      <c r="H14" s="63">
        <v>2598</v>
      </c>
    </row>
    <row r="15" spans="3:8" ht="15.75" thickBot="1" x14ac:dyDescent="0.3">
      <c r="C15" s="126"/>
      <c r="D15" s="58" t="s">
        <v>673</v>
      </c>
      <c r="E15" s="58" t="s">
        <v>675</v>
      </c>
      <c r="F15" s="58" t="s">
        <v>677</v>
      </c>
      <c r="G15" s="64" t="s">
        <v>693</v>
      </c>
      <c r="H15" s="27">
        <v>0.42759999999999998</v>
      </c>
    </row>
    <row r="16" spans="3:8" x14ac:dyDescent="0.25">
      <c r="C16" s="127" t="s">
        <v>167</v>
      </c>
      <c r="D16" s="55" t="str">
        <f>FIXED(-0.157,4)</f>
        <v>-0.1570</v>
      </c>
      <c r="E16" s="55" t="s">
        <v>678</v>
      </c>
      <c r="F16" s="55" t="s">
        <v>680</v>
      </c>
      <c r="G16" s="61" t="s">
        <v>692</v>
      </c>
      <c r="H16" s="54">
        <v>2930</v>
      </c>
    </row>
    <row r="17" spans="3:8" x14ac:dyDescent="0.25">
      <c r="C17" s="128"/>
      <c r="D17" s="62" t="s">
        <v>694</v>
      </c>
      <c r="E17" s="56" t="s">
        <v>679</v>
      </c>
      <c r="F17" s="56" t="s">
        <v>681</v>
      </c>
      <c r="G17" s="60" t="s">
        <v>693</v>
      </c>
      <c r="H17" s="12">
        <v>0.38300000000000001</v>
      </c>
    </row>
    <row r="18" spans="3:8" x14ac:dyDescent="0.25">
      <c r="C18" s="125" t="s">
        <v>168</v>
      </c>
      <c r="D18" s="57" t="str">
        <f>FIXED(0.086,4)</f>
        <v>0.0860</v>
      </c>
      <c r="E18" s="57" t="s">
        <v>683</v>
      </c>
      <c r="F18" s="57" t="s">
        <v>685</v>
      </c>
      <c r="G18" s="61" t="s">
        <v>692</v>
      </c>
      <c r="H18" s="54">
        <v>1451</v>
      </c>
    </row>
    <row r="19" spans="3:8" x14ac:dyDescent="0.25">
      <c r="C19" s="128"/>
      <c r="D19" s="56" t="s">
        <v>682</v>
      </c>
      <c r="E19" s="56" t="s">
        <v>684</v>
      </c>
      <c r="F19" s="56" t="s">
        <v>686</v>
      </c>
      <c r="G19" s="60" t="s">
        <v>693</v>
      </c>
      <c r="H19" s="12">
        <v>0.39429999999999998</v>
      </c>
    </row>
    <row r="20" spans="3:8" x14ac:dyDescent="0.25">
      <c r="C20" s="125" t="s">
        <v>169</v>
      </c>
      <c r="D20" s="57" t="s">
        <v>687</v>
      </c>
      <c r="E20" s="57" t="s">
        <v>689</v>
      </c>
      <c r="F20" s="57" t="str">
        <f>FIXED(-0.138,4)</f>
        <v>-0.1380</v>
      </c>
      <c r="G20" s="59" t="s">
        <v>692</v>
      </c>
      <c r="H20" s="63">
        <v>1479</v>
      </c>
    </row>
    <row r="21" spans="3:8" ht="15.75" thickBot="1" x14ac:dyDescent="0.3">
      <c r="C21" s="126"/>
      <c r="D21" s="58" t="s">
        <v>688</v>
      </c>
      <c r="E21" s="58" t="s">
        <v>690</v>
      </c>
      <c r="F21" s="58" t="s">
        <v>691</v>
      </c>
      <c r="G21" s="64" t="s">
        <v>693</v>
      </c>
      <c r="H21" s="27">
        <v>0.38169999999999998</v>
      </c>
    </row>
    <row r="26" spans="3:8" x14ac:dyDescent="0.25">
      <c r="C26" s="11" t="s">
        <v>697</v>
      </c>
      <c r="E26" s="38" t="s">
        <v>698</v>
      </c>
    </row>
    <row r="27" spans="3:8" x14ac:dyDescent="0.25">
      <c r="C27" s="11" t="s">
        <v>699</v>
      </c>
      <c r="E27" s="38" t="s">
        <v>700</v>
      </c>
    </row>
    <row r="28" spans="3:8" x14ac:dyDescent="0.25">
      <c r="C28" s="11" t="s">
        <v>701</v>
      </c>
      <c r="E28" s="38" t="s">
        <v>702</v>
      </c>
    </row>
    <row r="29" spans="3:8" x14ac:dyDescent="0.25">
      <c r="C29" s="11" t="s">
        <v>703</v>
      </c>
      <c r="E29" s="38" t="s">
        <v>704</v>
      </c>
    </row>
    <row r="30" spans="3:8" x14ac:dyDescent="0.25">
      <c r="C30" s="11" t="s">
        <v>705</v>
      </c>
      <c r="E30" s="38" t="s">
        <v>706</v>
      </c>
    </row>
    <row r="31" spans="3:8" x14ac:dyDescent="0.25">
      <c r="C31" s="11" t="s">
        <v>677</v>
      </c>
      <c r="E31" s="38" t="s">
        <v>707</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124</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170</v>
      </c>
      <c r="M6" t="s">
        <v>170</v>
      </c>
      <c r="N6" t="s">
        <v>170</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170</v>
      </c>
      <c r="M7" t="s">
        <v>170</v>
      </c>
      <c r="N7" t="s">
        <v>170</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170</v>
      </c>
      <c r="M8" t="s">
        <v>170</v>
      </c>
      <c r="N8" t="s">
        <v>170</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170</v>
      </c>
      <c r="M9" t="s">
        <v>170</v>
      </c>
      <c r="N9" t="s">
        <v>170</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170</v>
      </c>
      <c r="M10" t="s">
        <v>170</v>
      </c>
      <c r="N10" t="s">
        <v>170</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170</v>
      </c>
      <c r="M11" t="s">
        <v>170</v>
      </c>
      <c r="N11" t="s">
        <v>170</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170</v>
      </c>
      <c r="M12" t="s">
        <v>170</v>
      </c>
      <c r="N12" t="s">
        <v>170</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170</v>
      </c>
      <c r="M13" t="s">
        <v>170</v>
      </c>
      <c r="N13" t="s">
        <v>170</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170</v>
      </c>
      <c r="M14" t="s">
        <v>170</v>
      </c>
      <c r="N14" t="s">
        <v>170</v>
      </c>
      <c r="P14" t="str">
        <f t="shared" si="3"/>
        <v>^</v>
      </c>
      <c r="Q14" t="str">
        <f t="shared" si="0"/>
        <v/>
      </c>
      <c r="R14" t="str">
        <f t="shared" si="1"/>
        <v/>
      </c>
      <c r="S14" t="str">
        <f t="shared" si="2"/>
        <v/>
      </c>
    </row>
    <row r="15" spans="1:19" x14ac:dyDescent="0.25">
      <c r="A15">
        <v>14</v>
      </c>
      <c r="B15" t="s">
        <v>503</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170</v>
      </c>
      <c r="M15" t="s">
        <v>170</v>
      </c>
      <c r="N15" t="s">
        <v>170</v>
      </c>
      <c r="P15" t="str">
        <f t="shared" si="3"/>
        <v/>
      </c>
      <c r="Q15" t="str">
        <f t="shared" si="0"/>
        <v/>
      </c>
      <c r="R15" t="str">
        <f t="shared" si="1"/>
        <v>^</v>
      </c>
      <c r="S15" t="str">
        <f t="shared" si="2"/>
        <v/>
      </c>
    </row>
    <row r="16" spans="1:19" x14ac:dyDescent="0.25">
      <c r="A16">
        <v>15</v>
      </c>
      <c r="B16" t="s">
        <v>504</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170</v>
      </c>
      <c r="M16" t="s">
        <v>170</v>
      </c>
      <c r="N16" t="s">
        <v>170</v>
      </c>
      <c r="P16" t="str">
        <f t="shared" si="3"/>
        <v/>
      </c>
      <c r="Q16" t="str">
        <f t="shared" si="0"/>
        <v/>
      </c>
      <c r="R16" t="str">
        <f t="shared" si="1"/>
        <v/>
      </c>
      <c r="S16" t="str">
        <f t="shared" si="2"/>
        <v/>
      </c>
    </row>
    <row r="17" spans="1:19" x14ac:dyDescent="0.25">
      <c r="A17">
        <v>16</v>
      </c>
      <c r="B17" t="s">
        <v>505</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170</v>
      </c>
      <c r="M17" t="s">
        <v>170</v>
      </c>
      <c r="N17" t="s">
        <v>170</v>
      </c>
      <c r="P17" t="str">
        <f t="shared" si="3"/>
        <v/>
      </c>
      <c r="Q17" t="str">
        <f t="shared" si="0"/>
        <v/>
      </c>
      <c r="R17" t="str">
        <f t="shared" si="1"/>
        <v/>
      </c>
      <c r="S17" t="str">
        <f t="shared" si="2"/>
        <v/>
      </c>
    </row>
    <row r="18" spans="1:19" x14ac:dyDescent="0.25">
      <c r="A18">
        <v>17</v>
      </c>
      <c r="B18" t="s">
        <v>173</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170</v>
      </c>
      <c r="M18" t="s">
        <v>170</v>
      </c>
      <c r="N18" t="s">
        <v>170</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170</v>
      </c>
      <c r="M19" t="s">
        <v>170</v>
      </c>
      <c r="N19" t="s">
        <v>170</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170</v>
      </c>
      <c r="M20" t="s">
        <v>170</v>
      </c>
      <c r="N20" t="s">
        <v>170</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170</v>
      </c>
      <c r="M21" t="s">
        <v>170</v>
      </c>
      <c r="N21" t="s">
        <v>170</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170</v>
      </c>
      <c r="M22" t="s">
        <v>170</v>
      </c>
      <c r="N22" t="s">
        <v>170</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170</v>
      </c>
      <c r="M23" t="s">
        <v>170</v>
      </c>
      <c r="N23" t="s">
        <v>170</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170</v>
      </c>
      <c r="M24" t="s">
        <v>170</v>
      </c>
      <c r="N24" t="s">
        <v>170</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170</v>
      </c>
      <c r="M25" t="s">
        <v>170</v>
      </c>
      <c r="N25" t="s">
        <v>170</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170</v>
      </c>
      <c r="M26" t="s">
        <v>170</v>
      </c>
      <c r="N26" t="s">
        <v>170</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170</v>
      </c>
      <c r="M27" t="s">
        <v>170</v>
      </c>
      <c r="N27" t="s">
        <v>170</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170</v>
      </c>
      <c r="M28" t="s">
        <v>170</v>
      </c>
      <c r="N28" t="s">
        <v>170</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170</v>
      </c>
      <c r="M29" t="s">
        <v>170</v>
      </c>
      <c r="N29" t="s">
        <v>170</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170</v>
      </c>
      <c r="M30" t="s">
        <v>170</v>
      </c>
      <c r="N30" t="s">
        <v>170</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170</v>
      </c>
      <c r="J31" t="s">
        <v>170</v>
      </c>
      <c r="K31" t="s">
        <v>170</v>
      </c>
      <c r="L31" t="s">
        <v>170</v>
      </c>
      <c r="M31" t="s">
        <v>170</v>
      </c>
      <c r="N31" t="s">
        <v>170</v>
      </c>
    </row>
    <row r="32" spans="1:19" x14ac:dyDescent="0.25">
      <c r="A32">
        <v>31</v>
      </c>
      <c r="B32" t="s">
        <v>44</v>
      </c>
      <c r="C32">
        <v>2.7679635046543999E-2</v>
      </c>
      <c r="D32">
        <v>1.7302554805009199E-2</v>
      </c>
      <c r="E32">
        <v>0.10965568391413801</v>
      </c>
      <c r="F32">
        <v>2.5230854187433399E-2</v>
      </c>
      <c r="G32">
        <v>1.7167047092130398E-2</v>
      </c>
      <c r="H32">
        <v>0.14163599802555499</v>
      </c>
      <c r="I32" t="s">
        <v>170</v>
      </c>
      <c r="J32" t="s">
        <v>170</v>
      </c>
      <c r="K32" t="s">
        <v>170</v>
      </c>
      <c r="L32" t="s">
        <v>170</v>
      </c>
      <c r="M32" t="s">
        <v>170</v>
      </c>
      <c r="N32" t="s">
        <v>170</v>
      </c>
    </row>
    <row r="33" spans="1:14" x14ac:dyDescent="0.25">
      <c r="A33">
        <v>32</v>
      </c>
      <c r="B33" t="s">
        <v>131</v>
      </c>
      <c r="C33">
        <v>0.53833735827665896</v>
      </c>
      <c r="D33">
        <v>0.208346661282302</v>
      </c>
      <c r="E33">
        <v>9.77031382562925E-3</v>
      </c>
      <c r="F33">
        <v>-0.10800466409319601</v>
      </c>
      <c r="G33">
        <v>2.36590533540375E-2</v>
      </c>
      <c r="H33" s="1">
        <v>4.9938510586559803E-6</v>
      </c>
      <c r="I33" t="s">
        <v>170</v>
      </c>
      <c r="J33" t="s">
        <v>170</v>
      </c>
      <c r="K33" t="s">
        <v>170</v>
      </c>
      <c r="L33" t="s">
        <v>170</v>
      </c>
      <c r="M33" t="s">
        <v>170</v>
      </c>
      <c r="N33" t="s">
        <v>170</v>
      </c>
    </row>
    <row r="34" spans="1:14" x14ac:dyDescent="0.25">
      <c r="A34">
        <v>33</v>
      </c>
      <c r="B34" t="s">
        <v>145</v>
      </c>
      <c r="C34">
        <v>0.126267361070314</v>
      </c>
      <c r="D34">
        <v>0.23211252406833999</v>
      </c>
      <c r="E34">
        <v>0.58644696353978198</v>
      </c>
      <c r="F34">
        <v>-0.51943246623704697</v>
      </c>
      <c r="G34">
        <v>0.10189385288883</v>
      </c>
      <c r="H34" s="1">
        <v>3.4365950525801799E-7</v>
      </c>
      <c r="I34" t="s">
        <v>170</v>
      </c>
      <c r="J34" t="s">
        <v>170</v>
      </c>
      <c r="K34" t="s">
        <v>170</v>
      </c>
      <c r="L34" t="s">
        <v>170</v>
      </c>
      <c r="M34" t="s">
        <v>170</v>
      </c>
      <c r="N34" t="s">
        <v>170</v>
      </c>
    </row>
    <row r="35" spans="1:14" x14ac:dyDescent="0.25">
      <c r="A35">
        <v>34</v>
      </c>
      <c r="B35" t="s">
        <v>46</v>
      </c>
      <c r="C35">
        <v>0.30092466151082198</v>
      </c>
      <c r="D35">
        <v>0.21789117668152999</v>
      </c>
      <c r="E35">
        <v>0.167255048283871</v>
      </c>
      <c r="F35">
        <v>-0.34404792092216901</v>
      </c>
      <c r="G35">
        <v>6.5189507666540095E-2</v>
      </c>
      <c r="H35" s="1">
        <v>1.3084543596684901E-7</v>
      </c>
      <c r="I35" t="s">
        <v>170</v>
      </c>
      <c r="J35" t="s">
        <v>170</v>
      </c>
      <c r="K35" t="s">
        <v>170</v>
      </c>
      <c r="L35" t="s">
        <v>170</v>
      </c>
      <c r="M35" t="s">
        <v>170</v>
      </c>
      <c r="N35" t="s">
        <v>170</v>
      </c>
    </row>
    <row r="36" spans="1:14" x14ac:dyDescent="0.25">
      <c r="A36">
        <v>35</v>
      </c>
      <c r="B36" t="s">
        <v>129</v>
      </c>
      <c r="C36">
        <v>0.13546338706407601</v>
      </c>
      <c r="D36">
        <v>0.222382717018935</v>
      </c>
      <c r="E36">
        <v>0.54242813292184899</v>
      </c>
      <c r="F36">
        <v>-0.51038529836926205</v>
      </c>
      <c r="G36">
        <v>8.1715026772443494E-2</v>
      </c>
      <c r="H36" s="1">
        <v>4.2132010026080201E-10</v>
      </c>
      <c r="I36" t="s">
        <v>170</v>
      </c>
      <c r="J36" t="s">
        <v>170</v>
      </c>
      <c r="K36" t="s">
        <v>170</v>
      </c>
      <c r="L36" t="s">
        <v>170</v>
      </c>
      <c r="M36" t="s">
        <v>170</v>
      </c>
      <c r="N36" t="s">
        <v>170</v>
      </c>
    </row>
    <row r="37" spans="1:14" x14ac:dyDescent="0.25">
      <c r="A37">
        <v>36</v>
      </c>
      <c r="B37" t="s">
        <v>130</v>
      </c>
      <c r="C37">
        <v>0.31210264250516601</v>
      </c>
      <c r="D37">
        <v>0.21849681321200701</v>
      </c>
      <c r="E37">
        <v>0.153174396594531</v>
      </c>
      <c r="F37">
        <v>-0.31278984758915501</v>
      </c>
      <c r="G37">
        <v>7.3384128332787402E-2</v>
      </c>
      <c r="H37" s="1">
        <v>2.02275840891993E-5</v>
      </c>
      <c r="I37" t="s">
        <v>170</v>
      </c>
      <c r="J37" t="s">
        <v>170</v>
      </c>
      <c r="K37" t="s">
        <v>170</v>
      </c>
      <c r="L37" t="s">
        <v>170</v>
      </c>
      <c r="M37" t="s">
        <v>170</v>
      </c>
      <c r="N37" t="s">
        <v>170</v>
      </c>
    </row>
    <row r="38" spans="1:14" x14ac:dyDescent="0.25">
      <c r="A38">
        <v>37</v>
      </c>
      <c r="B38" t="s">
        <v>45</v>
      </c>
      <c r="C38">
        <v>0.42734610138485402</v>
      </c>
      <c r="D38">
        <v>0.28145346662887399</v>
      </c>
      <c r="E38">
        <v>0.12892508781165901</v>
      </c>
      <c r="F38">
        <v>-0.21261328920403499</v>
      </c>
      <c r="G38">
        <v>0.188682309676173</v>
      </c>
      <c r="H38">
        <v>0.25981346247842901</v>
      </c>
      <c r="I38" t="s">
        <v>170</v>
      </c>
      <c r="J38" t="s">
        <v>170</v>
      </c>
      <c r="K38" t="s">
        <v>170</v>
      </c>
      <c r="L38" t="s">
        <v>170</v>
      </c>
      <c r="M38" t="s">
        <v>170</v>
      </c>
      <c r="N38" t="s">
        <v>170</v>
      </c>
    </row>
    <row r="39" spans="1:14" x14ac:dyDescent="0.25">
      <c r="A39">
        <v>38</v>
      </c>
      <c r="B39" t="s">
        <v>106</v>
      </c>
      <c r="C39">
        <v>3.3215270403482398E-2</v>
      </c>
      <c r="D39">
        <v>6.5300377974328694E-2</v>
      </c>
      <c r="E39">
        <v>0.61099507217709703</v>
      </c>
      <c r="F39" t="s">
        <v>170</v>
      </c>
      <c r="G39" t="s">
        <v>170</v>
      </c>
      <c r="H39" t="s">
        <v>170</v>
      </c>
      <c r="I39" t="s">
        <v>170</v>
      </c>
      <c r="J39" t="s">
        <v>170</v>
      </c>
      <c r="K39" t="s">
        <v>170</v>
      </c>
      <c r="L39" t="s">
        <v>170</v>
      </c>
      <c r="M39" t="s">
        <v>170</v>
      </c>
      <c r="N39" t="s">
        <v>170</v>
      </c>
    </row>
    <row r="40" spans="1:14" x14ac:dyDescent="0.25">
      <c r="A40">
        <v>39</v>
      </c>
      <c r="B40" t="s">
        <v>62</v>
      </c>
      <c r="C40">
        <v>5.6290705255467401E-2</v>
      </c>
      <c r="D40">
        <v>0.16614513183718099</v>
      </c>
      <c r="E40">
        <v>0.73475707030329196</v>
      </c>
      <c r="F40" t="s">
        <v>170</v>
      </c>
      <c r="G40" t="s">
        <v>170</v>
      </c>
      <c r="H40" t="s">
        <v>170</v>
      </c>
      <c r="I40" t="s">
        <v>170</v>
      </c>
      <c r="J40" t="s">
        <v>170</v>
      </c>
      <c r="K40" t="s">
        <v>170</v>
      </c>
      <c r="L40" t="s">
        <v>170</v>
      </c>
      <c r="M40" t="s">
        <v>170</v>
      </c>
      <c r="N40" t="s">
        <v>170</v>
      </c>
    </row>
    <row r="41" spans="1:14" x14ac:dyDescent="0.25">
      <c r="A41">
        <v>40</v>
      </c>
      <c r="B41" t="s">
        <v>65</v>
      </c>
      <c r="C41">
        <v>0.15173589998062201</v>
      </c>
      <c r="D41">
        <v>0.19011793567673299</v>
      </c>
      <c r="E41">
        <v>0.424803990286509</v>
      </c>
      <c r="F41" t="s">
        <v>170</v>
      </c>
      <c r="G41" t="s">
        <v>170</v>
      </c>
      <c r="H41" t="s">
        <v>170</v>
      </c>
      <c r="I41" t="s">
        <v>170</v>
      </c>
      <c r="J41" t="s">
        <v>170</v>
      </c>
      <c r="K41" t="s">
        <v>170</v>
      </c>
      <c r="L41" t="s">
        <v>170</v>
      </c>
      <c r="M41" t="s">
        <v>170</v>
      </c>
      <c r="N41" t="s">
        <v>170</v>
      </c>
    </row>
    <row r="42" spans="1:14" x14ac:dyDescent="0.25">
      <c r="A42">
        <v>41</v>
      </c>
      <c r="B42" t="s">
        <v>47</v>
      </c>
      <c r="C42">
        <v>0.17295713098980001</v>
      </c>
      <c r="D42">
        <v>0.20072687771395201</v>
      </c>
      <c r="E42">
        <v>0.38887790778328302</v>
      </c>
      <c r="F42" t="s">
        <v>170</v>
      </c>
      <c r="G42" t="s">
        <v>170</v>
      </c>
      <c r="H42" t="s">
        <v>170</v>
      </c>
      <c r="I42" t="s">
        <v>170</v>
      </c>
      <c r="J42" t="s">
        <v>170</v>
      </c>
      <c r="K42" t="s">
        <v>170</v>
      </c>
      <c r="L42" t="s">
        <v>170</v>
      </c>
      <c r="M42" t="s">
        <v>170</v>
      </c>
      <c r="N42" t="s">
        <v>170</v>
      </c>
    </row>
    <row r="43" spans="1:14" x14ac:dyDescent="0.25">
      <c r="A43">
        <v>42</v>
      </c>
      <c r="B43" t="s">
        <v>61</v>
      </c>
      <c r="C43">
        <v>0.14264033563626999</v>
      </c>
      <c r="D43">
        <v>0.168940334705971</v>
      </c>
      <c r="E43">
        <v>0.39848852230627002</v>
      </c>
      <c r="F43" t="s">
        <v>170</v>
      </c>
      <c r="G43" t="s">
        <v>170</v>
      </c>
      <c r="H43" t="s">
        <v>170</v>
      </c>
      <c r="I43" t="s">
        <v>170</v>
      </c>
      <c r="J43" t="s">
        <v>170</v>
      </c>
      <c r="K43" t="s">
        <v>170</v>
      </c>
      <c r="L43" t="s">
        <v>170</v>
      </c>
      <c r="M43" t="s">
        <v>170</v>
      </c>
      <c r="N43" t="s">
        <v>170</v>
      </c>
    </row>
    <row r="44" spans="1:14" x14ac:dyDescent="0.25">
      <c r="A44">
        <v>43</v>
      </c>
      <c r="B44" t="s">
        <v>67</v>
      </c>
      <c r="C44">
        <v>0.173324723771801</v>
      </c>
      <c r="D44">
        <v>0.171149560335742</v>
      </c>
      <c r="E44">
        <v>0.31119911164088399</v>
      </c>
      <c r="F44" t="s">
        <v>170</v>
      </c>
      <c r="G44" t="s">
        <v>170</v>
      </c>
      <c r="H44" t="s">
        <v>170</v>
      </c>
      <c r="I44" t="s">
        <v>170</v>
      </c>
      <c r="J44" t="s">
        <v>170</v>
      </c>
      <c r="K44" t="s">
        <v>170</v>
      </c>
      <c r="L44" t="s">
        <v>170</v>
      </c>
      <c r="M44" t="s">
        <v>170</v>
      </c>
      <c r="N44" t="s">
        <v>170</v>
      </c>
    </row>
    <row r="45" spans="1:14" x14ac:dyDescent="0.25">
      <c r="A45">
        <v>44</v>
      </c>
      <c r="B45" t="s">
        <v>53</v>
      </c>
      <c r="C45">
        <v>-0.16140827999155299</v>
      </c>
      <c r="D45">
        <v>0.30168511123386299</v>
      </c>
      <c r="E45">
        <v>0.59263439607148904</v>
      </c>
      <c r="F45" t="s">
        <v>170</v>
      </c>
      <c r="G45" t="s">
        <v>170</v>
      </c>
      <c r="H45" t="s">
        <v>170</v>
      </c>
      <c r="I45" t="s">
        <v>170</v>
      </c>
      <c r="J45" t="s">
        <v>170</v>
      </c>
      <c r="K45" t="s">
        <v>170</v>
      </c>
      <c r="L45" t="s">
        <v>170</v>
      </c>
      <c r="M45" t="s">
        <v>170</v>
      </c>
      <c r="N45" t="s">
        <v>170</v>
      </c>
    </row>
    <row r="46" spans="1:14" x14ac:dyDescent="0.25">
      <c r="A46">
        <v>45</v>
      </c>
      <c r="B46" t="s">
        <v>57</v>
      </c>
      <c r="C46">
        <v>1.5658671090519698E-2</v>
      </c>
      <c r="D46">
        <v>0.196988075983246</v>
      </c>
      <c r="E46">
        <v>0.93664252621868604</v>
      </c>
      <c r="F46" t="s">
        <v>170</v>
      </c>
      <c r="G46" t="s">
        <v>170</v>
      </c>
      <c r="H46" t="s">
        <v>170</v>
      </c>
      <c r="I46" t="s">
        <v>170</v>
      </c>
      <c r="J46" t="s">
        <v>170</v>
      </c>
      <c r="K46" t="s">
        <v>170</v>
      </c>
      <c r="L46" t="s">
        <v>170</v>
      </c>
      <c r="M46" t="s">
        <v>170</v>
      </c>
      <c r="N46" t="s">
        <v>170</v>
      </c>
    </row>
    <row r="47" spans="1:14" x14ac:dyDescent="0.25">
      <c r="A47">
        <v>46</v>
      </c>
      <c r="B47" t="s">
        <v>64</v>
      </c>
      <c r="C47">
        <v>0.17123040148037399</v>
      </c>
      <c r="D47">
        <v>0.19261818468234199</v>
      </c>
      <c r="E47">
        <v>0.37402307069177099</v>
      </c>
      <c r="F47" t="s">
        <v>170</v>
      </c>
      <c r="G47" t="s">
        <v>170</v>
      </c>
      <c r="H47" t="s">
        <v>170</v>
      </c>
      <c r="I47" t="s">
        <v>170</v>
      </c>
      <c r="J47" t="s">
        <v>170</v>
      </c>
      <c r="K47" t="s">
        <v>170</v>
      </c>
      <c r="L47" t="s">
        <v>170</v>
      </c>
      <c r="M47" t="s">
        <v>170</v>
      </c>
      <c r="N47" t="s">
        <v>170</v>
      </c>
    </row>
    <row r="48" spans="1:14" x14ac:dyDescent="0.25">
      <c r="A48">
        <v>47</v>
      </c>
      <c r="B48" t="s">
        <v>58</v>
      </c>
      <c r="C48">
        <v>0.167732031348403</v>
      </c>
      <c r="D48">
        <v>0.17308801626214401</v>
      </c>
      <c r="E48">
        <v>0.33251710333620599</v>
      </c>
      <c r="F48" t="s">
        <v>170</v>
      </c>
      <c r="G48" t="s">
        <v>170</v>
      </c>
      <c r="H48" t="s">
        <v>170</v>
      </c>
      <c r="I48" t="s">
        <v>170</v>
      </c>
      <c r="J48" t="s">
        <v>170</v>
      </c>
      <c r="K48" t="s">
        <v>170</v>
      </c>
      <c r="L48" t="s">
        <v>170</v>
      </c>
      <c r="M48" t="s">
        <v>170</v>
      </c>
      <c r="N48" t="s">
        <v>170</v>
      </c>
    </row>
    <row r="49" spans="1:14" x14ac:dyDescent="0.25">
      <c r="A49">
        <v>48</v>
      </c>
      <c r="B49" t="s">
        <v>52</v>
      </c>
      <c r="C49">
        <v>6.8973952355789996E-3</v>
      </c>
      <c r="D49">
        <v>0.22961368781084601</v>
      </c>
      <c r="E49">
        <v>0.97603584664698895</v>
      </c>
      <c r="F49" t="s">
        <v>170</v>
      </c>
      <c r="G49" t="s">
        <v>170</v>
      </c>
      <c r="H49" t="s">
        <v>170</v>
      </c>
      <c r="I49" t="s">
        <v>170</v>
      </c>
      <c r="J49" t="s">
        <v>170</v>
      </c>
      <c r="K49" t="s">
        <v>170</v>
      </c>
      <c r="L49" t="s">
        <v>170</v>
      </c>
      <c r="M49" t="s">
        <v>170</v>
      </c>
      <c r="N49" t="s">
        <v>170</v>
      </c>
    </row>
    <row r="50" spans="1:14" x14ac:dyDescent="0.25">
      <c r="A50">
        <v>49</v>
      </c>
      <c r="B50" t="s">
        <v>60</v>
      </c>
      <c r="C50">
        <v>0.136955549303587</v>
      </c>
      <c r="D50">
        <v>0.18085929317355601</v>
      </c>
      <c r="E50">
        <v>0.44890059828513101</v>
      </c>
      <c r="F50" t="s">
        <v>170</v>
      </c>
      <c r="G50" t="s">
        <v>170</v>
      </c>
      <c r="H50" t="s">
        <v>170</v>
      </c>
      <c r="I50" t="s">
        <v>170</v>
      </c>
      <c r="J50" t="s">
        <v>170</v>
      </c>
      <c r="K50" t="s">
        <v>170</v>
      </c>
      <c r="L50" t="s">
        <v>170</v>
      </c>
      <c r="M50" t="s">
        <v>170</v>
      </c>
      <c r="N50" t="s">
        <v>170</v>
      </c>
    </row>
    <row r="51" spans="1:14" x14ac:dyDescent="0.25">
      <c r="A51">
        <v>50</v>
      </c>
      <c r="B51" t="s">
        <v>54</v>
      </c>
      <c r="C51">
        <v>0.14316106168582901</v>
      </c>
      <c r="D51">
        <v>0.193080271408168</v>
      </c>
      <c r="E51">
        <v>0.45841531828887699</v>
      </c>
      <c r="F51" t="s">
        <v>170</v>
      </c>
      <c r="G51" t="s">
        <v>170</v>
      </c>
      <c r="H51" t="s">
        <v>170</v>
      </c>
      <c r="I51" t="s">
        <v>170</v>
      </c>
      <c r="J51" t="s">
        <v>170</v>
      </c>
      <c r="K51" t="s">
        <v>170</v>
      </c>
      <c r="L51" t="s">
        <v>170</v>
      </c>
      <c r="M51" t="s">
        <v>170</v>
      </c>
      <c r="N51" t="s">
        <v>170</v>
      </c>
    </row>
    <row r="52" spans="1:14" x14ac:dyDescent="0.25">
      <c r="A52">
        <v>51</v>
      </c>
      <c r="B52" t="s">
        <v>56</v>
      </c>
      <c r="C52">
        <v>0.16364003743934399</v>
      </c>
      <c r="D52">
        <v>0.194130184873299</v>
      </c>
      <c r="E52">
        <v>0.399262175666182</v>
      </c>
      <c r="F52" t="s">
        <v>170</v>
      </c>
      <c r="G52" t="s">
        <v>170</v>
      </c>
      <c r="H52" t="s">
        <v>170</v>
      </c>
      <c r="I52" t="s">
        <v>170</v>
      </c>
      <c r="J52" t="s">
        <v>170</v>
      </c>
      <c r="K52" t="s">
        <v>170</v>
      </c>
      <c r="L52" t="s">
        <v>170</v>
      </c>
      <c r="M52" t="s">
        <v>170</v>
      </c>
      <c r="N52" t="s">
        <v>170</v>
      </c>
    </row>
    <row r="53" spans="1:14" x14ac:dyDescent="0.25">
      <c r="A53">
        <v>52</v>
      </c>
      <c r="B53" t="s">
        <v>48</v>
      </c>
      <c r="C53">
        <v>0.13931697367940399</v>
      </c>
      <c r="D53">
        <v>0.22009172977460401</v>
      </c>
      <c r="E53">
        <v>0.52673688085890402</v>
      </c>
      <c r="F53" t="s">
        <v>170</v>
      </c>
      <c r="G53" t="s">
        <v>170</v>
      </c>
      <c r="H53" t="s">
        <v>170</v>
      </c>
      <c r="I53" t="s">
        <v>170</v>
      </c>
      <c r="J53" t="s">
        <v>170</v>
      </c>
      <c r="K53" t="s">
        <v>170</v>
      </c>
      <c r="L53" t="s">
        <v>170</v>
      </c>
      <c r="M53" t="s">
        <v>170</v>
      </c>
      <c r="N53" t="s">
        <v>170</v>
      </c>
    </row>
    <row r="54" spans="1:14" x14ac:dyDescent="0.25">
      <c r="A54">
        <v>53</v>
      </c>
      <c r="B54" t="s">
        <v>55</v>
      </c>
      <c r="C54">
        <v>-6.8090192721334203E-3</v>
      </c>
      <c r="D54">
        <v>0.20200589119611301</v>
      </c>
      <c r="E54">
        <v>0.97311077051402395</v>
      </c>
      <c r="F54" t="s">
        <v>170</v>
      </c>
      <c r="G54" t="s">
        <v>170</v>
      </c>
      <c r="H54" t="s">
        <v>170</v>
      </c>
      <c r="I54" t="s">
        <v>170</v>
      </c>
      <c r="J54" t="s">
        <v>170</v>
      </c>
      <c r="K54" t="s">
        <v>170</v>
      </c>
      <c r="L54" t="s">
        <v>170</v>
      </c>
      <c r="M54" t="s">
        <v>170</v>
      </c>
      <c r="N54" t="s">
        <v>170</v>
      </c>
    </row>
    <row r="55" spans="1:14" x14ac:dyDescent="0.25">
      <c r="A55">
        <v>54</v>
      </c>
      <c r="B55" t="s">
        <v>51</v>
      </c>
      <c r="C55">
        <v>-0.32270744454368999</v>
      </c>
      <c r="D55">
        <v>0.32384704860378899</v>
      </c>
      <c r="E55">
        <v>0.31901647367615599</v>
      </c>
      <c r="F55" t="s">
        <v>170</v>
      </c>
      <c r="G55" t="s">
        <v>170</v>
      </c>
      <c r="H55" t="s">
        <v>170</v>
      </c>
      <c r="I55" t="s">
        <v>170</v>
      </c>
      <c r="J55" t="s">
        <v>170</v>
      </c>
      <c r="K55" t="s">
        <v>170</v>
      </c>
      <c r="L55" t="s">
        <v>170</v>
      </c>
      <c r="M55" t="s">
        <v>170</v>
      </c>
      <c r="N55" t="s">
        <v>170</v>
      </c>
    </row>
    <row r="56" spans="1:14" x14ac:dyDescent="0.25">
      <c r="A56">
        <v>55</v>
      </c>
      <c r="B56" t="s">
        <v>66</v>
      </c>
      <c r="C56">
        <v>0.17581849654826701</v>
      </c>
      <c r="D56">
        <v>0.17621868073951999</v>
      </c>
      <c r="E56">
        <v>0.31841076363138798</v>
      </c>
      <c r="F56" t="s">
        <v>170</v>
      </c>
      <c r="G56" t="s">
        <v>170</v>
      </c>
      <c r="H56" t="s">
        <v>170</v>
      </c>
      <c r="I56" t="s">
        <v>170</v>
      </c>
      <c r="J56" t="s">
        <v>170</v>
      </c>
      <c r="K56" t="s">
        <v>170</v>
      </c>
      <c r="L56" t="s">
        <v>170</v>
      </c>
      <c r="M56" t="s">
        <v>170</v>
      </c>
      <c r="N56" t="s">
        <v>170</v>
      </c>
    </row>
    <row r="57" spans="1:14" x14ac:dyDescent="0.25">
      <c r="A57">
        <v>56</v>
      </c>
      <c r="B57" t="s">
        <v>59</v>
      </c>
      <c r="C57">
        <v>0.16440946184136199</v>
      </c>
      <c r="D57">
        <v>0.174726356309962</v>
      </c>
      <c r="E57">
        <v>0.34672843883521298</v>
      </c>
      <c r="F57" t="s">
        <v>170</v>
      </c>
      <c r="G57" t="s">
        <v>170</v>
      </c>
      <c r="H57" t="s">
        <v>170</v>
      </c>
      <c r="I57" t="s">
        <v>170</v>
      </c>
      <c r="J57" t="s">
        <v>170</v>
      </c>
      <c r="K57" t="s">
        <v>170</v>
      </c>
      <c r="L57" t="s">
        <v>170</v>
      </c>
      <c r="M57" t="s">
        <v>170</v>
      </c>
      <c r="N57" t="s">
        <v>170</v>
      </c>
    </row>
    <row r="58" spans="1:14" x14ac:dyDescent="0.25">
      <c r="A58">
        <v>57</v>
      </c>
      <c r="B58" t="s">
        <v>49</v>
      </c>
      <c r="C58">
        <v>-4.9671721417226603E-2</v>
      </c>
      <c r="D58">
        <v>0.24559927591606601</v>
      </c>
      <c r="E58">
        <v>0.83972361671398899</v>
      </c>
      <c r="F58" t="s">
        <v>170</v>
      </c>
      <c r="G58" t="s">
        <v>170</v>
      </c>
      <c r="H58" t="s">
        <v>170</v>
      </c>
      <c r="I58" t="s">
        <v>170</v>
      </c>
      <c r="J58" t="s">
        <v>170</v>
      </c>
      <c r="K58" t="s">
        <v>170</v>
      </c>
      <c r="L58" t="s">
        <v>170</v>
      </c>
      <c r="M58" t="s">
        <v>170</v>
      </c>
      <c r="N58" t="s">
        <v>170</v>
      </c>
    </row>
    <row r="59" spans="1:14" x14ac:dyDescent="0.25">
      <c r="A59">
        <v>58</v>
      </c>
      <c r="B59" t="s">
        <v>63</v>
      </c>
      <c r="C59">
        <v>0.29269157679860602</v>
      </c>
      <c r="D59">
        <v>0.28094032255170498</v>
      </c>
      <c r="E59">
        <v>0.29749129399833302</v>
      </c>
      <c r="F59" t="s">
        <v>170</v>
      </c>
      <c r="G59" t="s">
        <v>170</v>
      </c>
      <c r="H59" t="s">
        <v>170</v>
      </c>
      <c r="I59" t="s">
        <v>170</v>
      </c>
      <c r="J59" t="s">
        <v>170</v>
      </c>
      <c r="K59" t="s">
        <v>170</v>
      </c>
      <c r="L59" t="s">
        <v>170</v>
      </c>
      <c r="M59" t="s">
        <v>170</v>
      </c>
      <c r="N59" t="s">
        <v>170</v>
      </c>
    </row>
    <row r="60" spans="1:14" x14ac:dyDescent="0.25">
      <c r="A60">
        <v>59</v>
      </c>
      <c r="B60" t="s">
        <v>50</v>
      </c>
      <c r="C60">
        <v>-0.162169440430424</v>
      </c>
      <c r="D60">
        <v>0.24284747310761001</v>
      </c>
      <c r="E60">
        <v>0.50427205052989899</v>
      </c>
      <c r="F60" t="s">
        <v>170</v>
      </c>
      <c r="G60" t="s">
        <v>170</v>
      </c>
      <c r="H60" t="s">
        <v>170</v>
      </c>
      <c r="I60" t="s">
        <v>170</v>
      </c>
      <c r="J60" t="s">
        <v>170</v>
      </c>
      <c r="K60" t="s">
        <v>170</v>
      </c>
      <c r="L60" t="s">
        <v>170</v>
      </c>
      <c r="M60" t="s">
        <v>170</v>
      </c>
      <c r="N60" t="s">
        <v>170</v>
      </c>
    </row>
    <row r="61" spans="1:14" x14ac:dyDescent="0.25">
      <c r="A61">
        <v>60</v>
      </c>
      <c r="B61" t="s">
        <v>75</v>
      </c>
      <c r="C61">
        <v>-0.87720048979486098</v>
      </c>
      <c r="D61">
        <v>0.27220584007323601</v>
      </c>
      <c r="E61">
        <v>1.2704918843926701E-3</v>
      </c>
      <c r="F61" t="s">
        <v>170</v>
      </c>
      <c r="G61" t="s">
        <v>170</v>
      </c>
      <c r="H61" t="s">
        <v>170</v>
      </c>
      <c r="I61" t="s">
        <v>170</v>
      </c>
      <c r="J61" t="s">
        <v>170</v>
      </c>
      <c r="K61" t="s">
        <v>170</v>
      </c>
      <c r="L61" t="s">
        <v>170</v>
      </c>
      <c r="M61" t="s">
        <v>170</v>
      </c>
      <c r="N61" t="s">
        <v>170</v>
      </c>
    </row>
    <row r="62" spans="1:14" x14ac:dyDescent="0.25">
      <c r="A62">
        <v>61</v>
      </c>
      <c r="B62" t="s">
        <v>77</v>
      </c>
      <c r="C62">
        <v>-0.79574461679789499</v>
      </c>
      <c r="D62">
        <v>0.26155626027194301</v>
      </c>
      <c r="E62">
        <v>2.3474197363743199E-3</v>
      </c>
      <c r="F62" t="s">
        <v>170</v>
      </c>
      <c r="G62" t="s">
        <v>170</v>
      </c>
      <c r="H62" t="s">
        <v>170</v>
      </c>
      <c r="I62" t="s">
        <v>170</v>
      </c>
      <c r="J62" t="s">
        <v>170</v>
      </c>
      <c r="K62" t="s">
        <v>170</v>
      </c>
      <c r="L62" t="s">
        <v>170</v>
      </c>
      <c r="M62" t="s">
        <v>170</v>
      </c>
      <c r="N62" t="s">
        <v>170</v>
      </c>
    </row>
    <row r="63" spans="1:14" x14ac:dyDescent="0.25">
      <c r="A63">
        <v>62</v>
      </c>
      <c r="B63" t="s">
        <v>74</v>
      </c>
      <c r="C63">
        <v>-0.852456889494974</v>
      </c>
      <c r="D63">
        <v>0.259600687811191</v>
      </c>
      <c r="E63">
        <v>1.0244536352521599E-3</v>
      </c>
      <c r="F63" t="s">
        <v>170</v>
      </c>
      <c r="G63" t="s">
        <v>170</v>
      </c>
      <c r="H63" t="s">
        <v>170</v>
      </c>
      <c r="I63" t="s">
        <v>170</v>
      </c>
      <c r="J63" t="s">
        <v>170</v>
      </c>
      <c r="K63" t="s">
        <v>170</v>
      </c>
      <c r="L63" t="s">
        <v>170</v>
      </c>
      <c r="M63" t="s">
        <v>170</v>
      </c>
      <c r="N63" t="s">
        <v>170</v>
      </c>
    </row>
    <row r="64" spans="1:14" x14ac:dyDescent="0.25">
      <c r="A64">
        <v>63</v>
      </c>
      <c r="B64" t="s">
        <v>79</v>
      </c>
      <c r="C64">
        <v>-0.82000863655524503</v>
      </c>
      <c r="D64">
        <v>0.25704807340354602</v>
      </c>
      <c r="E64">
        <v>1.42224380527698E-3</v>
      </c>
      <c r="F64" t="s">
        <v>170</v>
      </c>
      <c r="G64" t="s">
        <v>170</v>
      </c>
      <c r="H64" t="s">
        <v>170</v>
      </c>
      <c r="I64" t="s">
        <v>170</v>
      </c>
      <c r="J64" t="s">
        <v>170</v>
      </c>
      <c r="K64" t="s">
        <v>170</v>
      </c>
      <c r="L64" t="s">
        <v>170</v>
      </c>
      <c r="M64" t="s">
        <v>170</v>
      </c>
      <c r="N64" t="s">
        <v>170</v>
      </c>
    </row>
    <row r="65" spans="1:14" x14ac:dyDescent="0.25">
      <c r="A65">
        <v>64</v>
      </c>
      <c r="B65" t="s">
        <v>78</v>
      </c>
      <c r="C65">
        <v>-0.76790031430984995</v>
      </c>
      <c r="D65">
        <v>0.25505289602346098</v>
      </c>
      <c r="E65">
        <v>2.6060396690751799E-3</v>
      </c>
      <c r="F65" t="s">
        <v>170</v>
      </c>
      <c r="G65" t="s">
        <v>170</v>
      </c>
      <c r="H65" t="s">
        <v>170</v>
      </c>
      <c r="I65" t="s">
        <v>170</v>
      </c>
      <c r="J65" t="s">
        <v>170</v>
      </c>
      <c r="K65" t="s">
        <v>170</v>
      </c>
      <c r="L65" t="s">
        <v>170</v>
      </c>
      <c r="M65" t="s">
        <v>170</v>
      </c>
      <c r="N65" t="s">
        <v>170</v>
      </c>
    </row>
    <row r="66" spans="1:14" x14ac:dyDescent="0.25">
      <c r="A66">
        <v>65</v>
      </c>
      <c r="B66" t="s">
        <v>76</v>
      </c>
      <c r="C66">
        <v>-0.77944390974222999</v>
      </c>
      <c r="D66">
        <v>0.26678101804257698</v>
      </c>
      <c r="E66">
        <v>3.4816937807315498E-3</v>
      </c>
      <c r="F66" t="s">
        <v>170</v>
      </c>
      <c r="G66" t="s">
        <v>170</v>
      </c>
      <c r="H66" t="s">
        <v>170</v>
      </c>
      <c r="I66" t="s">
        <v>170</v>
      </c>
      <c r="J66" t="s">
        <v>170</v>
      </c>
      <c r="K66" t="s">
        <v>170</v>
      </c>
      <c r="L66" t="s">
        <v>170</v>
      </c>
      <c r="M66" t="s">
        <v>170</v>
      </c>
      <c r="N66" t="s">
        <v>170</v>
      </c>
    </row>
    <row r="67" spans="1:14" x14ac:dyDescent="0.25">
      <c r="A67">
        <v>66</v>
      </c>
      <c r="B67" t="s">
        <v>70</v>
      </c>
      <c r="C67">
        <v>-0.73186057291065398</v>
      </c>
      <c r="D67">
        <v>0.27199219072140901</v>
      </c>
      <c r="E67">
        <v>7.1293493683790201E-3</v>
      </c>
      <c r="F67" t="s">
        <v>170</v>
      </c>
      <c r="G67" t="s">
        <v>170</v>
      </c>
      <c r="H67" t="s">
        <v>170</v>
      </c>
      <c r="I67" t="s">
        <v>170</v>
      </c>
      <c r="J67" t="s">
        <v>170</v>
      </c>
      <c r="K67" t="s">
        <v>170</v>
      </c>
      <c r="L67" t="s">
        <v>170</v>
      </c>
      <c r="M67" t="s">
        <v>170</v>
      </c>
      <c r="N67" t="s">
        <v>170</v>
      </c>
    </row>
    <row r="68" spans="1:14" x14ac:dyDescent="0.25">
      <c r="A68">
        <v>67</v>
      </c>
      <c r="B68" t="s">
        <v>84</v>
      </c>
      <c r="C68">
        <v>-0.87208376968578005</v>
      </c>
      <c r="D68">
        <v>0.27421896431092102</v>
      </c>
      <c r="E68">
        <v>1.4715006678289401E-3</v>
      </c>
      <c r="F68" t="s">
        <v>170</v>
      </c>
      <c r="G68" t="s">
        <v>170</v>
      </c>
      <c r="H68" t="s">
        <v>170</v>
      </c>
      <c r="I68" t="s">
        <v>170</v>
      </c>
      <c r="J68" t="s">
        <v>170</v>
      </c>
      <c r="K68" t="s">
        <v>170</v>
      </c>
      <c r="L68" t="s">
        <v>170</v>
      </c>
      <c r="M68" t="s">
        <v>170</v>
      </c>
      <c r="N68" t="s">
        <v>170</v>
      </c>
    </row>
    <row r="69" spans="1:14" x14ac:dyDescent="0.25">
      <c r="A69">
        <v>68</v>
      </c>
      <c r="B69" t="s">
        <v>72</v>
      </c>
      <c r="C69">
        <v>-0.72495008149735096</v>
      </c>
      <c r="D69">
        <v>0.25807660962387002</v>
      </c>
      <c r="E69">
        <v>4.9687940191961398E-3</v>
      </c>
      <c r="F69" t="s">
        <v>170</v>
      </c>
      <c r="G69" t="s">
        <v>170</v>
      </c>
      <c r="H69" t="s">
        <v>170</v>
      </c>
      <c r="I69" t="s">
        <v>170</v>
      </c>
      <c r="J69" t="s">
        <v>170</v>
      </c>
      <c r="K69" t="s">
        <v>170</v>
      </c>
      <c r="L69" t="s">
        <v>170</v>
      </c>
      <c r="M69" t="s">
        <v>170</v>
      </c>
      <c r="N69" t="s">
        <v>170</v>
      </c>
    </row>
    <row r="70" spans="1:14" x14ac:dyDescent="0.25">
      <c r="A70">
        <v>69</v>
      </c>
      <c r="B70" t="s">
        <v>71</v>
      </c>
      <c r="C70">
        <v>-0.71261929724046102</v>
      </c>
      <c r="D70">
        <v>0.268618956695932</v>
      </c>
      <c r="E70">
        <v>7.9803450735241102E-3</v>
      </c>
      <c r="F70" t="s">
        <v>170</v>
      </c>
      <c r="G70" t="s">
        <v>170</v>
      </c>
      <c r="H70" t="s">
        <v>170</v>
      </c>
      <c r="I70" t="s">
        <v>170</v>
      </c>
      <c r="J70" t="s">
        <v>170</v>
      </c>
      <c r="K70" t="s">
        <v>170</v>
      </c>
      <c r="L70" t="s">
        <v>170</v>
      </c>
      <c r="M70" t="s">
        <v>170</v>
      </c>
      <c r="N70" t="s">
        <v>170</v>
      </c>
    </row>
    <row r="71" spans="1:14" x14ac:dyDescent="0.25">
      <c r="A71">
        <v>70</v>
      </c>
      <c r="B71" t="s">
        <v>68</v>
      </c>
      <c r="C71">
        <v>-0.48519869898033102</v>
      </c>
      <c r="D71">
        <v>0.29862552665245401</v>
      </c>
      <c r="E71">
        <v>0.104210931725549</v>
      </c>
      <c r="F71" t="s">
        <v>170</v>
      </c>
      <c r="G71" t="s">
        <v>170</v>
      </c>
      <c r="H71" t="s">
        <v>170</v>
      </c>
      <c r="I71" t="s">
        <v>170</v>
      </c>
      <c r="J71" t="s">
        <v>170</v>
      </c>
      <c r="K71" t="s">
        <v>170</v>
      </c>
      <c r="L71" t="s">
        <v>170</v>
      </c>
      <c r="M71" t="s">
        <v>170</v>
      </c>
      <c r="N71" t="s">
        <v>170</v>
      </c>
    </row>
    <row r="72" spans="1:14" x14ac:dyDescent="0.25">
      <c r="A72">
        <v>71</v>
      </c>
      <c r="B72" t="s">
        <v>81</v>
      </c>
      <c r="C72">
        <v>-0.85119032651736304</v>
      </c>
      <c r="D72">
        <v>0.26518309014913899</v>
      </c>
      <c r="E72">
        <v>1.3281752376661899E-3</v>
      </c>
      <c r="F72" t="s">
        <v>170</v>
      </c>
      <c r="G72" t="s">
        <v>170</v>
      </c>
      <c r="H72" t="s">
        <v>170</v>
      </c>
      <c r="I72" t="s">
        <v>170</v>
      </c>
      <c r="J72" t="s">
        <v>170</v>
      </c>
      <c r="K72" t="s">
        <v>170</v>
      </c>
      <c r="L72" t="s">
        <v>170</v>
      </c>
      <c r="M72" t="s">
        <v>170</v>
      </c>
      <c r="N72" t="s">
        <v>170</v>
      </c>
    </row>
    <row r="73" spans="1:14" x14ac:dyDescent="0.25">
      <c r="A73">
        <v>72</v>
      </c>
      <c r="B73" t="s">
        <v>80</v>
      </c>
      <c r="C73">
        <v>-0.64487328550193901</v>
      </c>
      <c r="D73">
        <v>0.272826392879777</v>
      </c>
      <c r="E73">
        <v>1.8094613775199699E-2</v>
      </c>
      <c r="F73" t="s">
        <v>170</v>
      </c>
      <c r="G73" t="s">
        <v>170</v>
      </c>
      <c r="H73" t="s">
        <v>170</v>
      </c>
      <c r="I73" t="s">
        <v>170</v>
      </c>
      <c r="J73" t="s">
        <v>170</v>
      </c>
      <c r="K73" t="s">
        <v>170</v>
      </c>
      <c r="L73" t="s">
        <v>170</v>
      </c>
      <c r="M73" t="s">
        <v>170</v>
      </c>
      <c r="N73" t="s">
        <v>170</v>
      </c>
    </row>
    <row r="74" spans="1:14" x14ac:dyDescent="0.25">
      <c r="A74">
        <v>73</v>
      </c>
      <c r="B74" t="s">
        <v>82</v>
      </c>
      <c r="C74">
        <v>-0.91580180591967097</v>
      </c>
      <c r="D74">
        <v>0.26903548066023097</v>
      </c>
      <c r="E74">
        <v>6.6402208416969596E-4</v>
      </c>
      <c r="F74" t="s">
        <v>170</v>
      </c>
      <c r="G74" t="s">
        <v>170</v>
      </c>
      <c r="H74" t="s">
        <v>170</v>
      </c>
      <c r="I74" t="s">
        <v>170</v>
      </c>
      <c r="J74" t="s">
        <v>170</v>
      </c>
      <c r="K74" t="s">
        <v>170</v>
      </c>
      <c r="L74" t="s">
        <v>170</v>
      </c>
      <c r="M74" t="s">
        <v>170</v>
      </c>
      <c r="N74" t="s">
        <v>170</v>
      </c>
    </row>
    <row r="75" spans="1:14" x14ac:dyDescent="0.25">
      <c r="A75">
        <v>74</v>
      </c>
      <c r="B75" t="s">
        <v>83</v>
      </c>
      <c r="C75">
        <v>-0.59109714413708903</v>
      </c>
      <c r="D75">
        <v>0.47717956972853698</v>
      </c>
      <c r="E75">
        <v>0.21544511992804899</v>
      </c>
      <c r="F75" t="s">
        <v>170</v>
      </c>
      <c r="G75" t="s">
        <v>170</v>
      </c>
      <c r="H75" t="s">
        <v>170</v>
      </c>
      <c r="I75" t="s">
        <v>170</v>
      </c>
      <c r="J75" t="s">
        <v>170</v>
      </c>
      <c r="K75" t="s">
        <v>170</v>
      </c>
      <c r="L75" t="s">
        <v>170</v>
      </c>
      <c r="M75" t="s">
        <v>170</v>
      </c>
      <c r="N75" t="s">
        <v>170</v>
      </c>
    </row>
    <row r="76" spans="1:14" x14ac:dyDescent="0.25">
      <c r="A76">
        <v>75</v>
      </c>
      <c r="B76" t="s">
        <v>69</v>
      </c>
      <c r="C76">
        <v>-1.16403094104973</v>
      </c>
      <c r="D76">
        <v>0.331853657391465</v>
      </c>
      <c r="E76">
        <v>4.52060571614654E-4</v>
      </c>
      <c r="F76" t="s">
        <v>170</v>
      </c>
      <c r="G76" t="s">
        <v>170</v>
      </c>
      <c r="H76" t="s">
        <v>170</v>
      </c>
      <c r="I76" t="s">
        <v>170</v>
      </c>
      <c r="J76" t="s">
        <v>170</v>
      </c>
      <c r="K76" t="s">
        <v>170</v>
      </c>
      <c r="L76" t="s">
        <v>170</v>
      </c>
      <c r="M76" t="s">
        <v>170</v>
      </c>
      <c r="N76" t="s">
        <v>170</v>
      </c>
    </row>
    <row r="77" spans="1:14" x14ac:dyDescent="0.25">
      <c r="A77">
        <v>76</v>
      </c>
      <c r="B77" t="s">
        <v>73</v>
      </c>
      <c r="C77">
        <v>-0.76679324923293901</v>
      </c>
      <c r="D77">
        <v>0.38942847986338802</v>
      </c>
      <c r="E77">
        <v>4.8950563337902701E-2</v>
      </c>
      <c r="F77" t="s">
        <v>170</v>
      </c>
      <c r="G77" t="s">
        <v>170</v>
      </c>
      <c r="H77" t="s">
        <v>170</v>
      </c>
      <c r="I77" t="s">
        <v>170</v>
      </c>
      <c r="J77" t="s">
        <v>170</v>
      </c>
      <c r="K77" t="s">
        <v>170</v>
      </c>
      <c r="L77" t="s">
        <v>170</v>
      </c>
      <c r="M77" t="s">
        <v>170</v>
      </c>
      <c r="N77" t="s">
        <v>170</v>
      </c>
    </row>
    <row r="78" spans="1:14" x14ac:dyDescent="0.25">
      <c r="A78">
        <v>77</v>
      </c>
      <c r="B78" t="s">
        <v>174</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175</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176</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177</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178</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179</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180</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181</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182</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183</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184</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185</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186</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187</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188</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189</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190</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191</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192</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193</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194</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195</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196</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197</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198</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199</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200</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201</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202</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203</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204</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205</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206</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207</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208</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209</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210</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211</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212</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213</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214</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215</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216</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217</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218</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219</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220</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221</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222</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223</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224</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225</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226</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227</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228</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229</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230</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231</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232</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233</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234</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235</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236</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237</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238</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239</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240</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241</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242</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243</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244</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245</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246</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247</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248</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249</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250</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251</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252</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253</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254</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255</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256</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257</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258</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259</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260</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261</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262</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263</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264</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265</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266</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267</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268</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269</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270</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271</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272</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273</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274</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275</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276</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277</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278</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279</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280</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281</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282</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283</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284</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285</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286</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287</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288</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289</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290</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291</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292</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293</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294</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295</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296</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297</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298</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299</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300</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301</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302</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303</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304</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305</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306</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307</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308</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309</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310</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311</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312</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313</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314</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315</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316</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317</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318</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319</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320</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321</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322</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323</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324</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325</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326</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327</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328</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329</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330</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331</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332</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333</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334</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335</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336</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337</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338</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339</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340</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341</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342</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343</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344</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345</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346</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347</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348</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349</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350</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351</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352</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353</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354</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355</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356</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357</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358</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359</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360</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361</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362</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363</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364</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365</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366</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367</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368</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369</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370</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371</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372</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373</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374</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375</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376</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377</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378</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379</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380</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381</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382</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383</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384</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385</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386</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387</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388</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389</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390</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391</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392</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393</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394</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395</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396</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397</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398</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399</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400</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401</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402</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403</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404</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405</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406</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407</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408</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409</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410</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411</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412</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413</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414</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415</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416</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417</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418</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419</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420</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421</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422</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423</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424</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425</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426</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427</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428</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429</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430</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431</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432</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433</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434</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435</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436</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437</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438</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439</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440</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441</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442</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443</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444</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445</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446</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447</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448</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449</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450</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451</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452</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453</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454</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455</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456</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457</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458</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459</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460</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461</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462</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463</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464</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465</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466</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467</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468</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469</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470</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471</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472</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473</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474</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475</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476</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477</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478</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479</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480</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481</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482</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483</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484</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485</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486</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487</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488</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489</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490</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491</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492</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493</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494</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495</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496</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497</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498</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499</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500</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124</v>
      </c>
      <c r="C6">
        <v>1.5642220216728401E-2</v>
      </c>
      <c r="D6">
        <v>3.3633959631098199E-2</v>
      </c>
      <c r="E6">
        <v>0.64187974028480299</v>
      </c>
      <c r="F6" t="s">
        <v>170</v>
      </c>
      <c r="G6" t="s">
        <v>170</v>
      </c>
      <c r="H6" t="s">
        <v>170</v>
      </c>
      <c r="I6" t="s">
        <v>170</v>
      </c>
      <c r="J6" t="s">
        <v>170</v>
      </c>
      <c r="K6" t="s">
        <v>170</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503</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504</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505</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173</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131</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145</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129</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130</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170</v>
      </c>
      <c r="M37" t="s">
        <v>170</v>
      </c>
      <c r="N37" t="s">
        <v>170</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170</v>
      </c>
      <c r="M38" t="s">
        <v>170</v>
      </c>
      <c r="N38" t="s">
        <v>170</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170</v>
      </c>
      <c r="M39" t="s">
        <v>170</v>
      </c>
      <c r="N39" t="s">
        <v>170</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170</v>
      </c>
      <c r="M40" t="s">
        <v>170</v>
      </c>
      <c r="N40" t="s">
        <v>170</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170</v>
      </c>
      <c r="M41" t="s">
        <v>170</v>
      </c>
      <c r="N41" t="s">
        <v>170</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170</v>
      </c>
      <c r="M42" t="s">
        <v>170</v>
      </c>
      <c r="N42" t="s">
        <v>170</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170</v>
      </c>
      <c r="M43" t="s">
        <v>170</v>
      </c>
      <c r="N43" t="s">
        <v>170</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170</v>
      </c>
      <c r="M44" t="s">
        <v>170</v>
      </c>
      <c r="N44" t="s">
        <v>170</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170</v>
      </c>
      <c r="M45" t="s">
        <v>170</v>
      </c>
      <c r="N45" t="s">
        <v>170</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170</v>
      </c>
      <c r="M46" t="s">
        <v>170</v>
      </c>
      <c r="N46" t="s">
        <v>170</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170</v>
      </c>
      <c r="M47" t="s">
        <v>170</v>
      </c>
      <c r="N47" t="s">
        <v>170</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170</v>
      </c>
      <c r="M48" t="s">
        <v>170</v>
      </c>
      <c r="N48" t="s">
        <v>170</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170</v>
      </c>
      <c r="M49" t="s">
        <v>170</v>
      </c>
      <c r="N49" t="s">
        <v>170</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170</v>
      </c>
      <c r="M50" t="s">
        <v>170</v>
      </c>
      <c r="N50" t="s">
        <v>170</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170</v>
      </c>
      <c r="M51" t="s">
        <v>170</v>
      </c>
      <c r="N51" t="s">
        <v>170</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170</v>
      </c>
      <c r="M52" t="s">
        <v>170</v>
      </c>
      <c r="N52" t="s">
        <v>170</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170</v>
      </c>
      <c r="M53" t="s">
        <v>170</v>
      </c>
      <c r="N53" t="s">
        <v>170</v>
      </c>
    </row>
    <row r="54" spans="1:14" x14ac:dyDescent="0.25">
      <c r="A54">
        <v>53</v>
      </c>
      <c r="B54" t="s">
        <v>50</v>
      </c>
      <c r="C54">
        <v>-0.23457287255921599</v>
      </c>
      <c r="D54">
        <v>0.62197588440542195</v>
      </c>
      <c r="E54">
        <v>0.70606850613479</v>
      </c>
      <c r="F54" t="s">
        <v>170</v>
      </c>
      <c r="G54" t="s">
        <v>170</v>
      </c>
      <c r="H54" t="s">
        <v>170</v>
      </c>
      <c r="I54">
        <v>-0.19500967880063499</v>
      </c>
      <c r="J54">
        <v>0.78223457449594402</v>
      </c>
      <c r="K54">
        <v>0.80313011625376196</v>
      </c>
      <c r="L54" t="s">
        <v>170</v>
      </c>
      <c r="M54" t="s">
        <v>170</v>
      </c>
      <c r="N54" t="s">
        <v>170</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170</v>
      </c>
      <c r="M55" t="s">
        <v>170</v>
      </c>
      <c r="N55" t="s">
        <v>170</v>
      </c>
    </row>
    <row r="56" spans="1:14" x14ac:dyDescent="0.25">
      <c r="A56">
        <v>55</v>
      </c>
      <c r="B56" t="s">
        <v>63</v>
      </c>
      <c r="C56">
        <v>0.52035379627981404</v>
      </c>
      <c r="D56">
        <v>0.543634694794636</v>
      </c>
      <c r="E56">
        <v>0.33847869441712902</v>
      </c>
      <c r="F56" t="s">
        <v>170</v>
      </c>
      <c r="G56" t="s">
        <v>170</v>
      </c>
      <c r="H56" t="s">
        <v>170</v>
      </c>
      <c r="I56">
        <v>0.54493303578164598</v>
      </c>
      <c r="J56">
        <v>0.73165648120805404</v>
      </c>
      <c r="K56">
        <v>0.45639652830164001</v>
      </c>
      <c r="L56" t="s">
        <v>170</v>
      </c>
      <c r="M56" t="s">
        <v>170</v>
      </c>
      <c r="N56" t="s">
        <v>170</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170</v>
      </c>
      <c r="M57" t="s">
        <v>170</v>
      </c>
      <c r="N57" t="s">
        <v>170</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170</v>
      </c>
      <c r="M58" t="s">
        <v>170</v>
      </c>
      <c r="N58" t="s">
        <v>170</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170</v>
      </c>
      <c r="M59" t="s">
        <v>170</v>
      </c>
      <c r="N59" t="s">
        <v>170</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170</v>
      </c>
      <c r="M60" t="s">
        <v>170</v>
      </c>
      <c r="N60" t="s">
        <v>170</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170</v>
      </c>
      <c r="M61" t="s">
        <v>170</v>
      </c>
      <c r="N61" t="s">
        <v>170</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170</v>
      </c>
      <c r="M62" t="s">
        <v>170</v>
      </c>
      <c r="N62" t="s">
        <v>170</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170</v>
      </c>
      <c r="M63" t="s">
        <v>170</v>
      </c>
      <c r="N63" t="s">
        <v>170</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170</v>
      </c>
      <c r="M64" t="s">
        <v>170</v>
      </c>
      <c r="N64" t="s">
        <v>170</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170</v>
      </c>
      <c r="M65" t="s">
        <v>170</v>
      </c>
      <c r="N65" t="s">
        <v>170</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170</v>
      </c>
      <c r="M66" t="s">
        <v>170</v>
      </c>
      <c r="N66" t="s">
        <v>170</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170</v>
      </c>
      <c r="M67" t="s">
        <v>170</v>
      </c>
      <c r="N67" t="s">
        <v>170</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170</v>
      </c>
      <c r="M68" t="s">
        <v>170</v>
      </c>
      <c r="N68" t="s">
        <v>170</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170</v>
      </c>
      <c r="M69" t="s">
        <v>170</v>
      </c>
      <c r="N69" t="s">
        <v>170</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170</v>
      </c>
      <c r="M70" t="s">
        <v>170</v>
      </c>
      <c r="N70" t="s">
        <v>170</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170</v>
      </c>
      <c r="M71" t="s">
        <v>170</v>
      </c>
      <c r="N71" t="s">
        <v>170</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170</v>
      </c>
      <c r="M72" t="s">
        <v>170</v>
      </c>
      <c r="N72" t="s">
        <v>170</v>
      </c>
    </row>
    <row r="73" spans="1:14" x14ac:dyDescent="0.25">
      <c r="A73">
        <v>72</v>
      </c>
      <c r="B73" t="s">
        <v>73</v>
      </c>
      <c r="C73">
        <v>-0.72032275648038502</v>
      </c>
      <c r="D73">
        <v>0.80350028248884597</v>
      </c>
      <c r="E73">
        <v>0.369995910356132</v>
      </c>
      <c r="F73" t="s">
        <v>170</v>
      </c>
      <c r="G73" t="s">
        <v>170</v>
      </c>
      <c r="H73" t="s">
        <v>170</v>
      </c>
      <c r="I73">
        <v>-0.96784091118616</v>
      </c>
      <c r="J73">
        <v>0.97770516016299103</v>
      </c>
      <c r="K73">
        <v>0.32221771322321002</v>
      </c>
      <c r="L73" t="s">
        <v>170</v>
      </c>
      <c r="M73" t="s">
        <v>170</v>
      </c>
      <c r="N73" t="s">
        <v>170</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170</v>
      </c>
      <c r="M74" t="s">
        <v>170</v>
      </c>
      <c r="N74" t="s">
        <v>170</v>
      </c>
    </row>
    <row r="75" spans="1:14" x14ac:dyDescent="0.25">
      <c r="A75">
        <v>74</v>
      </c>
      <c r="B75" t="s">
        <v>83</v>
      </c>
      <c r="C75">
        <v>0.86610244237421097</v>
      </c>
      <c r="D75">
        <v>1.3120607274442799</v>
      </c>
      <c r="E75">
        <v>0.50918420259446995</v>
      </c>
      <c r="F75" t="s">
        <v>170</v>
      </c>
      <c r="G75" t="s">
        <v>170</v>
      </c>
      <c r="H75" t="s">
        <v>170</v>
      </c>
      <c r="I75">
        <v>1.17946850724187</v>
      </c>
      <c r="J75">
        <v>1.4333141504809901</v>
      </c>
      <c r="K75">
        <v>0.410567127241736</v>
      </c>
      <c r="L75" t="s">
        <v>170</v>
      </c>
      <c r="M75" t="s">
        <v>170</v>
      </c>
      <c r="N75" t="s">
        <v>170</v>
      </c>
    </row>
    <row r="76" spans="1:14" x14ac:dyDescent="0.25">
      <c r="A76">
        <v>75</v>
      </c>
      <c r="B76" t="s">
        <v>174</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175</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176</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177</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178</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179</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180</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181</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182</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183</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184</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185</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186</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187</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188</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189</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190</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191</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192</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193</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194</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195</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196</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197</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198</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199</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200</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201</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202</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203</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204</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205</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206</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207</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208</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217</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228</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230</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231</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232</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209</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210</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211</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212</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213</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214</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215</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216</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218</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219</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220</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221</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222</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223</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224</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225</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226</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227</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229</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233</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234</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235</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236</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237</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238</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239</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398</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399</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400</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401</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402</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403</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404</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405</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406</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407</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408</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409</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410</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411</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412</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413</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414</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415</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416</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417</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418</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419</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420</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421</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422</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423</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424</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425</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426</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427</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240</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241</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242</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243</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244</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245</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246</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247</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248</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249</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250</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251</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252</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253</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254</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255</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256</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257</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258</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259</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260</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261</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262</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263</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428</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429</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264</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265</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266</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267</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268</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269</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270</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271</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272</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273</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274</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275</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276</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277</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278</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279</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280</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281</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282</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283</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284</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285</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286</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287</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288</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289</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290</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291</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292</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293</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294</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295</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296</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297</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298</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299</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300</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301</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302</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303</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304</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305</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306</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307</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308</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309</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310</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311</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312</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313</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314</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315</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316</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317</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318</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319</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320</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321</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322</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323</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324</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325</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326</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327</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328</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329</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330</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331</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332</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333</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334</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335</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336</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337</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338</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339</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340</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341</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342</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343</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344</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345</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346</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347</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348</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349</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350</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351</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352</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353</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354</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355</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356</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357</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358</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359</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360</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361</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362</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363</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364</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365</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366</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367</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368</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369</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370</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371</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372</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373</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374</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375</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376</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377</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378</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379</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380</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381</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382</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383</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384</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385</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386</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387</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388</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389</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390</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391</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392</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393</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394</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395</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396</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397</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430</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431</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432</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433</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434</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435</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436</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437</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438</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439</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440</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441</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442</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443</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444</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445</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446</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447</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448</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449</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450</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451</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452</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453</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454</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455</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456</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457</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458</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459</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460</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461</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462</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463</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464</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465</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466</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467</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468</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469</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470</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471</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472</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473</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474</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475</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476</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477</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478</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479</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480</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481</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482</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483</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484</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485</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486</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487</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488</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489</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490</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491</v>
      </c>
      <c r="C393">
        <v>-12.2478743719201</v>
      </c>
      <c r="D393">
        <v>2399.5447334426199</v>
      </c>
      <c r="E393">
        <v>0.99592741602436297</v>
      </c>
      <c r="F393" t="s">
        <v>170</v>
      </c>
      <c r="G393" t="s">
        <v>170</v>
      </c>
      <c r="H393" t="s">
        <v>170</v>
      </c>
      <c r="I393">
        <v>-12.8599742863397</v>
      </c>
      <c r="J393">
        <v>3956.18034163636</v>
      </c>
      <c r="K393">
        <v>0.99740639809629394</v>
      </c>
      <c r="L393">
        <v>-12.326661086133001</v>
      </c>
      <c r="M393">
        <v>2399.5447248666201</v>
      </c>
      <c r="N393">
        <v>0.99590121859075198</v>
      </c>
    </row>
    <row r="394" spans="1:14" x14ac:dyDescent="0.25">
      <c r="A394">
        <v>393</v>
      </c>
      <c r="B394" t="s">
        <v>492</v>
      </c>
      <c r="C394">
        <v>-12.2478743719451</v>
      </c>
      <c r="D394">
        <v>2399.5447334466098</v>
      </c>
      <c r="E394">
        <v>0.99592741602436197</v>
      </c>
      <c r="F394" t="s">
        <v>170</v>
      </c>
      <c r="G394" t="s">
        <v>170</v>
      </c>
      <c r="H394" t="s">
        <v>170</v>
      </c>
      <c r="I394">
        <v>-12.859974286373699</v>
      </c>
      <c r="J394">
        <v>3956.18034166905</v>
      </c>
      <c r="K394">
        <v>0.99740639809630904</v>
      </c>
      <c r="L394">
        <v>-12.326661086145</v>
      </c>
      <c r="M394">
        <v>2399.5447248772998</v>
      </c>
      <c r="N394">
        <v>0.99590121859076597</v>
      </c>
    </row>
    <row r="395" spans="1:14" x14ac:dyDescent="0.25">
      <c r="A395">
        <v>394</v>
      </c>
      <c r="B395" t="s">
        <v>493</v>
      </c>
      <c r="C395">
        <v>-12.247874371933699</v>
      </c>
      <c r="D395">
        <v>2399.5447334747801</v>
      </c>
      <c r="E395">
        <v>0.99592741602441304</v>
      </c>
      <c r="F395" t="s">
        <v>170</v>
      </c>
      <c r="G395" t="s">
        <v>170</v>
      </c>
      <c r="H395" t="s">
        <v>170</v>
      </c>
      <c r="I395">
        <v>-12.8599742863674</v>
      </c>
      <c r="J395">
        <v>3956.1803416446601</v>
      </c>
      <c r="K395">
        <v>0.99740639809629394</v>
      </c>
      <c r="L395">
        <v>-12.326661086141099</v>
      </c>
      <c r="M395">
        <v>2399.5447248730502</v>
      </c>
      <c r="N395">
        <v>0.99590121859075997</v>
      </c>
    </row>
    <row r="396" spans="1:14" x14ac:dyDescent="0.25">
      <c r="A396">
        <v>395</v>
      </c>
      <c r="B396" t="s">
        <v>494</v>
      </c>
      <c r="C396">
        <v>-12.2478743719159</v>
      </c>
      <c r="D396">
        <v>2399.5447334477999</v>
      </c>
      <c r="E396">
        <v>0.99592741602437396</v>
      </c>
      <c r="F396" t="s">
        <v>170</v>
      </c>
      <c r="G396" t="s">
        <v>170</v>
      </c>
      <c r="H396" t="s">
        <v>170</v>
      </c>
      <c r="I396">
        <v>-12.859974286373101</v>
      </c>
      <c r="J396">
        <v>3956.1803416612102</v>
      </c>
      <c r="K396">
        <v>0.99740639809630405</v>
      </c>
      <c r="L396">
        <v>-12.3266610861416</v>
      </c>
      <c r="M396">
        <v>2399.5447248758801</v>
      </c>
      <c r="N396">
        <v>0.99590121859076497</v>
      </c>
    </row>
    <row r="397" spans="1:14" x14ac:dyDescent="0.25">
      <c r="A397">
        <v>396</v>
      </c>
      <c r="B397" t="s">
        <v>495</v>
      </c>
      <c r="C397">
        <v>-12.247874371931299</v>
      </c>
      <c r="D397">
        <v>2399.5447334443702</v>
      </c>
      <c r="E397">
        <v>0.99592741602436297</v>
      </c>
      <c r="F397" t="s">
        <v>170</v>
      </c>
      <c r="G397" t="s">
        <v>170</v>
      </c>
      <c r="H397" t="s">
        <v>170</v>
      </c>
      <c r="I397">
        <v>-12.8599742863691</v>
      </c>
      <c r="J397">
        <v>3956.1803416655398</v>
      </c>
      <c r="K397">
        <v>0.99740639809630705</v>
      </c>
      <c r="L397">
        <v>-12.326661086143501</v>
      </c>
      <c r="M397">
        <v>2399.5447248785999</v>
      </c>
      <c r="N397">
        <v>0.99590121859076897</v>
      </c>
    </row>
    <row r="398" spans="1:14" x14ac:dyDescent="0.25">
      <c r="A398">
        <v>397</v>
      </c>
      <c r="B398" t="s">
        <v>496</v>
      </c>
      <c r="C398">
        <v>-12.247874371922601</v>
      </c>
      <c r="D398">
        <v>2399.5447334586502</v>
      </c>
      <c r="E398">
        <v>0.99592741602439006</v>
      </c>
      <c r="F398" t="s">
        <v>170</v>
      </c>
      <c r="G398" t="s">
        <v>170</v>
      </c>
      <c r="H398" t="s">
        <v>170</v>
      </c>
      <c r="I398">
        <v>-12.859974286373699</v>
      </c>
      <c r="J398">
        <v>3956.1803416604598</v>
      </c>
      <c r="K398">
        <v>0.99740639809630305</v>
      </c>
      <c r="L398">
        <v>-12.326661086121099</v>
      </c>
      <c r="M398">
        <v>2399.54472487458</v>
      </c>
      <c r="N398">
        <v>0.99590121859076997</v>
      </c>
    </row>
    <row r="399" spans="1:14" x14ac:dyDescent="0.25">
      <c r="A399">
        <v>398</v>
      </c>
      <c r="B399" t="s">
        <v>497</v>
      </c>
      <c r="C399">
        <v>-12.247874371921499</v>
      </c>
      <c r="D399">
        <v>2399.54473344795</v>
      </c>
      <c r="E399">
        <v>0.99592741602437196</v>
      </c>
      <c r="F399" t="s">
        <v>170</v>
      </c>
      <c r="G399" t="s">
        <v>170</v>
      </c>
      <c r="H399" t="s">
        <v>170</v>
      </c>
      <c r="I399">
        <v>-12.8599742863494</v>
      </c>
      <c r="J399">
        <v>3956.1803417473702</v>
      </c>
      <c r="K399">
        <v>0.997406398096365</v>
      </c>
      <c r="L399">
        <v>-12.326661086142799</v>
      </c>
      <c r="M399">
        <v>2399.5447248711398</v>
      </c>
      <c r="N399">
        <v>0.99590121859075698</v>
      </c>
    </row>
    <row r="400" spans="1:14" x14ac:dyDescent="0.25">
      <c r="B400" t="s">
        <v>498</v>
      </c>
      <c r="C400">
        <v>-12.2478743719201</v>
      </c>
      <c r="D400">
        <v>2399.5447334458299</v>
      </c>
      <c r="E400">
        <v>0.99592741602436896</v>
      </c>
      <c r="F400" t="s">
        <v>170</v>
      </c>
      <c r="G400" t="s">
        <v>170</v>
      </c>
      <c r="H400" t="s">
        <v>170</v>
      </c>
      <c r="I400">
        <v>-12.859974286365</v>
      </c>
      <c r="J400">
        <v>3956.1803416714502</v>
      </c>
      <c r="K400">
        <v>0.99740639809631204</v>
      </c>
      <c r="L400">
        <v>-12.3266610861399</v>
      </c>
      <c r="M400">
        <v>2399.5447248711298</v>
      </c>
      <c r="N400">
        <v>0.99590121859075698</v>
      </c>
    </row>
    <row r="401" spans="2:14" x14ac:dyDescent="0.25">
      <c r="B401" t="s">
        <v>499</v>
      </c>
      <c r="C401">
        <v>-12.2478743719146</v>
      </c>
      <c r="D401">
        <v>2399.5447334495402</v>
      </c>
      <c r="E401">
        <v>0.99592741602437695</v>
      </c>
      <c r="F401" t="s">
        <v>170</v>
      </c>
      <c r="G401" t="s">
        <v>170</v>
      </c>
      <c r="H401" t="s">
        <v>170</v>
      </c>
      <c r="I401">
        <v>-12.8599742863611</v>
      </c>
      <c r="J401">
        <v>3956.1803416828102</v>
      </c>
      <c r="K401">
        <v>0.99740639809632003</v>
      </c>
      <c r="L401">
        <v>-12.326661086140099</v>
      </c>
      <c r="M401">
        <v>2399.5447248631599</v>
      </c>
      <c r="N401">
        <v>0.99590121859074399</v>
      </c>
    </row>
    <row r="402" spans="2:14" x14ac:dyDescent="0.25">
      <c r="B402" t="s">
        <v>500</v>
      </c>
      <c r="C402">
        <v>20.884262473104499</v>
      </c>
      <c r="D402">
        <v>2399.5447335418098</v>
      </c>
      <c r="E402">
        <v>0.99305575762426102</v>
      </c>
      <c r="F402" t="s">
        <v>170</v>
      </c>
      <c r="G402" t="s">
        <v>170</v>
      </c>
      <c r="H402" t="s">
        <v>170</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124</v>
      </c>
      <c r="C6">
        <v>7.5187942111638997E-2</v>
      </c>
      <c r="D6">
        <v>3.1459716799908999E-2</v>
      </c>
      <c r="E6">
        <v>1.68495117488996E-2</v>
      </c>
      <c r="F6" t="s">
        <v>170</v>
      </c>
      <c r="G6" t="s">
        <v>170</v>
      </c>
      <c r="H6" t="s">
        <v>170</v>
      </c>
      <c r="I6" t="s">
        <v>170</v>
      </c>
      <c r="J6" t="s">
        <v>170</v>
      </c>
      <c r="K6" t="s">
        <v>170</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503</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504</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505</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173</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131</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145</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129</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130</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170</v>
      </c>
      <c r="M37" t="s">
        <v>170</v>
      </c>
      <c r="N37" t="s">
        <v>170</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170</v>
      </c>
      <c r="M38" t="s">
        <v>170</v>
      </c>
      <c r="N38" t="s">
        <v>170</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170</v>
      </c>
      <c r="M39" t="s">
        <v>170</v>
      </c>
      <c r="N39" t="s">
        <v>170</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170</v>
      </c>
      <c r="M40" t="s">
        <v>170</v>
      </c>
      <c r="N40" t="s">
        <v>170</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170</v>
      </c>
      <c r="M41" t="s">
        <v>170</v>
      </c>
      <c r="N41" t="s">
        <v>170</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170</v>
      </c>
      <c r="M42" t="s">
        <v>170</v>
      </c>
      <c r="N42" t="s">
        <v>170</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170</v>
      </c>
      <c r="M43" t="s">
        <v>170</v>
      </c>
      <c r="N43" t="s">
        <v>170</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170</v>
      </c>
      <c r="M44" t="s">
        <v>170</v>
      </c>
      <c r="N44" t="s">
        <v>170</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170</v>
      </c>
      <c r="M45" t="s">
        <v>170</v>
      </c>
      <c r="N45" t="s">
        <v>170</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170</v>
      </c>
      <c r="M46" t="s">
        <v>170</v>
      </c>
      <c r="N46" t="s">
        <v>170</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170</v>
      </c>
      <c r="M47" t="s">
        <v>170</v>
      </c>
      <c r="N47" t="s">
        <v>170</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170</v>
      </c>
      <c r="M48" t="s">
        <v>170</v>
      </c>
      <c r="N48" t="s">
        <v>170</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170</v>
      </c>
      <c r="M49" t="s">
        <v>170</v>
      </c>
      <c r="N49" t="s">
        <v>170</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170</v>
      </c>
      <c r="M50" t="s">
        <v>170</v>
      </c>
      <c r="N50" t="s">
        <v>170</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170</v>
      </c>
      <c r="M51" t="s">
        <v>170</v>
      </c>
      <c r="N51" t="s">
        <v>170</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170</v>
      </c>
      <c r="M52" t="s">
        <v>170</v>
      </c>
      <c r="N52" t="s">
        <v>170</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170</v>
      </c>
      <c r="M53" t="s">
        <v>170</v>
      </c>
      <c r="N53" t="s">
        <v>170</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170</v>
      </c>
      <c r="M54" t="s">
        <v>170</v>
      </c>
      <c r="N54" t="s">
        <v>170</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170</v>
      </c>
      <c r="M55" t="s">
        <v>170</v>
      </c>
      <c r="N55" t="s">
        <v>170</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170</v>
      </c>
      <c r="M56" t="s">
        <v>170</v>
      </c>
      <c r="N56" t="s">
        <v>170</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170</v>
      </c>
      <c r="M57" t="s">
        <v>170</v>
      </c>
      <c r="N57" t="s">
        <v>170</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170</v>
      </c>
      <c r="M58" t="s">
        <v>170</v>
      </c>
      <c r="N58" t="s">
        <v>170</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170</v>
      </c>
      <c r="M59" t="s">
        <v>170</v>
      </c>
      <c r="N59" t="s">
        <v>170</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170</v>
      </c>
      <c r="M60" t="s">
        <v>170</v>
      </c>
      <c r="N60" t="s">
        <v>170</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170</v>
      </c>
      <c r="M61" t="s">
        <v>170</v>
      </c>
      <c r="N61" t="s">
        <v>170</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170</v>
      </c>
      <c r="M62" t="s">
        <v>170</v>
      </c>
      <c r="N62" t="s">
        <v>170</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170</v>
      </c>
      <c r="M63" t="s">
        <v>170</v>
      </c>
      <c r="N63" t="s">
        <v>170</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170</v>
      </c>
      <c r="M64" t="s">
        <v>170</v>
      </c>
      <c r="N64" t="s">
        <v>170</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170</v>
      </c>
      <c r="M65" t="s">
        <v>170</v>
      </c>
      <c r="N65" t="s">
        <v>170</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170</v>
      </c>
      <c r="M66" t="s">
        <v>170</v>
      </c>
      <c r="N66" t="s">
        <v>170</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170</v>
      </c>
      <c r="M67" t="s">
        <v>170</v>
      </c>
      <c r="N67" t="s">
        <v>170</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170</v>
      </c>
      <c r="M68" t="s">
        <v>170</v>
      </c>
      <c r="N68" t="s">
        <v>170</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170</v>
      </c>
      <c r="M69" t="s">
        <v>170</v>
      </c>
      <c r="N69" t="s">
        <v>170</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170</v>
      </c>
      <c r="M70" t="s">
        <v>170</v>
      </c>
      <c r="N70" t="s">
        <v>170</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170</v>
      </c>
      <c r="M71" t="s">
        <v>170</v>
      </c>
      <c r="N71" t="s">
        <v>170</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170</v>
      </c>
      <c r="M72" t="s">
        <v>170</v>
      </c>
      <c r="N72" t="s">
        <v>170</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170</v>
      </c>
      <c r="M73" t="s">
        <v>170</v>
      </c>
      <c r="N73" t="s">
        <v>170</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170</v>
      </c>
      <c r="M74" t="s">
        <v>170</v>
      </c>
      <c r="N74" t="s">
        <v>170</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170</v>
      </c>
      <c r="M75" t="s">
        <v>170</v>
      </c>
      <c r="N75" t="s">
        <v>170</v>
      </c>
    </row>
    <row r="76" spans="1:14" x14ac:dyDescent="0.25">
      <c r="A76">
        <v>75</v>
      </c>
      <c r="B76" t="s">
        <v>174</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175</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176</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177</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178</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179</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184</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195</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206</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217</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228</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230</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231</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232</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180</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181</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182</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183</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185</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186</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187</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188</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189</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190</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191</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192</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193</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194</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196</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197</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198</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199</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200</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201</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202</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203</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204</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205</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207</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208</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209</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210</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211</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212</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213</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214</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215</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216</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218</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219</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220</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221</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222</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223</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224</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225</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226</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227</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229</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233</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234</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235</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236</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237</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238</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239</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398</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399</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400</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401</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402</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403</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404</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405</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406</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407</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408</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409</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410</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411</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412</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413</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414</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415</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416</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417</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418</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419</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420</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421</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422</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423</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424</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425</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426</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240</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241</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242</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243</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244</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245</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246</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247</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248</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249</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250</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251</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252</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253</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254</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255</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256</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257</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258</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259</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260</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261</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262</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263</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264</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265</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266</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427</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428</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429</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267</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268</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269</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270</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271</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272</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273</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274</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275</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276</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277</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278</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279</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280</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281</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282</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283</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284</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285</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286</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287</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288</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289</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290</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291</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292</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293</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294</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295</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296</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297</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298</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299</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300</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301</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302</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303</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304</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305</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306</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307</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308</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309</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310</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311</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312</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313</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314</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315</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316</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317</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318</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319</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320</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321</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322</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323</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324</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325</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326</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327</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328</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329</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330</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331</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332</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333</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334</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335</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336</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337</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338</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339</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340</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341</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342</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343</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344</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345</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346</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347</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348</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349</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350</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351</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352</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353</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354</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355</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356</v>
      </c>
      <c r="C290">
        <v>3.8563022304506198</v>
      </c>
      <c r="D290">
        <v>1.4465963208300601</v>
      </c>
      <c r="E290">
        <v>7.6810777803560399E-3</v>
      </c>
      <c r="F290" t="s">
        <v>170</v>
      </c>
      <c r="G290" t="s">
        <v>170</v>
      </c>
      <c r="H290" t="s">
        <v>170</v>
      </c>
      <c r="I290">
        <v>3.6670580000858899</v>
      </c>
      <c r="J290">
        <v>1.4685851731078601</v>
      </c>
      <c r="K290">
        <v>1.25248758807734E-2</v>
      </c>
      <c r="L290">
        <v>3.8352762057345799</v>
      </c>
      <c r="M290">
        <v>1.4464896998328201</v>
      </c>
      <c r="N290">
        <v>8.0150081272439295E-3</v>
      </c>
    </row>
    <row r="291" spans="2:14" x14ac:dyDescent="0.25">
      <c r="B291" t="s">
        <v>357</v>
      </c>
      <c r="C291">
        <v>20.011667388547799</v>
      </c>
      <c r="D291">
        <v>2399.5447221889299</v>
      </c>
      <c r="E291">
        <v>0.99334589799040396</v>
      </c>
      <c r="F291" t="s">
        <v>170</v>
      </c>
      <c r="G291" t="s">
        <v>170</v>
      </c>
      <c r="H291" t="s">
        <v>170</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124</v>
      </c>
      <c r="C6">
        <v>0.12127456939815701</v>
      </c>
      <c r="D6">
        <v>4.6752772697575599E-2</v>
      </c>
      <c r="E6">
        <v>9.4879017054802506E-3</v>
      </c>
      <c r="F6" t="s">
        <v>170</v>
      </c>
      <c r="G6" t="s">
        <v>170</v>
      </c>
      <c r="H6" t="s">
        <v>170</v>
      </c>
      <c r="I6" t="s">
        <v>170</v>
      </c>
      <c r="J6" t="s">
        <v>170</v>
      </c>
      <c r="K6" t="s">
        <v>170</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503</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504</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505</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173</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131</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145</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129</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130</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170</v>
      </c>
      <c r="M37" t="s">
        <v>170</v>
      </c>
      <c r="N37" t="s">
        <v>170</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170</v>
      </c>
      <c r="M38" t="s">
        <v>170</v>
      </c>
      <c r="N38" t="s">
        <v>170</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170</v>
      </c>
      <c r="M39" t="s">
        <v>170</v>
      </c>
      <c r="N39" t="s">
        <v>170</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170</v>
      </c>
      <c r="M40" t="s">
        <v>170</v>
      </c>
      <c r="N40" t="s">
        <v>170</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170</v>
      </c>
      <c r="M41" t="s">
        <v>170</v>
      </c>
      <c r="N41" t="s">
        <v>170</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170</v>
      </c>
      <c r="M42" t="s">
        <v>170</v>
      </c>
      <c r="N42" t="s">
        <v>170</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170</v>
      </c>
      <c r="M43" t="s">
        <v>170</v>
      </c>
      <c r="N43" t="s">
        <v>170</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170</v>
      </c>
      <c r="M44" t="s">
        <v>170</v>
      </c>
      <c r="N44" t="s">
        <v>170</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170</v>
      </c>
      <c r="M45" t="s">
        <v>170</v>
      </c>
      <c r="N45" t="s">
        <v>170</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170</v>
      </c>
      <c r="M46" t="s">
        <v>170</v>
      </c>
      <c r="N46" t="s">
        <v>170</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170</v>
      </c>
      <c r="M47" t="s">
        <v>170</v>
      </c>
      <c r="N47" t="s">
        <v>170</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170</v>
      </c>
      <c r="M48" t="s">
        <v>170</v>
      </c>
      <c r="N48" t="s">
        <v>170</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170</v>
      </c>
      <c r="M49" t="s">
        <v>170</v>
      </c>
      <c r="N49" t="s">
        <v>170</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170</v>
      </c>
      <c r="M50" t="s">
        <v>170</v>
      </c>
      <c r="N50" t="s">
        <v>170</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170</v>
      </c>
      <c r="M51" t="s">
        <v>170</v>
      </c>
      <c r="N51" t="s">
        <v>170</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170</v>
      </c>
      <c r="M52" t="s">
        <v>170</v>
      </c>
      <c r="N52" t="s">
        <v>170</v>
      </c>
    </row>
    <row r="53" spans="1:14" x14ac:dyDescent="0.25">
      <c r="A53">
        <v>52</v>
      </c>
      <c r="B53" t="s">
        <v>51</v>
      </c>
      <c r="C53">
        <v>0.86352111509024598</v>
      </c>
      <c r="D53">
        <v>1.3911802584423101</v>
      </c>
      <c r="E53">
        <v>0.53478968378341096</v>
      </c>
      <c r="F53" t="s">
        <v>170</v>
      </c>
      <c r="G53" t="s">
        <v>170</v>
      </c>
      <c r="H53" t="s">
        <v>170</v>
      </c>
      <c r="I53">
        <v>1.1920179858840401</v>
      </c>
      <c r="J53">
        <v>1.4580822641111899</v>
      </c>
      <c r="K53">
        <v>0.41362874934372201</v>
      </c>
      <c r="L53" t="s">
        <v>170</v>
      </c>
      <c r="M53" t="s">
        <v>170</v>
      </c>
      <c r="N53" t="s">
        <v>170</v>
      </c>
    </row>
    <row r="54" spans="1:14" x14ac:dyDescent="0.25">
      <c r="A54">
        <v>53</v>
      </c>
      <c r="B54" t="s">
        <v>52</v>
      </c>
      <c r="C54">
        <v>-0.57881449072135205</v>
      </c>
      <c r="D54">
        <v>0.63186920861373796</v>
      </c>
      <c r="E54">
        <v>0.35964838829358198</v>
      </c>
      <c r="F54">
        <v>-2.3937036490852202</v>
      </c>
      <c r="G54">
        <v>1.6743718709429201</v>
      </c>
      <c r="H54">
        <v>0.15282814710697601</v>
      </c>
      <c r="I54" t="s">
        <v>170</v>
      </c>
      <c r="J54" t="s">
        <v>170</v>
      </c>
      <c r="K54" t="s">
        <v>170</v>
      </c>
      <c r="L54" t="s">
        <v>170</v>
      </c>
      <c r="M54" t="s">
        <v>170</v>
      </c>
      <c r="N54" t="s">
        <v>170</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170</v>
      </c>
      <c r="M55" t="s">
        <v>170</v>
      </c>
      <c r="N55" t="s">
        <v>170</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170</v>
      </c>
      <c r="M56" t="s">
        <v>170</v>
      </c>
      <c r="N56" t="s">
        <v>170</v>
      </c>
    </row>
    <row r="57" spans="1:14" x14ac:dyDescent="0.25">
      <c r="A57">
        <v>56</v>
      </c>
      <c r="B57" t="s">
        <v>53</v>
      </c>
      <c r="C57">
        <v>-0.29192659904785001</v>
      </c>
      <c r="D57">
        <v>0.76155819545294601</v>
      </c>
      <c r="E57">
        <v>0.70147656231690603</v>
      </c>
      <c r="F57">
        <v>-1.96227162216586</v>
      </c>
      <c r="G57">
        <v>1.7106489603380099</v>
      </c>
      <c r="H57">
        <v>0.25134362766406698</v>
      </c>
      <c r="I57" t="s">
        <v>170</v>
      </c>
      <c r="J57" t="s">
        <v>170</v>
      </c>
      <c r="K57" t="s">
        <v>170</v>
      </c>
      <c r="L57" t="s">
        <v>170</v>
      </c>
      <c r="M57" t="s">
        <v>170</v>
      </c>
      <c r="N57" t="s">
        <v>170</v>
      </c>
    </row>
    <row r="58" spans="1:14" x14ac:dyDescent="0.25">
      <c r="A58">
        <v>57</v>
      </c>
      <c r="B58" t="s">
        <v>49</v>
      </c>
      <c r="C58">
        <v>1.7749931178243701</v>
      </c>
      <c r="D58">
        <v>1.6384057010000099</v>
      </c>
      <c r="E58">
        <v>0.27864597721297801</v>
      </c>
      <c r="F58" t="s">
        <v>170</v>
      </c>
      <c r="G58" t="s">
        <v>170</v>
      </c>
      <c r="H58" t="s">
        <v>170</v>
      </c>
      <c r="I58">
        <v>2.1359123031366001</v>
      </c>
      <c r="J58">
        <v>1.6693660541028501</v>
      </c>
      <c r="K58">
        <v>0.20072980169197099</v>
      </c>
      <c r="L58" t="s">
        <v>170</v>
      </c>
      <c r="M58" t="s">
        <v>170</v>
      </c>
      <c r="N58" t="s">
        <v>170</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170</v>
      </c>
      <c r="M59" t="s">
        <v>170</v>
      </c>
      <c r="N59" t="s">
        <v>170</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170</v>
      </c>
      <c r="M60" t="s">
        <v>170</v>
      </c>
      <c r="N60" t="s">
        <v>170</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170</v>
      </c>
      <c r="M61" t="s">
        <v>170</v>
      </c>
      <c r="N61" t="s">
        <v>170</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170</v>
      </c>
      <c r="M62" t="s">
        <v>170</v>
      </c>
      <c r="N62" t="s">
        <v>170</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170</v>
      </c>
      <c r="M63" t="s">
        <v>170</v>
      </c>
      <c r="N63" t="s">
        <v>170</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170</v>
      </c>
      <c r="M64" t="s">
        <v>170</v>
      </c>
      <c r="N64" t="s">
        <v>170</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170</v>
      </c>
      <c r="M65" t="s">
        <v>170</v>
      </c>
      <c r="N65" t="s">
        <v>170</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170</v>
      </c>
      <c r="M66" t="s">
        <v>170</v>
      </c>
      <c r="N66" t="s">
        <v>170</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170</v>
      </c>
      <c r="M67" t="s">
        <v>170</v>
      </c>
      <c r="N67" t="s">
        <v>170</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170</v>
      </c>
      <c r="M68" t="s">
        <v>170</v>
      </c>
      <c r="N68" t="s">
        <v>170</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170</v>
      </c>
      <c r="M69" t="s">
        <v>170</v>
      </c>
      <c r="N69" t="s">
        <v>170</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170</v>
      </c>
      <c r="M70" t="s">
        <v>170</v>
      </c>
      <c r="N70" t="s">
        <v>170</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170</v>
      </c>
      <c r="M71" t="s">
        <v>170</v>
      </c>
      <c r="N71" t="s">
        <v>170</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170</v>
      </c>
      <c r="M72" t="s">
        <v>170</v>
      </c>
      <c r="N72" t="s">
        <v>170</v>
      </c>
    </row>
    <row r="73" spans="1:14" x14ac:dyDescent="0.25">
      <c r="A73">
        <v>72</v>
      </c>
      <c r="B73" t="s">
        <v>69</v>
      </c>
      <c r="C73">
        <v>-0.42752009257096002</v>
      </c>
      <c r="D73">
        <v>1.38356545941891</v>
      </c>
      <c r="E73">
        <v>0.75732242541305295</v>
      </c>
      <c r="F73" t="s">
        <v>170</v>
      </c>
      <c r="G73" t="s">
        <v>170</v>
      </c>
      <c r="H73" t="s">
        <v>170</v>
      </c>
      <c r="I73">
        <v>-1.09341792344205</v>
      </c>
      <c r="J73">
        <v>1.6205629436159199</v>
      </c>
      <c r="K73">
        <v>0.49985693227818501</v>
      </c>
      <c r="L73" t="s">
        <v>170</v>
      </c>
      <c r="M73" t="s">
        <v>170</v>
      </c>
      <c r="N73" t="s">
        <v>170</v>
      </c>
    </row>
    <row r="74" spans="1:14" x14ac:dyDescent="0.25">
      <c r="A74">
        <v>73</v>
      </c>
      <c r="B74" t="s">
        <v>73</v>
      </c>
      <c r="C74">
        <v>-0.80142955025890805</v>
      </c>
      <c r="D74">
        <v>0.83973067510366095</v>
      </c>
      <c r="E74">
        <v>0.339886874070292</v>
      </c>
      <c r="F74" t="s">
        <v>170</v>
      </c>
      <c r="G74" t="s">
        <v>170</v>
      </c>
      <c r="H74" t="s">
        <v>170</v>
      </c>
      <c r="I74">
        <v>-0.80209825371197896</v>
      </c>
      <c r="J74">
        <v>0.88598700343703496</v>
      </c>
      <c r="K74">
        <v>0.36529797626327498</v>
      </c>
      <c r="L74" t="s">
        <v>170</v>
      </c>
      <c r="M74" t="s">
        <v>170</v>
      </c>
      <c r="N74" t="s">
        <v>170</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170</v>
      </c>
      <c r="M75" t="s">
        <v>170</v>
      </c>
      <c r="N75" t="s">
        <v>170</v>
      </c>
    </row>
    <row r="76" spans="1:14" x14ac:dyDescent="0.25">
      <c r="A76">
        <v>75</v>
      </c>
      <c r="B76" t="s">
        <v>174</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175</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176</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177</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184</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195</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206</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217</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228</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230</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231</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232</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178</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179</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180</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181</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182</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183</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185</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186</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187</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188</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189</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190</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191</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192</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193</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194</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196</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197</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198</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199</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200</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201</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202</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203</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204</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205</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207</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208</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209</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210</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211</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212</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213</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214</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215</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216</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218</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219</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220</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221</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222</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223</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224</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225</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226</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227</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229</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233</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234</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235</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236</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237</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238</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239</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240</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241</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242</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243</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244</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245</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246</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247</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248</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249</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250</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251</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252</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253</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254</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255</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256</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257</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258</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259</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260</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261</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262</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263</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264</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265</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266</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267</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268</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269</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270</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271</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272</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273</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274</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275</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276</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277</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278</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279</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280</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281</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282</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283</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284</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285</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286</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287</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288</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289</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290</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291</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292</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293</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294</v>
      </c>
      <c r="C196">
        <v>-13.342722138792499</v>
      </c>
      <c r="D196">
        <v>1972.3660796027</v>
      </c>
      <c r="E196">
        <v>0.99460248738510104</v>
      </c>
      <c r="F196" t="s">
        <v>170</v>
      </c>
      <c r="G196" t="s">
        <v>170</v>
      </c>
      <c r="H196" t="s">
        <v>170</v>
      </c>
      <c r="I196">
        <v>-13.2086565001133</v>
      </c>
      <c r="J196">
        <v>1974.59952616446</v>
      </c>
      <c r="K196">
        <v>0.99466276358616501</v>
      </c>
      <c r="L196">
        <v>-13.4988818417727</v>
      </c>
      <c r="M196">
        <v>1971.6179882940901</v>
      </c>
      <c r="N196">
        <v>0.99453724538547805</v>
      </c>
    </row>
    <row r="197" spans="1:14" x14ac:dyDescent="0.25">
      <c r="A197">
        <v>196</v>
      </c>
      <c r="B197" t="s">
        <v>295</v>
      </c>
      <c r="C197">
        <v>-13.342722138792301</v>
      </c>
      <c r="D197">
        <v>1972.3660796026099</v>
      </c>
      <c r="E197">
        <v>0.99460248738510104</v>
      </c>
      <c r="F197" t="s">
        <v>170</v>
      </c>
      <c r="G197" t="s">
        <v>170</v>
      </c>
      <c r="H197" t="s">
        <v>170</v>
      </c>
      <c r="I197">
        <v>-13.208656500113401</v>
      </c>
      <c r="J197">
        <v>1974.5995261647299</v>
      </c>
      <c r="K197">
        <v>0.99466276358616601</v>
      </c>
      <c r="L197">
        <v>-13.4988818417758</v>
      </c>
      <c r="M197">
        <v>1971.6179882945501</v>
      </c>
      <c r="N197">
        <v>0.99453724538547805</v>
      </c>
    </row>
    <row r="198" spans="1:14" x14ac:dyDescent="0.25">
      <c r="A198">
        <v>197</v>
      </c>
      <c r="B198" t="s">
        <v>296</v>
      </c>
      <c r="C198">
        <v>-13.342722138789499</v>
      </c>
      <c r="D198">
        <v>1972.3660796050001</v>
      </c>
      <c r="E198">
        <v>0.99460248738510804</v>
      </c>
      <c r="F198" t="s">
        <v>170</v>
      </c>
      <c r="G198" t="s">
        <v>170</v>
      </c>
      <c r="H198" t="s">
        <v>170</v>
      </c>
      <c r="I198">
        <v>-13.2086565001139</v>
      </c>
      <c r="J198">
        <v>1974.59952616482</v>
      </c>
      <c r="K198">
        <v>0.99466276358616601</v>
      </c>
      <c r="L198">
        <v>-13.498881841775599</v>
      </c>
      <c r="M198">
        <v>1971.6179882941201</v>
      </c>
      <c r="N198">
        <v>0.99453724538547705</v>
      </c>
    </row>
    <row r="199" spans="1:14" x14ac:dyDescent="0.25">
      <c r="A199">
        <v>198</v>
      </c>
      <c r="B199" t="s">
        <v>297</v>
      </c>
      <c r="C199">
        <v>-13.3427221387924</v>
      </c>
      <c r="D199">
        <v>1972.3660796024999</v>
      </c>
      <c r="E199">
        <v>0.99460248738510004</v>
      </c>
      <c r="F199" t="s">
        <v>170</v>
      </c>
      <c r="G199" t="s">
        <v>170</v>
      </c>
      <c r="H199" t="s">
        <v>170</v>
      </c>
      <c r="I199">
        <v>-13.2086565001135</v>
      </c>
      <c r="J199">
        <v>1974.5995261646699</v>
      </c>
      <c r="K199">
        <v>0.99466276358616601</v>
      </c>
      <c r="L199">
        <v>-13.4988818417781</v>
      </c>
      <c r="M199">
        <v>1971.6179882966401</v>
      </c>
      <c r="N199">
        <v>0.99453724538548305</v>
      </c>
    </row>
    <row r="200" spans="1:14" x14ac:dyDescent="0.25">
      <c r="A200">
        <v>199</v>
      </c>
      <c r="B200" t="s">
        <v>298</v>
      </c>
      <c r="C200">
        <v>-13.342722138792601</v>
      </c>
      <c r="D200">
        <v>1972.36607960281</v>
      </c>
      <c r="E200">
        <v>0.99460248738510104</v>
      </c>
      <c r="F200" t="s">
        <v>170</v>
      </c>
      <c r="G200" t="s">
        <v>170</v>
      </c>
      <c r="H200" t="s">
        <v>170</v>
      </c>
      <c r="I200">
        <v>-13.208656500112699</v>
      </c>
      <c r="J200">
        <v>1974.59952616429</v>
      </c>
      <c r="K200">
        <v>0.99466276358616501</v>
      </c>
      <c r="L200">
        <v>-13.4988818417765</v>
      </c>
      <c r="M200">
        <v>1971.6179882951301</v>
      </c>
      <c r="N200">
        <v>0.99453724538547905</v>
      </c>
    </row>
    <row r="201" spans="1:14" x14ac:dyDescent="0.25">
      <c r="A201">
        <v>200</v>
      </c>
      <c r="B201" t="s">
        <v>299</v>
      </c>
      <c r="C201">
        <v>3.12942037782918</v>
      </c>
      <c r="D201">
        <v>1.1669385332406399</v>
      </c>
      <c r="E201">
        <v>7.3241364221859097E-3</v>
      </c>
      <c r="F201" t="s">
        <v>170</v>
      </c>
      <c r="G201" t="s">
        <v>170</v>
      </c>
      <c r="H201" t="s">
        <v>170</v>
      </c>
      <c r="I201">
        <v>3.2614270096554998</v>
      </c>
      <c r="J201">
        <v>1.1746519096246899</v>
      </c>
      <c r="K201">
        <v>5.4946774182148099E-3</v>
      </c>
      <c r="L201">
        <v>2.9735296175099402</v>
      </c>
      <c r="M201">
        <v>1.1661875314686101</v>
      </c>
      <c r="N201">
        <v>1.0778880148967499E-2</v>
      </c>
    </row>
    <row r="202" spans="1:14" x14ac:dyDescent="0.25">
      <c r="A202">
        <v>201</v>
      </c>
      <c r="B202" t="s">
        <v>300</v>
      </c>
      <c r="C202">
        <v>-13.390740711757701</v>
      </c>
      <c r="D202">
        <v>2277.0235428542901</v>
      </c>
      <c r="E202">
        <v>0.99530782028077003</v>
      </c>
      <c r="F202" t="s">
        <v>170</v>
      </c>
      <c r="G202" t="s">
        <v>170</v>
      </c>
      <c r="H202" t="s">
        <v>170</v>
      </c>
      <c r="I202">
        <v>-13.254474657196001</v>
      </c>
      <c r="J202">
        <v>2280.4688919955402</v>
      </c>
      <c r="K202">
        <v>0.99536258478012396</v>
      </c>
      <c r="L202">
        <v>-13.4963576214585</v>
      </c>
      <c r="M202">
        <v>2274.14318899716</v>
      </c>
      <c r="N202">
        <v>0.99526482227980395</v>
      </c>
    </row>
    <row r="203" spans="1:14" x14ac:dyDescent="0.25">
      <c r="A203">
        <v>202</v>
      </c>
      <c r="B203" t="s">
        <v>301</v>
      </c>
      <c r="C203">
        <v>-13.390740711757701</v>
      </c>
      <c r="D203">
        <v>2277.0235428543901</v>
      </c>
      <c r="E203">
        <v>0.99530782028077003</v>
      </c>
      <c r="F203" t="s">
        <v>170</v>
      </c>
      <c r="G203" t="s">
        <v>170</v>
      </c>
      <c r="H203" t="s">
        <v>170</v>
      </c>
      <c r="I203">
        <v>-13.254474657196001</v>
      </c>
      <c r="J203">
        <v>2280.4688919956898</v>
      </c>
      <c r="K203">
        <v>0.99536258478012396</v>
      </c>
      <c r="L203">
        <v>-13.49635762146</v>
      </c>
      <c r="M203">
        <v>2274.1431889944301</v>
      </c>
      <c r="N203">
        <v>0.99526482227979796</v>
      </c>
    </row>
    <row r="204" spans="1:14" x14ac:dyDescent="0.25">
      <c r="A204">
        <v>203</v>
      </c>
      <c r="B204" t="s">
        <v>302</v>
      </c>
      <c r="C204">
        <v>-13.3907407117582</v>
      </c>
      <c r="D204">
        <v>2277.0235428534102</v>
      </c>
      <c r="E204">
        <v>0.99530782028076803</v>
      </c>
      <c r="F204" t="s">
        <v>170</v>
      </c>
      <c r="G204" t="s">
        <v>170</v>
      </c>
      <c r="H204" t="s">
        <v>170</v>
      </c>
      <c r="I204">
        <v>-13.2544746571961</v>
      </c>
      <c r="J204">
        <v>2280.4688919955702</v>
      </c>
      <c r="K204">
        <v>0.99536258478012396</v>
      </c>
      <c r="L204">
        <v>-13.496357621453599</v>
      </c>
      <c r="M204">
        <v>2274.1431889912001</v>
      </c>
      <c r="N204">
        <v>0.99526482227979296</v>
      </c>
    </row>
    <row r="205" spans="1:14" x14ac:dyDescent="0.25">
      <c r="A205">
        <v>204</v>
      </c>
      <c r="B205" t="s">
        <v>303</v>
      </c>
      <c r="C205">
        <v>-13.390740711757299</v>
      </c>
      <c r="D205">
        <v>2277.02354285406</v>
      </c>
      <c r="E205">
        <v>0.99530782028076903</v>
      </c>
      <c r="F205" t="s">
        <v>170</v>
      </c>
      <c r="G205" t="s">
        <v>170</v>
      </c>
      <c r="H205" t="s">
        <v>170</v>
      </c>
      <c r="I205">
        <v>-13.2544746571959</v>
      </c>
      <c r="J205">
        <v>2280.4688919955302</v>
      </c>
      <c r="K205">
        <v>0.99536258478012396</v>
      </c>
      <c r="L205">
        <v>-13.496357621455999</v>
      </c>
      <c r="M205">
        <v>2274.1431889942901</v>
      </c>
      <c r="N205">
        <v>0.99526482227979896</v>
      </c>
    </row>
    <row r="206" spans="1:14" x14ac:dyDescent="0.25">
      <c r="A206">
        <v>205</v>
      </c>
      <c r="B206" t="s">
        <v>304</v>
      </c>
      <c r="C206">
        <v>-13.3907407117578</v>
      </c>
      <c r="D206">
        <v>2277.0235428543901</v>
      </c>
      <c r="E206">
        <v>0.99530782028077003</v>
      </c>
      <c r="F206" t="s">
        <v>170</v>
      </c>
      <c r="G206" t="s">
        <v>170</v>
      </c>
      <c r="H206" t="s">
        <v>170</v>
      </c>
      <c r="I206">
        <v>-13.2544746571959</v>
      </c>
      <c r="J206">
        <v>2280.4688919957198</v>
      </c>
      <c r="K206">
        <v>0.99536258478012396</v>
      </c>
      <c r="L206">
        <v>-13.4963576214565</v>
      </c>
      <c r="M206">
        <v>2274.1431889935202</v>
      </c>
      <c r="N206">
        <v>0.99526482227979696</v>
      </c>
    </row>
    <row r="207" spans="1:14" x14ac:dyDescent="0.25">
      <c r="A207">
        <v>206</v>
      </c>
      <c r="B207" t="s">
        <v>305</v>
      </c>
      <c r="C207">
        <v>-13.3907407117531</v>
      </c>
      <c r="D207">
        <v>2277.0235428498299</v>
      </c>
      <c r="E207">
        <v>0.99530782028076203</v>
      </c>
      <c r="F207" t="s">
        <v>170</v>
      </c>
      <c r="G207" t="s">
        <v>170</v>
      </c>
      <c r="H207" t="s">
        <v>170</v>
      </c>
      <c r="I207">
        <v>-13.254474657196299</v>
      </c>
      <c r="J207">
        <v>2280.4688919959599</v>
      </c>
      <c r="K207">
        <v>0.99536258478012496</v>
      </c>
      <c r="L207">
        <v>-13.4963576214575</v>
      </c>
      <c r="M207">
        <v>2274.1431889954602</v>
      </c>
      <c r="N207">
        <v>0.99526482227980095</v>
      </c>
    </row>
    <row r="208" spans="1:14" x14ac:dyDescent="0.25">
      <c r="A208">
        <v>207</v>
      </c>
      <c r="B208" t="s">
        <v>306</v>
      </c>
      <c r="C208">
        <v>-13.390740711757999</v>
      </c>
      <c r="D208">
        <v>2277.0235428546198</v>
      </c>
      <c r="E208">
        <v>0.99530782028077003</v>
      </c>
      <c r="F208" t="s">
        <v>170</v>
      </c>
      <c r="G208" t="s">
        <v>170</v>
      </c>
      <c r="H208" t="s">
        <v>170</v>
      </c>
      <c r="I208">
        <v>-13.2544746571955</v>
      </c>
      <c r="J208">
        <v>2280.4688919958398</v>
      </c>
      <c r="K208">
        <v>0.99536258478012496</v>
      </c>
      <c r="L208">
        <v>-13.4963576214657</v>
      </c>
      <c r="M208">
        <v>2274.1431889997202</v>
      </c>
      <c r="N208">
        <v>0.99526482227980695</v>
      </c>
    </row>
    <row r="209" spans="1:14" x14ac:dyDescent="0.25">
      <c r="A209">
        <v>208</v>
      </c>
      <c r="B209" t="s">
        <v>307</v>
      </c>
      <c r="C209">
        <v>-13.3907407117579</v>
      </c>
      <c r="D209">
        <v>2277.0235428543601</v>
      </c>
      <c r="E209">
        <v>0.99530782028077003</v>
      </c>
      <c r="F209" t="s">
        <v>170</v>
      </c>
      <c r="G209" t="s">
        <v>170</v>
      </c>
      <c r="H209" t="s">
        <v>170</v>
      </c>
      <c r="I209">
        <v>-13.254474657197401</v>
      </c>
      <c r="J209">
        <v>2280.4688920037602</v>
      </c>
      <c r="K209">
        <v>0.99536258478013995</v>
      </c>
      <c r="L209">
        <v>-13.4963576214555</v>
      </c>
      <c r="M209">
        <v>2274.1431889942</v>
      </c>
      <c r="N209">
        <v>0.99526482227979896</v>
      </c>
    </row>
    <row r="210" spans="1:14" x14ac:dyDescent="0.25">
      <c r="A210">
        <v>209</v>
      </c>
      <c r="B210" t="s">
        <v>308</v>
      </c>
      <c r="C210">
        <v>-13.3907407117569</v>
      </c>
      <c r="D210">
        <v>2277.0235428527099</v>
      </c>
      <c r="E210">
        <v>0.99530782028076703</v>
      </c>
      <c r="F210" t="s">
        <v>170</v>
      </c>
      <c r="G210" t="s">
        <v>170</v>
      </c>
      <c r="H210" t="s">
        <v>170</v>
      </c>
      <c r="I210">
        <v>-13.2544746571964</v>
      </c>
      <c r="J210">
        <v>2280.4688919959999</v>
      </c>
      <c r="K210">
        <v>0.99536258478012496</v>
      </c>
      <c r="L210">
        <v>-13.496357621454999</v>
      </c>
      <c r="M210">
        <v>2274.1431889933801</v>
      </c>
      <c r="N210">
        <v>0.99526482227979696</v>
      </c>
    </row>
    <row r="211" spans="1:14" x14ac:dyDescent="0.25">
      <c r="A211">
        <v>210</v>
      </c>
      <c r="B211" t="s">
        <v>309</v>
      </c>
      <c r="C211">
        <v>-13.390740711757999</v>
      </c>
      <c r="D211">
        <v>2277.0235428545102</v>
      </c>
      <c r="E211">
        <v>0.99530782028077003</v>
      </c>
      <c r="F211" t="s">
        <v>170</v>
      </c>
      <c r="G211" t="s">
        <v>170</v>
      </c>
      <c r="H211" t="s">
        <v>170</v>
      </c>
      <c r="I211">
        <v>-13.2544746571962</v>
      </c>
      <c r="J211">
        <v>2280.4688919958799</v>
      </c>
      <c r="K211">
        <v>0.99536258478012396</v>
      </c>
      <c r="L211">
        <v>-13.4963576214559</v>
      </c>
      <c r="M211">
        <v>2274.1431889942901</v>
      </c>
      <c r="N211">
        <v>0.99526482227979896</v>
      </c>
    </row>
    <row r="212" spans="1:14" x14ac:dyDescent="0.25">
      <c r="A212">
        <v>211</v>
      </c>
      <c r="B212" t="s">
        <v>310</v>
      </c>
      <c r="C212">
        <v>-13.3907407117579</v>
      </c>
      <c r="D212">
        <v>2277.0235428543801</v>
      </c>
      <c r="E212">
        <v>0.99530782028077003</v>
      </c>
      <c r="F212" t="s">
        <v>170</v>
      </c>
      <c r="G212" t="s">
        <v>170</v>
      </c>
      <c r="H212" t="s">
        <v>170</v>
      </c>
      <c r="I212">
        <v>-13.254474657196001</v>
      </c>
      <c r="J212">
        <v>2280.4688919957698</v>
      </c>
      <c r="K212">
        <v>0.99536258478012396</v>
      </c>
      <c r="L212">
        <v>-13.4963576214532</v>
      </c>
      <c r="M212">
        <v>2274.1431889918599</v>
      </c>
      <c r="N212">
        <v>0.99526482227979496</v>
      </c>
    </row>
    <row r="213" spans="1:14" x14ac:dyDescent="0.25">
      <c r="A213">
        <v>212</v>
      </c>
      <c r="B213" t="s">
        <v>311</v>
      </c>
      <c r="C213">
        <v>-13.390740711741</v>
      </c>
      <c r="D213">
        <v>2277.02354283865</v>
      </c>
      <c r="E213">
        <v>0.99530782028074305</v>
      </c>
      <c r="F213" t="s">
        <v>170</v>
      </c>
      <c r="G213" t="s">
        <v>170</v>
      </c>
      <c r="H213" t="s">
        <v>170</v>
      </c>
      <c r="I213">
        <v>-13.2544746571964</v>
      </c>
      <c r="J213">
        <v>2280.4688919960099</v>
      </c>
      <c r="K213">
        <v>0.99536258478012496</v>
      </c>
      <c r="L213">
        <v>-13.496357621454299</v>
      </c>
      <c r="M213">
        <v>2274.1431889935502</v>
      </c>
      <c r="N213">
        <v>0.99526482227979796</v>
      </c>
    </row>
    <row r="214" spans="1:14" x14ac:dyDescent="0.25">
      <c r="A214">
        <v>213</v>
      </c>
      <c r="B214" t="s">
        <v>312</v>
      </c>
      <c r="C214">
        <v>-13.390740711757999</v>
      </c>
      <c r="D214">
        <v>2277.0235428545302</v>
      </c>
      <c r="E214">
        <v>0.99530782028077003</v>
      </c>
      <c r="F214" t="s">
        <v>170</v>
      </c>
      <c r="G214" t="s">
        <v>170</v>
      </c>
      <c r="H214" t="s">
        <v>170</v>
      </c>
      <c r="I214">
        <v>-13.2544746571961</v>
      </c>
      <c r="J214">
        <v>2280.4688919956002</v>
      </c>
      <c r="K214">
        <v>0.99536258478012396</v>
      </c>
      <c r="L214">
        <v>-13.496357621456999</v>
      </c>
      <c r="M214">
        <v>2274.1431889948699</v>
      </c>
      <c r="N214">
        <v>0.99526482227979995</v>
      </c>
    </row>
    <row r="215" spans="1:14" x14ac:dyDescent="0.25">
      <c r="A215">
        <v>214</v>
      </c>
      <c r="B215" t="s">
        <v>313</v>
      </c>
      <c r="C215">
        <v>-13.390740711757999</v>
      </c>
      <c r="D215">
        <v>2277.0235428545602</v>
      </c>
      <c r="E215">
        <v>0.99530782028077003</v>
      </c>
      <c r="F215" t="s">
        <v>170</v>
      </c>
      <c r="G215" t="s">
        <v>170</v>
      </c>
      <c r="H215" t="s">
        <v>170</v>
      </c>
      <c r="I215">
        <v>-13.2544746572195</v>
      </c>
      <c r="J215">
        <v>2280.4688920096</v>
      </c>
      <c r="K215">
        <v>0.99536258478014406</v>
      </c>
      <c r="L215">
        <v>-13.496357621455701</v>
      </c>
      <c r="M215">
        <v>2274.14318899315</v>
      </c>
      <c r="N215">
        <v>0.99526482227979696</v>
      </c>
    </row>
    <row r="216" spans="1:14" x14ac:dyDescent="0.25">
      <c r="A216">
        <v>215</v>
      </c>
      <c r="B216" t="s">
        <v>314</v>
      </c>
      <c r="C216">
        <v>-13.3907407117579</v>
      </c>
      <c r="D216">
        <v>2277.0235428541801</v>
      </c>
      <c r="E216">
        <v>0.99530782028076903</v>
      </c>
      <c r="F216" t="s">
        <v>170</v>
      </c>
      <c r="G216" t="s">
        <v>170</v>
      </c>
      <c r="H216" t="s">
        <v>170</v>
      </c>
      <c r="I216">
        <v>-13.2544746571965</v>
      </c>
      <c r="J216">
        <v>2280.4688919958899</v>
      </c>
      <c r="K216">
        <v>0.99536258478012396</v>
      </c>
      <c r="L216">
        <v>-13.496357621454001</v>
      </c>
      <c r="M216">
        <v>2274.1431889925898</v>
      </c>
      <c r="N216">
        <v>0.99526482227979596</v>
      </c>
    </row>
    <row r="217" spans="1:14" x14ac:dyDescent="0.25">
      <c r="A217">
        <v>216</v>
      </c>
      <c r="B217" t="s">
        <v>315</v>
      </c>
      <c r="C217">
        <v>-13.390740711757701</v>
      </c>
      <c r="D217">
        <v>2277.0235428542701</v>
      </c>
      <c r="E217">
        <v>0.99530782028077003</v>
      </c>
      <c r="F217" t="s">
        <v>170</v>
      </c>
      <c r="G217" t="s">
        <v>170</v>
      </c>
      <c r="H217" t="s">
        <v>170</v>
      </c>
      <c r="I217">
        <v>-13.254474657200101</v>
      </c>
      <c r="J217">
        <v>2280.4688919965502</v>
      </c>
      <c r="K217">
        <v>0.99536258478012396</v>
      </c>
      <c r="L217">
        <v>-13.496357621455999</v>
      </c>
      <c r="M217">
        <v>2274.1431889942801</v>
      </c>
      <c r="N217">
        <v>0.99526482227979896</v>
      </c>
    </row>
    <row r="218" spans="1:14" x14ac:dyDescent="0.25">
      <c r="A218">
        <v>217</v>
      </c>
      <c r="B218" t="s">
        <v>316</v>
      </c>
      <c r="C218">
        <v>-13.390740711757999</v>
      </c>
      <c r="D218">
        <v>2277.0235428545898</v>
      </c>
      <c r="E218">
        <v>0.99530782028077003</v>
      </c>
      <c r="F218" t="s">
        <v>170</v>
      </c>
      <c r="G218" t="s">
        <v>170</v>
      </c>
      <c r="H218" t="s">
        <v>170</v>
      </c>
      <c r="I218">
        <v>-13.2544746571964</v>
      </c>
      <c r="J218">
        <v>2280.4688919959099</v>
      </c>
      <c r="K218">
        <v>0.99536258478012396</v>
      </c>
      <c r="L218">
        <v>-13.496357621455999</v>
      </c>
      <c r="M218">
        <v>2274.1431889943101</v>
      </c>
      <c r="N218">
        <v>0.99526482227979896</v>
      </c>
    </row>
    <row r="219" spans="1:14" x14ac:dyDescent="0.25">
      <c r="A219">
        <v>218</v>
      </c>
      <c r="B219" t="s">
        <v>317</v>
      </c>
      <c r="C219">
        <v>-13.390740711763801</v>
      </c>
      <c r="D219">
        <v>2277.02354285415</v>
      </c>
      <c r="E219">
        <v>0.99530782028076703</v>
      </c>
      <c r="F219" t="s">
        <v>170</v>
      </c>
      <c r="G219" t="s">
        <v>170</v>
      </c>
      <c r="H219" t="s">
        <v>170</v>
      </c>
      <c r="I219">
        <v>-13.254474657196299</v>
      </c>
      <c r="J219">
        <v>2280.4688919958699</v>
      </c>
      <c r="K219">
        <v>0.99536258478012396</v>
      </c>
      <c r="L219">
        <v>-13.4963576214453</v>
      </c>
      <c r="M219">
        <v>2274.1431889873602</v>
      </c>
      <c r="N219">
        <v>0.99526482227978796</v>
      </c>
    </row>
    <row r="220" spans="1:14" x14ac:dyDescent="0.25">
      <c r="A220">
        <v>219</v>
      </c>
      <c r="B220" t="s">
        <v>318</v>
      </c>
      <c r="C220">
        <v>-13.3907407117579</v>
      </c>
      <c r="D220">
        <v>2277.0235428544702</v>
      </c>
      <c r="E220">
        <v>0.99530782028077003</v>
      </c>
      <c r="F220" t="s">
        <v>170</v>
      </c>
      <c r="G220" t="s">
        <v>170</v>
      </c>
      <c r="H220" t="s">
        <v>170</v>
      </c>
      <c r="I220">
        <v>-13.254474657196599</v>
      </c>
      <c r="J220">
        <v>2280.46889199616</v>
      </c>
      <c r="K220">
        <v>0.99536258478012496</v>
      </c>
      <c r="L220">
        <v>-13.496357621454001</v>
      </c>
      <c r="M220">
        <v>2274.1431889936198</v>
      </c>
      <c r="N220">
        <v>0.99526482227979796</v>
      </c>
    </row>
    <row r="221" spans="1:14" x14ac:dyDescent="0.25">
      <c r="A221">
        <v>220</v>
      </c>
      <c r="B221" t="s">
        <v>319</v>
      </c>
      <c r="C221">
        <v>-13.390740711758101</v>
      </c>
      <c r="D221">
        <v>2277.0235428545798</v>
      </c>
      <c r="E221">
        <v>0.99530782028077003</v>
      </c>
      <c r="F221" t="s">
        <v>170</v>
      </c>
      <c r="G221" t="s">
        <v>170</v>
      </c>
      <c r="H221" t="s">
        <v>170</v>
      </c>
      <c r="I221">
        <v>-13.254474657196001</v>
      </c>
      <c r="J221">
        <v>2280.4688919956202</v>
      </c>
      <c r="K221">
        <v>0.99536258478012396</v>
      </c>
      <c r="L221">
        <v>-13.4963576214559</v>
      </c>
      <c r="M221">
        <v>2274.14318899414</v>
      </c>
      <c r="N221">
        <v>0.99526482227979896</v>
      </c>
    </row>
    <row r="222" spans="1:14" x14ac:dyDescent="0.25">
      <c r="A222">
        <v>221</v>
      </c>
      <c r="B222" t="s">
        <v>320</v>
      </c>
      <c r="C222">
        <v>-13.390740711756299</v>
      </c>
      <c r="D222">
        <v>2277.0235428544001</v>
      </c>
      <c r="E222">
        <v>0.99530782028077003</v>
      </c>
      <c r="F222" t="s">
        <v>170</v>
      </c>
      <c r="G222" t="s">
        <v>170</v>
      </c>
      <c r="H222" t="s">
        <v>170</v>
      </c>
      <c r="I222">
        <v>-13.2544746571961</v>
      </c>
      <c r="J222">
        <v>2280.4688919958799</v>
      </c>
      <c r="K222">
        <v>0.99536258478012396</v>
      </c>
      <c r="L222">
        <v>-13.496357621454599</v>
      </c>
      <c r="M222">
        <v>2274.1431889924402</v>
      </c>
      <c r="N222">
        <v>0.99526482227979596</v>
      </c>
    </row>
    <row r="223" spans="1:14" x14ac:dyDescent="0.25">
      <c r="A223">
        <v>222</v>
      </c>
      <c r="B223" t="s">
        <v>321</v>
      </c>
      <c r="C223">
        <v>3.4902329046698402</v>
      </c>
      <c r="D223">
        <v>1.23789988906019</v>
      </c>
      <c r="E223">
        <v>4.8101658539778701E-3</v>
      </c>
      <c r="F223" t="s">
        <v>170</v>
      </c>
      <c r="G223" t="s">
        <v>170</v>
      </c>
      <c r="H223" t="s">
        <v>170</v>
      </c>
      <c r="I223">
        <v>3.62278462878675</v>
      </c>
      <c r="J223">
        <v>1.2420766386298501</v>
      </c>
      <c r="K223">
        <v>3.5373786014278302E-3</v>
      </c>
      <c r="L223">
        <v>3.3881973243971202</v>
      </c>
      <c r="M223">
        <v>1.23962726745128</v>
      </c>
      <c r="N223">
        <v>6.2714847435493999E-3</v>
      </c>
    </row>
    <row r="224" spans="1:14" x14ac:dyDescent="0.25">
      <c r="A224">
        <v>223</v>
      </c>
      <c r="B224" t="s">
        <v>322</v>
      </c>
      <c r="C224">
        <v>-13.238030936357999</v>
      </c>
      <c r="D224">
        <v>2796.9866463780099</v>
      </c>
      <c r="E224">
        <v>0.99622365695642801</v>
      </c>
      <c r="F224" t="s">
        <v>170</v>
      </c>
      <c r="G224" t="s">
        <v>170</v>
      </c>
      <c r="H224" t="s">
        <v>170</v>
      </c>
      <c r="I224">
        <v>-13.150857046020199</v>
      </c>
      <c r="J224">
        <v>2796.3724484066802</v>
      </c>
      <c r="K224">
        <v>0.99624770043535404</v>
      </c>
      <c r="L224">
        <v>-13.311256545521401</v>
      </c>
      <c r="M224">
        <v>2796.8941969184698</v>
      </c>
      <c r="N224">
        <v>0.99620264291761296</v>
      </c>
    </row>
    <row r="225" spans="1:14" x14ac:dyDescent="0.25">
      <c r="A225">
        <v>224</v>
      </c>
      <c r="B225" t="s">
        <v>323</v>
      </c>
      <c r="C225">
        <v>-13.238030936344099</v>
      </c>
      <c r="D225">
        <v>2796.9866463636199</v>
      </c>
      <c r="E225">
        <v>0.99622365695641202</v>
      </c>
      <c r="F225" t="s">
        <v>170</v>
      </c>
      <c r="G225" t="s">
        <v>170</v>
      </c>
      <c r="H225" t="s">
        <v>170</v>
      </c>
      <c r="I225">
        <v>-13.1508570460151</v>
      </c>
      <c r="J225">
        <v>2796.3724484030599</v>
      </c>
      <c r="K225">
        <v>0.99624770043535005</v>
      </c>
      <c r="L225">
        <v>-13.311256545523699</v>
      </c>
      <c r="M225">
        <v>2796.8941969227099</v>
      </c>
      <c r="N225">
        <v>0.99620264291761895</v>
      </c>
    </row>
    <row r="226" spans="1:14" x14ac:dyDescent="0.25">
      <c r="A226">
        <v>225</v>
      </c>
      <c r="B226" t="s">
        <v>324</v>
      </c>
      <c r="C226">
        <v>-13.238030936357699</v>
      </c>
      <c r="D226">
        <v>2796.9866463776498</v>
      </c>
      <c r="E226">
        <v>0.99622365695642701</v>
      </c>
      <c r="F226" t="s">
        <v>170</v>
      </c>
      <c r="G226" t="s">
        <v>170</v>
      </c>
      <c r="H226" t="s">
        <v>170</v>
      </c>
      <c r="I226">
        <v>-13.1508570460204</v>
      </c>
      <c r="J226">
        <v>2796.3724484071399</v>
      </c>
      <c r="K226">
        <v>0.99624770043535404</v>
      </c>
      <c r="L226">
        <v>-13.311256545520299</v>
      </c>
      <c r="M226">
        <v>2796.8941969130201</v>
      </c>
      <c r="N226">
        <v>0.99620264291760596</v>
      </c>
    </row>
    <row r="227" spans="1:14" x14ac:dyDescent="0.25">
      <c r="A227">
        <v>226</v>
      </c>
      <c r="B227" t="s">
        <v>325</v>
      </c>
      <c r="C227">
        <v>-13.2380309363576</v>
      </c>
      <c r="D227">
        <v>2796.9866463773801</v>
      </c>
      <c r="E227">
        <v>0.99622365695642701</v>
      </c>
      <c r="F227" t="s">
        <v>170</v>
      </c>
      <c r="G227" t="s">
        <v>170</v>
      </c>
      <c r="H227" t="s">
        <v>170</v>
      </c>
      <c r="I227">
        <v>-13.1508570460208</v>
      </c>
      <c r="J227">
        <v>2796.37244840734</v>
      </c>
      <c r="K227">
        <v>0.99624770043535404</v>
      </c>
      <c r="L227">
        <v>-13.311256545526801</v>
      </c>
      <c r="M227">
        <v>2796.8941969226198</v>
      </c>
      <c r="N227">
        <v>0.99620264291761795</v>
      </c>
    </row>
    <row r="228" spans="1:14" x14ac:dyDescent="0.25">
      <c r="A228">
        <v>227</v>
      </c>
      <c r="B228" t="s">
        <v>326</v>
      </c>
      <c r="C228">
        <v>-13.238030936357401</v>
      </c>
      <c r="D228">
        <v>2796.9866463778399</v>
      </c>
      <c r="E228">
        <v>0.99622365695642801</v>
      </c>
      <c r="F228" t="s">
        <v>170</v>
      </c>
      <c r="G228" t="s">
        <v>170</v>
      </c>
      <c r="H228" t="s">
        <v>170</v>
      </c>
      <c r="I228">
        <v>-13.150857046020599</v>
      </c>
      <c r="J228">
        <v>2796.3724484071799</v>
      </c>
      <c r="K228">
        <v>0.99624770043535404</v>
      </c>
      <c r="L228">
        <v>-13.311256545521699</v>
      </c>
      <c r="M228">
        <v>2796.8941969189</v>
      </c>
      <c r="N228">
        <v>0.99620264291761396</v>
      </c>
    </row>
    <row r="229" spans="1:14" x14ac:dyDescent="0.25">
      <c r="A229">
        <v>228</v>
      </c>
      <c r="B229" t="s">
        <v>327</v>
      </c>
      <c r="C229">
        <v>-13.2380309363576</v>
      </c>
      <c r="D229">
        <v>2796.9866463775202</v>
      </c>
      <c r="E229">
        <v>0.99622365695642701</v>
      </c>
      <c r="F229" t="s">
        <v>170</v>
      </c>
      <c r="G229" t="s">
        <v>170</v>
      </c>
      <c r="H229" t="s">
        <v>170</v>
      </c>
      <c r="I229">
        <v>-13.1508570460205</v>
      </c>
      <c r="J229">
        <v>2796.3724484068898</v>
      </c>
      <c r="K229">
        <v>0.99624770043535404</v>
      </c>
      <c r="L229">
        <v>-13.3112565455199</v>
      </c>
      <c r="M229">
        <v>2796.8941969193102</v>
      </c>
      <c r="N229">
        <v>0.99620264291761496</v>
      </c>
    </row>
    <row r="230" spans="1:14" x14ac:dyDescent="0.25">
      <c r="A230">
        <v>229</v>
      </c>
      <c r="B230" t="s">
        <v>328</v>
      </c>
      <c r="C230">
        <v>-13.2380309363578</v>
      </c>
      <c r="D230">
        <v>2796.9866463778299</v>
      </c>
      <c r="E230">
        <v>0.99622365695642801</v>
      </c>
      <c r="F230" t="s">
        <v>170</v>
      </c>
      <c r="G230" t="s">
        <v>170</v>
      </c>
      <c r="H230" t="s">
        <v>170</v>
      </c>
      <c r="I230">
        <v>-13.150857046020899</v>
      </c>
      <c r="J230">
        <v>2796.3724484074701</v>
      </c>
      <c r="K230">
        <v>0.99624770043535404</v>
      </c>
      <c r="L230">
        <v>-13.311256545521299</v>
      </c>
      <c r="M230">
        <v>2796.8941969183602</v>
      </c>
      <c r="N230">
        <v>0.99620264291761296</v>
      </c>
    </row>
    <row r="231" spans="1:14" x14ac:dyDescent="0.25">
      <c r="A231">
        <v>230</v>
      </c>
      <c r="B231" t="s">
        <v>329</v>
      </c>
      <c r="C231">
        <v>-13.2380309363569</v>
      </c>
      <c r="D231">
        <v>2796.9866463799899</v>
      </c>
      <c r="E231">
        <v>0.996223656956431</v>
      </c>
      <c r="F231" t="s">
        <v>170</v>
      </c>
      <c r="G231" t="s">
        <v>170</v>
      </c>
      <c r="H231" t="s">
        <v>170</v>
      </c>
      <c r="I231">
        <v>-13.150857046004701</v>
      </c>
      <c r="J231">
        <v>2796.3724483879901</v>
      </c>
      <c r="K231">
        <v>0.99624770043533295</v>
      </c>
      <c r="L231">
        <v>-13.311256545521401</v>
      </c>
      <c r="M231">
        <v>2796.8941969183702</v>
      </c>
      <c r="N231">
        <v>0.99620264291761296</v>
      </c>
    </row>
    <row r="232" spans="1:14" x14ac:dyDescent="0.25">
      <c r="A232">
        <v>231</v>
      </c>
      <c r="B232" t="s">
        <v>330</v>
      </c>
      <c r="C232">
        <v>-13.238030936357401</v>
      </c>
      <c r="D232">
        <v>2796.9866463773401</v>
      </c>
      <c r="E232">
        <v>0.99622365695642701</v>
      </c>
      <c r="F232" t="s">
        <v>170</v>
      </c>
      <c r="G232" t="s">
        <v>170</v>
      </c>
      <c r="H232" t="s">
        <v>170</v>
      </c>
      <c r="I232">
        <v>-13.1508570460212</v>
      </c>
      <c r="J232">
        <v>2796.3724484078698</v>
      </c>
      <c r="K232">
        <v>0.99624770043535504</v>
      </c>
      <c r="L232">
        <v>-13.3112565455215</v>
      </c>
      <c r="M232">
        <v>2796.8941969185198</v>
      </c>
      <c r="N232">
        <v>0.99620264291761396</v>
      </c>
    </row>
    <row r="233" spans="1:14" x14ac:dyDescent="0.25">
      <c r="A233">
        <v>232</v>
      </c>
      <c r="B233" t="s">
        <v>331</v>
      </c>
      <c r="C233">
        <v>-13.2380309363578</v>
      </c>
      <c r="D233">
        <v>2796.9866463777698</v>
      </c>
      <c r="E233">
        <v>0.99622365695642701</v>
      </c>
      <c r="F233" t="s">
        <v>170</v>
      </c>
      <c r="G233" t="s">
        <v>170</v>
      </c>
      <c r="H233" t="s">
        <v>170</v>
      </c>
      <c r="I233">
        <v>-13.1508570460207</v>
      </c>
      <c r="J233">
        <v>2796.3724484071599</v>
      </c>
      <c r="K233">
        <v>0.99624770043535404</v>
      </c>
      <c r="L233">
        <v>-13.3112565455215</v>
      </c>
      <c r="M233">
        <v>2796.8941969185598</v>
      </c>
      <c r="N233">
        <v>0.99620264291761396</v>
      </c>
    </row>
    <row r="234" spans="1:14" x14ac:dyDescent="0.25">
      <c r="A234">
        <v>233</v>
      </c>
      <c r="B234" t="s">
        <v>332</v>
      </c>
      <c r="C234">
        <v>-13.238030936358101</v>
      </c>
      <c r="D234">
        <v>2796.9866463772801</v>
      </c>
      <c r="E234">
        <v>0.99622365695642701</v>
      </c>
      <c r="F234" t="s">
        <v>170</v>
      </c>
      <c r="G234" t="s">
        <v>170</v>
      </c>
      <c r="H234" t="s">
        <v>170</v>
      </c>
      <c r="I234">
        <v>-13.1508570460205</v>
      </c>
      <c r="J234">
        <v>2796.3724484068498</v>
      </c>
      <c r="K234">
        <v>0.99624770043535404</v>
      </c>
      <c r="L234">
        <v>-13.3112565455218</v>
      </c>
      <c r="M234">
        <v>2796.8941969187899</v>
      </c>
      <c r="N234">
        <v>0.99620264291761396</v>
      </c>
    </row>
    <row r="235" spans="1:14" x14ac:dyDescent="0.25">
      <c r="A235">
        <v>234</v>
      </c>
      <c r="B235" t="s">
        <v>333</v>
      </c>
      <c r="C235">
        <v>-13.238030936358999</v>
      </c>
      <c r="D235">
        <v>2796.98664636787</v>
      </c>
      <c r="E235">
        <v>0.99622365695641402</v>
      </c>
      <c r="F235" t="s">
        <v>170</v>
      </c>
      <c r="G235" t="s">
        <v>170</v>
      </c>
      <c r="H235" t="s">
        <v>170</v>
      </c>
      <c r="I235">
        <v>-13.1508570460204</v>
      </c>
      <c r="J235">
        <v>2796.3724484068998</v>
      </c>
      <c r="K235">
        <v>0.99624770043535404</v>
      </c>
      <c r="L235">
        <v>-13.3112565455184</v>
      </c>
      <c r="M235">
        <v>2796.8941969114999</v>
      </c>
      <c r="N235">
        <v>0.99620264291760496</v>
      </c>
    </row>
    <row r="236" spans="1:14" x14ac:dyDescent="0.25">
      <c r="A236">
        <v>235</v>
      </c>
      <c r="B236" t="s">
        <v>334</v>
      </c>
      <c r="C236">
        <v>-13.238030936357401</v>
      </c>
      <c r="D236">
        <v>2796.98664637711</v>
      </c>
      <c r="E236">
        <v>0.99622365695642701</v>
      </c>
      <c r="F236" t="s">
        <v>170</v>
      </c>
      <c r="G236" t="s">
        <v>170</v>
      </c>
      <c r="H236" t="s">
        <v>170</v>
      </c>
      <c r="I236">
        <v>-13.150857046020199</v>
      </c>
      <c r="J236">
        <v>2796.3724484067802</v>
      </c>
      <c r="K236">
        <v>0.99624770043535404</v>
      </c>
      <c r="L236">
        <v>-13.311256545521699</v>
      </c>
      <c r="M236">
        <v>2796.8941969187699</v>
      </c>
      <c r="N236">
        <v>0.99620264291761396</v>
      </c>
    </row>
    <row r="237" spans="1:14" x14ac:dyDescent="0.25">
      <c r="A237">
        <v>236</v>
      </c>
      <c r="B237" t="s">
        <v>335</v>
      </c>
      <c r="C237">
        <v>-13.2380309363683</v>
      </c>
      <c r="D237">
        <v>2796.9866463836802</v>
      </c>
      <c r="E237">
        <v>0.996223656956432</v>
      </c>
      <c r="F237" t="s">
        <v>170</v>
      </c>
      <c r="G237" t="s">
        <v>170</v>
      </c>
      <c r="H237" t="s">
        <v>170</v>
      </c>
      <c r="I237">
        <v>-13.150857046020199</v>
      </c>
      <c r="J237">
        <v>2796.3724484066702</v>
      </c>
      <c r="K237">
        <v>0.99624770043535404</v>
      </c>
      <c r="L237">
        <v>-13.3112565455161</v>
      </c>
      <c r="M237">
        <v>2796.8941969143798</v>
      </c>
      <c r="N237">
        <v>0.99620264291760896</v>
      </c>
    </row>
    <row r="238" spans="1:14" x14ac:dyDescent="0.25">
      <c r="A238">
        <v>237</v>
      </c>
      <c r="B238" t="s">
        <v>336</v>
      </c>
      <c r="C238">
        <v>-13.2380309363575</v>
      </c>
      <c r="D238">
        <v>2796.9866463774101</v>
      </c>
      <c r="E238">
        <v>0.99622365695642701</v>
      </c>
      <c r="F238" t="s">
        <v>170</v>
      </c>
      <c r="G238" t="s">
        <v>170</v>
      </c>
      <c r="H238" t="s">
        <v>170</v>
      </c>
      <c r="I238">
        <v>-13.1508570460204</v>
      </c>
      <c r="J238">
        <v>2796.3724484068698</v>
      </c>
      <c r="K238">
        <v>0.99624770043535404</v>
      </c>
      <c r="L238">
        <v>-13.3112565455185</v>
      </c>
      <c r="M238">
        <v>2796.8941969131001</v>
      </c>
      <c r="N238">
        <v>0.99620264291760696</v>
      </c>
    </row>
    <row r="239" spans="1:14" x14ac:dyDescent="0.25">
      <c r="A239">
        <v>238</v>
      </c>
      <c r="B239" t="s">
        <v>337</v>
      </c>
      <c r="C239">
        <v>-13.2380309363575</v>
      </c>
      <c r="D239">
        <v>2796.9866463775602</v>
      </c>
      <c r="E239">
        <v>0.99622365695642701</v>
      </c>
      <c r="F239" t="s">
        <v>170</v>
      </c>
      <c r="G239" t="s">
        <v>170</v>
      </c>
      <c r="H239" t="s">
        <v>170</v>
      </c>
      <c r="I239">
        <v>-13.150857046019199</v>
      </c>
      <c r="J239">
        <v>2796.3724484047598</v>
      </c>
      <c r="K239">
        <v>0.99624770043535105</v>
      </c>
      <c r="L239">
        <v>-13.311256545521401</v>
      </c>
      <c r="M239">
        <v>2796.8941969185698</v>
      </c>
      <c r="N239">
        <v>0.99620264291761396</v>
      </c>
    </row>
    <row r="240" spans="1:14" x14ac:dyDescent="0.25">
      <c r="A240">
        <v>239</v>
      </c>
      <c r="B240" t="s">
        <v>338</v>
      </c>
      <c r="C240">
        <v>-13.2380309363576</v>
      </c>
      <c r="D240">
        <v>2796.9866463772801</v>
      </c>
      <c r="E240">
        <v>0.99622365695642701</v>
      </c>
      <c r="F240" t="s">
        <v>170</v>
      </c>
      <c r="G240" t="s">
        <v>170</v>
      </c>
      <c r="H240" t="s">
        <v>170</v>
      </c>
      <c r="I240">
        <v>-13.1508570460205</v>
      </c>
      <c r="J240">
        <v>2796.3724484068298</v>
      </c>
      <c r="K240">
        <v>0.99624770043535404</v>
      </c>
      <c r="L240">
        <v>-13.311256545521699</v>
      </c>
      <c r="M240">
        <v>2796.8941969228299</v>
      </c>
      <c r="N240">
        <v>0.99620264291761895</v>
      </c>
    </row>
    <row r="241" spans="1:14" x14ac:dyDescent="0.25">
      <c r="A241">
        <v>240</v>
      </c>
      <c r="B241" t="s">
        <v>339</v>
      </c>
      <c r="C241">
        <v>-13.238030936357299</v>
      </c>
      <c r="D241">
        <v>2796.98664637718</v>
      </c>
      <c r="E241">
        <v>0.99622365695642701</v>
      </c>
      <c r="F241" t="s">
        <v>170</v>
      </c>
      <c r="G241" t="s">
        <v>170</v>
      </c>
      <c r="H241" t="s">
        <v>170</v>
      </c>
      <c r="I241">
        <v>-13.1508570460204</v>
      </c>
      <c r="J241">
        <v>2796.3724484075001</v>
      </c>
      <c r="K241">
        <v>0.99624770043535504</v>
      </c>
      <c r="L241">
        <v>-13.311256545521699</v>
      </c>
      <c r="M241">
        <v>2796.8941969189</v>
      </c>
      <c r="N241">
        <v>0.99620264291761396</v>
      </c>
    </row>
    <row r="242" spans="1:14" x14ac:dyDescent="0.25">
      <c r="A242">
        <v>241</v>
      </c>
      <c r="B242" t="s">
        <v>340</v>
      </c>
      <c r="C242">
        <v>-13.238030936357699</v>
      </c>
      <c r="D242">
        <v>2796.9866463775202</v>
      </c>
      <c r="E242">
        <v>0.99622365695642701</v>
      </c>
      <c r="F242" t="s">
        <v>170</v>
      </c>
      <c r="G242" t="s">
        <v>170</v>
      </c>
      <c r="H242" t="s">
        <v>170</v>
      </c>
      <c r="I242">
        <v>-13.1508570460207</v>
      </c>
      <c r="J242">
        <v>2796.37244840737</v>
      </c>
      <c r="K242">
        <v>0.99624770043535404</v>
      </c>
      <c r="L242">
        <v>-13.3112565455215</v>
      </c>
      <c r="M242">
        <v>2796.8941969186099</v>
      </c>
      <c r="N242">
        <v>0.99620264291761396</v>
      </c>
    </row>
    <row r="243" spans="1:14" x14ac:dyDescent="0.25">
      <c r="A243">
        <v>242</v>
      </c>
      <c r="B243" t="s">
        <v>341</v>
      </c>
      <c r="C243">
        <v>-13.2380309363629</v>
      </c>
      <c r="D243">
        <v>2796.9866463769299</v>
      </c>
      <c r="E243">
        <v>0.99622365695642501</v>
      </c>
      <c r="F243" t="s">
        <v>170</v>
      </c>
      <c r="G243" t="s">
        <v>170</v>
      </c>
      <c r="H243" t="s">
        <v>170</v>
      </c>
      <c r="I243">
        <v>-13.1508570460205</v>
      </c>
      <c r="J243">
        <v>2796.3724484071699</v>
      </c>
      <c r="K243">
        <v>0.99624770043535404</v>
      </c>
      <c r="L243">
        <v>-13.3112565455216</v>
      </c>
      <c r="M243">
        <v>2796.8941969187399</v>
      </c>
      <c r="N243">
        <v>0.99620264291761396</v>
      </c>
    </row>
    <row r="244" spans="1:14" x14ac:dyDescent="0.25">
      <c r="A244">
        <v>243</v>
      </c>
      <c r="B244" t="s">
        <v>342</v>
      </c>
      <c r="C244">
        <v>-13.2380309363576</v>
      </c>
      <c r="D244">
        <v>2796.9866463774902</v>
      </c>
      <c r="E244">
        <v>0.99622365695642701</v>
      </c>
      <c r="F244" t="s">
        <v>170</v>
      </c>
      <c r="G244" t="s">
        <v>170</v>
      </c>
      <c r="H244" t="s">
        <v>170</v>
      </c>
      <c r="I244">
        <v>-13.1508570460205</v>
      </c>
      <c r="J244">
        <v>2796.3724484070099</v>
      </c>
      <c r="K244">
        <v>0.99624770043535404</v>
      </c>
      <c r="L244">
        <v>-13.311256545522101</v>
      </c>
      <c r="M244">
        <v>2796.8941969202601</v>
      </c>
      <c r="N244">
        <v>0.99620264291761595</v>
      </c>
    </row>
    <row r="245" spans="1:14" x14ac:dyDescent="0.25">
      <c r="A245">
        <v>244</v>
      </c>
      <c r="B245" t="s">
        <v>343</v>
      </c>
      <c r="C245">
        <v>-13.238030936357401</v>
      </c>
      <c r="D245">
        <v>2796.9866463773301</v>
      </c>
      <c r="E245">
        <v>0.99622365695642701</v>
      </c>
      <c r="F245" t="s">
        <v>170</v>
      </c>
      <c r="G245" t="s">
        <v>170</v>
      </c>
      <c r="H245" t="s">
        <v>170</v>
      </c>
      <c r="I245">
        <v>-13.1508570460207</v>
      </c>
      <c r="J245">
        <v>2796.37244840726</v>
      </c>
      <c r="K245">
        <v>0.99624770043535404</v>
      </c>
      <c r="L245">
        <v>-13.3112565455212</v>
      </c>
      <c r="M245">
        <v>2796.89419691885</v>
      </c>
      <c r="N245">
        <v>0.99620264291761396</v>
      </c>
    </row>
    <row r="246" spans="1:14" x14ac:dyDescent="0.25">
      <c r="A246">
        <v>245</v>
      </c>
      <c r="B246" t="s">
        <v>344</v>
      </c>
      <c r="C246">
        <v>-13.2380309363571</v>
      </c>
      <c r="D246">
        <v>2796.98664637704</v>
      </c>
      <c r="E246">
        <v>0.99622365695642701</v>
      </c>
      <c r="F246" t="s">
        <v>170</v>
      </c>
      <c r="G246" t="s">
        <v>170</v>
      </c>
      <c r="H246" t="s">
        <v>170</v>
      </c>
      <c r="I246">
        <v>-13.1508570460086</v>
      </c>
      <c r="J246">
        <v>2796.3724483849201</v>
      </c>
      <c r="K246">
        <v>0.99624770043532795</v>
      </c>
      <c r="L246">
        <v>-13.3112565455236</v>
      </c>
      <c r="M246">
        <v>2796.89419693533</v>
      </c>
      <c r="N246">
        <v>0.99620264291763605</v>
      </c>
    </row>
    <row r="247" spans="1:14" x14ac:dyDescent="0.25">
      <c r="A247">
        <v>246</v>
      </c>
      <c r="B247" t="s">
        <v>345</v>
      </c>
      <c r="C247">
        <v>-13.238030936365799</v>
      </c>
      <c r="D247">
        <v>2796.9866463830199</v>
      </c>
      <c r="E247">
        <v>0.996223656956432</v>
      </c>
      <c r="F247" t="s">
        <v>170</v>
      </c>
      <c r="G247" t="s">
        <v>170</v>
      </c>
      <c r="H247" t="s">
        <v>170</v>
      </c>
      <c r="I247">
        <v>-13.1508570460163</v>
      </c>
      <c r="J247">
        <v>2796.37244840841</v>
      </c>
      <c r="K247">
        <v>0.99624770043535704</v>
      </c>
      <c r="L247">
        <v>-13.311256545521401</v>
      </c>
      <c r="M247">
        <v>2796.8941969194898</v>
      </c>
      <c r="N247">
        <v>0.99620264291761496</v>
      </c>
    </row>
    <row r="248" spans="1:14" x14ac:dyDescent="0.25">
      <c r="A248">
        <v>247</v>
      </c>
      <c r="B248" t="s">
        <v>346</v>
      </c>
      <c r="C248">
        <v>-13.2380309363576</v>
      </c>
      <c r="D248">
        <v>2796.9866463774702</v>
      </c>
      <c r="E248">
        <v>0.99622365695642701</v>
      </c>
      <c r="F248" t="s">
        <v>170</v>
      </c>
      <c r="G248" t="s">
        <v>170</v>
      </c>
      <c r="H248" t="s">
        <v>170</v>
      </c>
      <c r="I248">
        <v>-13.150857046021001</v>
      </c>
      <c r="J248">
        <v>2796.3724484074501</v>
      </c>
      <c r="K248">
        <v>0.99624770043535404</v>
      </c>
      <c r="L248">
        <v>-13.3112565455219</v>
      </c>
      <c r="M248">
        <v>2796.8941969187399</v>
      </c>
      <c r="N248">
        <v>0.99620264291761396</v>
      </c>
    </row>
    <row r="249" spans="1:14" x14ac:dyDescent="0.25">
      <c r="A249">
        <v>248</v>
      </c>
      <c r="B249" t="s">
        <v>347</v>
      </c>
      <c r="C249">
        <v>-13.2380309363596</v>
      </c>
      <c r="D249">
        <v>2796.9866463755602</v>
      </c>
      <c r="E249">
        <v>0.99622365695642401</v>
      </c>
      <c r="F249" t="s">
        <v>170</v>
      </c>
      <c r="G249" t="s">
        <v>170</v>
      </c>
      <c r="H249" t="s">
        <v>170</v>
      </c>
      <c r="I249">
        <v>-13.1508570460221</v>
      </c>
      <c r="J249">
        <v>2796.37244840823</v>
      </c>
      <c r="K249">
        <v>0.99624770043535504</v>
      </c>
      <c r="L249">
        <v>-13.311256545521299</v>
      </c>
      <c r="M249">
        <v>2796.89419691903</v>
      </c>
      <c r="N249">
        <v>0.99620264291761396</v>
      </c>
    </row>
    <row r="250" spans="1:14" x14ac:dyDescent="0.25">
      <c r="A250">
        <v>249</v>
      </c>
      <c r="B250" t="s">
        <v>348</v>
      </c>
      <c r="C250">
        <v>-13.2380309363575</v>
      </c>
      <c r="D250">
        <v>2796.9866463775302</v>
      </c>
      <c r="E250">
        <v>0.99622365695642701</v>
      </c>
      <c r="F250" t="s">
        <v>170</v>
      </c>
      <c r="G250" t="s">
        <v>170</v>
      </c>
      <c r="H250" t="s">
        <v>170</v>
      </c>
      <c r="I250">
        <v>-13.150857046020599</v>
      </c>
      <c r="J250">
        <v>2796.3724484071299</v>
      </c>
      <c r="K250">
        <v>0.99624770043535404</v>
      </c>
      <c r="L250">
        <v>-13.3112565455229</v>
      </c>
      <c r="M250">
        <v>2796.8941969194798</v>
      </c>
      <c r="N250">
        <v>0.99620264291761396</v>
      </c>
    </row>
    <row r="251" spans="1:14" x14ac:dyDescent="0.25">
      <c r="A251">
        <v>250</v>
      </c>
      <c r="B251" t="s">
        <v>349</v>
      </c>
      <c r="C251">
        <v>-13.2380309363575</v>
      </c>
      <c r="D251">
        <v>2796.98664637721</v>
      </c>
      <c r="E251">
        <v>0.99622365695642701</v>
      </c>
      <c r="F251" t="s">
        <v>170</v>
      </c>
      <c r="G251" t="s">
        <v>170</v>
      </c>
      <c r="H251" t="s">
        <v>170</v>
      </c>
      <c r="I251">
        <v>-13.150857046020301</v>
      </c>
      <c r="J251">
        <v>2796.3724484065601</v>
      </c>
      <c r="K251">
        <v>0.99624770043535305</v>
      </c>
      <c r="L251">
        <v>-13.311256545513601</v>
      </c>
      <c r="M251">
        <v>2796.8941969058101</v>
      </c>
      <c r="N251">
        <v>0.99620264291759897</v>
      </c>
    </row>
    <row r="252" spans="1:14" x14ac:dyDescent="0.25">
      <c r="A252">
        <v>251</v>
      </c>
      <c r="B252" t="s">
        <v>350</v>
      </c>
      <c r="C252">
        <v>-13.238030936357299</v>
      </c>
      <c r="D252">
        <v>2796.9866463772601</v>
      </c>
      <c r="E252">
        <v>0.99622365695642701</v>
      </c>
      <c r="F252" t="s">
        <v>170</v>
      </c>
      <c r="G252" t="s">
        <v>170</v>
      </c>
      <c r="H252" t="s">
        <v>170</v>
      </c>
      <c r="I252">
        <v>-13.1508570460207</v>
      </c>
      <c r="J252">
        <v>2796.37244840723</v>
      </c>
      <c r="K252">
        <v>0.99624770043535404</v>
      </c>
      <c r="L252">
        <v>-13.311256545486399</v>
      </c>
      <c r="M252">
        <v>2796.8941968885001</v>
      </c>
      <c r="N252">
        <v>0.99620264291758298</v>
      </c>
    </row>
    <row r="253" spans="1:14" x14ac:dyDescent="0.25">
      <c r="A253">
        <v>252</v>
      </c>
      <c r="B253" t="s">
        <v>351</v>
      </c>
      <c r="C253">
        <v>-13.238030936357299</v>
      </c>
      <c r="D253">
        <v>2796.98664637714</v>
      </c>
      <c r="E253">
        <v>0.99622365695642701</v>
      </c>
      <c r="F253" t="s">
        <v>170</v>
      </c>
      <c r="G253" t="s">
        <v>170</v>
      </c>
      <c r="H253" t="s">
        <v>170</v>
      </c>
      <c r="I253">
        <v>-13.1508570460205</v>
      </c>
      <c r="J253">
        <v>2796.3724484071399</v>
      </c>
      <c r="K253">
        <v>0.99624770043535404</v>
      </c>
      <c r="L253">
        <v>-13.3112565455223</v>
      </c>
      <c r="M253">
        <v>2796.8941969189</v>
      </c>
      <c r="N253">
        <v>0.99620264291761396</v>
      </c>
    </row>
    <row r="254" spans="1:14" x14ac:dyDescent="0.25">
      <c r="A254">
        <v>253</v>
      </c>
      <c r="B254" t="s">
        <v>352</v>
      </c>
      <c r="C254">
        <v>4.3286795133989902</v>
      </c>
      <c r="D254">
        <v>1.4220130639106701</v>
      </c>
      <c r="E254">
        <v>2.3341599028144401E-3</v>
      </c>
      <c r="F254" t="s">
        <v>170</v>
      </c>
      <c r="G254" t="s">
        <v>170</v>
      </c>
      <c r="H254" t="s">
        <v>170</v>
      </c>
      <c r="I254">
        <v>4.4167908574718799</v>
      </c>
      <c r="J254">
        <v>1.4290649462713001</v>
      </c>
      <c r="K254">
        <v>1.9969476615876798E-3</v>
      </c>
      <c r="L254">
        <v>4.25561735902075</v>
      </c>
      <c r="M254">
        <v>1.42193148714934</v>
      </c>
      <c r="N254">
        <v>2.7639210820845301E-3</v>
      </c>
    </row>
    <row r="255" spans="1:14" x14ac:dyDescent="0.25">
      <c r="A255">
        <v>254</v>
      </c>
      <c r="B255" t="s">
        <v>353</v>
      </c>
      <c r="C255">
        <v>-13.193393288348499</v>
      </c>
      <c r="D255">
        <v>3956.18033160605</v>
      </c>
      <c r="E255">
        <v>0.99733915433199305</v>
      </c>
      <c r="F255" t="s">
        <v>170</v>
      </c>
      <c r="G255" t="s">
        <v>170</v>
      </c>
      <c r="H255" t="s">
        <v>170</v>
      </c>
      <c r="I255">
        <v>-13.0807791557356</v>
      </c>
      <c r="J255">
        <v>3956.1803350351202</v>
      </c>
      <c r="K255">
        <v>0.99736186628742995</v>
      </c>
      <c r="L255">
        <v>-13.261511611084201</v>
      </c>
      <c r="M255">
        <v>3956.1803315168199</v>
      </c>
      <c r="N255">
        <v>0.99732541626903504</v>
      </c>
    </row>
    <row r="256" spans="1:14" x14ac:dyDescent="0.25">
      <c r="A256">
        <v>255</v>
      </c>
      <c r="B256" t="s">
        <v>354</v>
      </c>
      <c r="C256">
        <v>-13.193393288343</v>
      </c>
      <c r="D256">
        <v>3956.1803315979701</v>
      </c>
      <c r="E256">
        <v>0.99733915433198905</v>
      </c>
      <c r="F256" t="s">
        <v>170</v>
      </c>
      <c r="G256" t="s">
        <v>170</v>
      </c>
      <c r="H256" t="s">
        <v>170</v>
      </c>
      <c r="I256">
        <v>-13.0807791557285</v>
      </c>
      <c r="J256">
        <v>3956.1803350287</v>
      </c>
      <c r="K256">
        <v>0.99736186628742696</v>
      </c>
      <c r="L256">
        <v>-13.2615116110827</v>
      </c>
      <c r="M256">
        <v>3956.1803315157999</v>
      </c>
      <c r="N256">
        <v>0.99732541626903504</v>
      </c>
    </row>
    <row r="257" spans="1:14" x14ac:dyDescent="0.25">
      <c r="A257">
        <v>256</v>
      </c>
      <c r="B257" t="s">
        <v>355</v>
      </c>
      <c r="C257">
        <v>-13.193393288343501</v>
      </c>
      <c r="D257">
        <v>3956.18033159897</v>
      </c>
      <c r="E257">
        <v>0.99733915433198905</v>
      </c>
      <c r="F257" t="s">
        <v>170</v>
      </c>
      <c r="G257" t="s">
        <v>170</v>
      </c>
      <c r="H257" t="s">
        <v>170</v>
      </c>
      <c r="I257">
        <v>-13.0807791557289</v>
      </c>
      <c r="J257">
        <v>3956.1803350302198</v>
      </c>
      <c r="K257">
        <v>0.99736186628742796</v>
      </c>
      <c r="L257">
        <v>-13.261511611083501</v>
      </c>
      <c r="M257">
        <v>3956.1803315155498</v>
      </c>
      <c r="N257">
        <v>0.99732541626903504</v>
      </c>
    </row>
    <row r="258" spans="1:14" x14ac:dyDescent="0.25">
      <c r="A258">
        <v>257</v>
      </c>
      <c r="B258" t="s">
        <v>356</v>
      </c>
      <c r="C258">
        <v>-13.1933932883436</v>
      </c>
      <c r="D258">
        <v>3956.1803315992402</v>
      </c>
      <c r="E258">
        <v>0.99733915433198905</v>
      </c>
      <c r="F258" t="s">
        <v>170</v>
      </c>
      <c r="G258" t="s">
        <v>170</v>
      </c>
      <c r="H258" t="s">
        <v>170</v>
      </c>
      <c r="I258">
        <v>-13.080779155730299</v>
      </c>
      <c r="J258">
        <v>3956.18033503075</v>
      </c>
      <c r="K258">
        <v>0.99736186628742796</v>
      </c>
      <c r="L258">
        <v>-13.261511611082501</v>
      </c>
      <c r="M258">
        <v>3956.1803315157599</v>
      </c>
      <c r="N258">
        <v>0.99732541626903504</v>
      </c>
    </row>
    <row r="259" spans="1:14" x14ac:dyDescent="0.25">
      <c r="A259">
        <v>258</v>
      </c>
      <c r="B259" t="s">
        <v>357</v>
      </c>
      <c r="C259">
        <v>-13.193393288375599</v>
      </c>
      <c r="D259">
        <v>3956.1803316293999</v>
      </c>
      <c r="E259">
        <v>0.99733915433200304</v>
      </c>
      <c r="F259" t="s">
        <v>170</v>
      </c>
      <c r="G259" t="s">
        <v>170</v>
      </c>
      <c r="H259" t="s">
        <v>170</v>
      </c>
      <c r="I259">
        <v>-13.0807791557302</v>
      </c>
      <c r="J259">
        <v>3956.1803350309801</v>
      </c>
      <c r="K259">
        <v>0.99736186628742796</v>
      </c>
      <c r="L259">
        <v>-13.2615116110805</v>
      </c>
      <c r="M259">
        <v>3956.18033152814</v>
      </c>
      <c r="N259">
        <v>0.99732541626904403</v>
      </c>
    </row>
    <row r="260" spans="1:14" x14ac:dyDescent="0.25">
      <c r="A260">
        <v>259</v>
      </c>
      <c r="B260" t="s">
        <v>358</v>
      </c>
      <c r="C260">
        <v>-13.193393288342801</v>
      </c>
      <c r="D260">
        <v>3956.1803315976199</v>
      </c>
      <c r="E260">
        <v>0.99733915433198805</v>
      </c>
      <c r="F260" t="s">
        <v>170</v>
      </c>
      <c r="G260" t="s">
        <v>170</v>
      </c>
      <c r="H260" t="s">
        <v>170</v>
      </c>
      <c r="I260">
        <v>-13.080779155729401</v>
      </c>
      <c r="J260">
        <v>3956.18033502968</v>
      </c>
      <c r="K260">
        <v>0.99736186628742796</v>
      </c>
      <c r="L260">
        <v>-13.2615116110822</v>
      </c>
      <c r="M260">
        <v>3956.1803315158299</v>
      </c>
      <c r="N260">
        <v>0.99732541626903504</v>
      </c>
    </row>
    <row r="261" spans="1:14" x14ac:dyDescent="0.25">
      <c r="A261">
        <v>260</v>
      </c>
      <c r="B261" t="s">
        <v>359</v>
      </c>
      <c r="C261">
        <v>-13.193393288336299</v>
      </c>
      <c r="D261">
        <v>3956.1803315982002</v>
      </c>
      <c r="E261">
        <v>0.99733915433199005</v>
      </c>
      <c r="F261" t="s">
        <v>170</v>
      </c>
      <c r="G261" t="s">
        <v>170</v>
      </c>
      <c r="H261" t="s">
        <v>170</v>
      </c>
      <c r="I261">
        <v>-13.080779155729701</v>
      </c>
      <c r="J261">
        <v>3956.1803350303799</v>
      </c>
      <c r="K261">
        <v>0.99736186628742796</v>
      </c>
      <c r="L261">
        <v>-13.2615116110812</v>
      </c>
      <c r="M261">
        <v>3956.18033151397</v>
      </c>
      <c r="N261">
        <v>0.99732541626903404</v>
      </c>
    </row>
    <row r="262" spans="1:14" x14ac:dyDescent="0.25">
      <c r="A262">
        <v>261</v>
      </c>
      <c r="B262" t="s">
        <v>360</v>
      </c>
      <c r="C262">
        <v>-13.193393288343801</v>
      </c>
      <c r="D262">
        <v>3956.1803315994098</v>
      </c>
      <c r="E262">
        <v>0.99733915433198905</v>
      </c>
      <c r="F262" t="s">
        <v>170</v>
      </c>
      <c r="G262" t="s">
        <v>170</v>
      </c>
      <c r="H262" t="s">
        <v>170</v>
      </c>
      <c r="I262">
        <v>-13.080779155698799</v>
      </c>
      <c r="J262">
        <v>3956.1803349962101</v>
      </c>
      <c r="K262">
        <v>0.99736186628741197</v>
      </c>
      <c r="L262">
        <v>-13.2615116110826</v>
      </c>
      <c r="M262">
        <v>3956.1803315155698</v>
      </c>
      <c r="N262">
        <v>0.99732541626903504</v>
      </c>
    </row>
    <row r="263" spans="1:14" x14ac:dyDescent="0.25">
      <c r="A263">
        <v>262</v>
      </c>
      <c r="B263" t="s">
        <v>361</v>
      </c>
      <c r="C263">
        <v>-13.193393288343801</v>
      </c>
      <c r="D263">
        <v>3956.1803315993998</v>
      </c>
      <c r="E263">
        <v>0.99733915433198905</v>
      </c>
      <c r="F263" t="s">
        <v>170</v>
      </c>
      <c r="G263" t="s">
        <v>170</v>
      </c>
      <c r="H263" t="s">
        <v>170</v>
      </c>
      <c r="I263">
        <v>-13.0807791557333</v>
      </c>
      <c r="J263">
        <v>3956.1803350259602</v>
      </c>
      <c r="K263">
        <v>0.99736186628742396</v>
      </c>
      <c r="L263">
        <v>-13.2615116110809</v>
      </c>
      <c r="M263">
        <v>3956.1803315146199</v>
      </c>
      <c r="N263">
        <v>0.99732541626903504</v>
      </c>
    </row>
    <row r="264" spans="1:14" x14ac:dyDescent="0.25">
      <c r="A264">
        <v>263</v>
      </c>
      <c r="B264" t="s">
        <v>362</v>
      </c>
      <c r="C264">
        <v>-13.1933932883436</v>
      </c>
      <c r="D264">
        <v>3956.1803315990901</v>
      </c>
      <c r="E264">
        <v>0.99733915433198905</v>
      </c>
      <c r="F264" t="s">
        <v>170</v>
      </c>
      <c r="G264" t="s">
        <v>170</v>
      </c>
      <c r="H264" t="s">
        <v>170</v>
      </c>
      <c r="I264">
        <v>-13.0807791557302</v>
      </c>
      <c r="J264">
        <v>3956.18033503065</v>
      </c>
      <c r="K264">
        <v>0.99736186628742796</v>
      </c>
      <c r="L264">
        <v>-13.261511611082</v>
      </c>
      <c r="M264">
        <v>3956.1803315168199</v>
      </c>
      <c r="N264">
        <v>0.99732541626903604</v>
      </c>
    </row>
    <row r="265" spans="1:14" x14ac:dyDescent="0.25">
      <c r="A265">
        <v>264</v>
      </c>
      <c r="B265" t="s">
        <v>363</v>
      </c>
      <c r="C265">
        <v>-13.193393288344</v>
      </c>
      <c r="D265">
        <v>3956.1803315999</v>
      </c>
      <c r="E265">
        <v>0.99733915433199005</v>
      </c>
      <c r="F265" t="s">
        <v>170</v>
      </c>
      <c r="G265" t="s">
        <v>170</v>
      </c>
      <c r="H265" t="s">
        <v>170</v>
      </c>
      <c r="I265">
        <v>-13.0807791557282</v>
      </c>
      <c r="J265">
        <v>3956.18033502862</v>
      </c>
      <c r="K265">
        <v>0.99736186628742696</v>
      </c>
      <c r="L265">
        <v>-13.2615116110822</v>
      </c>
      <c r="M265">
        <v>3956.1803315162001</v>
      </c>
      <c r="N265">
        <v>0.99732541626903504</v>
      </c>
    </row>
    <row r="266" spans="1:14" x14ac:dyDescent="0.25">
      <c r="A266">
        <v>265</v>
      </c>
      <c r="B266" t="s">
        <v>364</v>
      </c>
      <c r="C266">
        <v>-13.193393288348201</v>
      </c>
      <c r="D266">
        <v>3956.1803316598198</v>
      </c>
      <c r="E266">
        <v>0.99733915433202902</v>
      </c>
      <c r="F266" t="s">
        <v>170</v>
      </c>
      <c r="G266" t="s">
        <v>170</v>
      </c>
      <c r="H266" t="s">
        <v>170</v>
      </c>
      <c r="I266">
        <v>-13.0807791557291</v>
      </c>
      <c r="J266">
        <v>3956.1803350292398</v>
      </c>
      <c r="K266">
        <v>0.99736186628742796</v>
      </c>
      <c r="L266">
        <v>-13.261511611083399</v>
      </c>
      <c r="M266">
        <v>3956.1803315151801</v>
      </c>
      <c r="N266">
        <v>0.99732541626903404</v>
      </c>
    </row>
    <row r="267" spans="1:14" x14ac:dyDescent="0.25">
      <c r="A267">
        <v>266</v>
      </c>
      <c r="B267" t="s">
        <v>365</v>
      </c>
      <c r="C267">
        <v>-13.193393288344</v>
      </c>
      <c r="D267">
        <v>3956.1803315983898</v>
      </c>
      <c r="E267">
        <v>0.99733915433198905</v>
      </c>
      <c r="F267" t="s">
        <v>170</v>
      </c>
      <c r="G267" t="s">
        <v>170</v>
      </c>
      <c r="H267" t="s">
        <v>170</v>
      </c>
      <c r="I267">
        <v>-13.080779155729701</v>
      </c>
      <c r="J267">
        <v>3956.1803350299601</v>
      </c>
      <c r="K267">
        <v>0.99736186628742796</v>
      </c>
      <c r="L267">
        <v>-13.2615116110805</v>
      </c>
      <c r="M267">
        <v>3956.1803315146299</v>
      </c>
      <c r="N267">
        <v>0.99732541626903504</v>
      </c>
    </row>
    <row r="268" spans="1:14" x14ac:dyDescent="0.25">
      <c r="A268">
        <v>267</v>
      </c>
      <c r="B268" t="s">
        <v>366</v>
      </c>
      <c r="C268">
        <v>-13.1933932883429</v>
      </c>
      <c r="D268">
        <v>3956.1803315977099</v>
      </c>
      <c r="E268">
        <v>0.99733915433198805</v>
      </c>
      <c r="F268" t="s">
        <v>170</v>
      </c>
      <c r="G268" t="s">
        <v>170</v>
      </c>
      <c r="H268" t="s">
        <v>170</v>
      </c>
      <c r="I268">
        <v>-13.0807791557298</v>
      </c>
      <c r="J268">
        <v>3956.1803350301502</v>
      </c>
      <c r="K268">
        <v>0.99736186628742796</v>
      </c>
      <c r="L268">
        <v>-13.2615116110827</v>
      </c>
      <c r="M268">
        <v>3956.18033151602</v>
      </c>
      <c r="N268">
        <v>0.99732541626903504</v>
      </c>
    </row>
    <row r="269" spans="1:14" x14ac:dyDescent="0.25">
      <c r="A269">
        <v>268</v>
      </c>
      <c r="B269" t="s">
        <v>367</v>
      </c>
      <c r="C269">
        <v>-13.193393288343101</v>
      </c>
      <c r="D269">
        <v>3956.1803315983002</v>
      </c>
      <c r="E269">
        <v>0.99733915433198905</v>
      </c>
      <c r="F269" t="s">
        <v>170</v>
      </c>
      <c r="G269" t="s">
        <v>170</v>
      </c>
      <c r="H269" t="s">
        <v>170</v>
      </c>
      <c r="I269">
        <v>-13.080779155730101</v>
      </c>
      <c r="J269">
        <v>3956.1803350300502</v>
      </c>
      <c r="K269">
        <v>0.99736186628742796</v>
      </c>
      <c r="L269">
        <v>-13.261511611082501</v>
      </c>
      <c r="M269">
        <v>3956.1803315156599</v>
      </c>
      <c r="N269">
        <v>0.99732541626903504</v>
      </c>
    </row>
    <row r="270" spans="1:14" x14ac:dyDescent="0.25">
      <c r="A270">
        <v>269</v>
      </c>
      <c r="B270" t="s">
        <v>368</v>
      </c>
      <c r="C270">
        <v>-13.1933932883439</v>
      </c>
      <c r="D270">
        <v>3956.1803315993002</v>
      </c>
      <c r="E270">
        <v>0.99733915433198905</v>
      </c>
      <c r="F270" t="s">
        <v>170</v>
      </c>
      <c r="G270" t="s">
        <v>170</v>
      </c>
      <c r="H270" t="s">
        <v>170</v>
      </c>
      <c r="I270">
        <v>-13.0807791557286</v>
      </c>
      <c r="J270">
        <v>3956.1803350286</v>
      </c>
      <c r="K270">
        <v>0.99736186628742696</v>
      </c>
      <c r="L270">
        <v>-13.261511611078999</v>
      </c>
      <c r="M270">
        <v>3956.1803315152301</v>
      </c>
      <c r="N270">
        <v>0.99732541626903504</v>
      </c>
    </row>
    <row r="271" spans="1:14" x14ac:dyDescent="0.25">
      <c r="A271">
        <v>270</v>
      </c>
      <c r="B271" t="s">
        <v>369</v>
      </c>
      <c r="C271">
        <v>-13.193393288351301</v>
      </c>
      <c r="D271">
        <v>3956.18033158869</v>
      </c>
      <c r="E271">
        <v>0.99733915433198095</v>
      </c>
      <c r="F271" t="s">
        <v>170</v>
      </c>
      <c r="G271" t="s">
        <v>170</v>
      </c>
      <c r="H271" t="s">
        <v>170</v>
      </c>
      <c r="I271">
        <v>-13.080779155728999</v>
      </c>
      <c r="J271">
        <v>3956.18033503577</v>
      </c>
      <c r="K271">
        <v>0.99736186628743195</v>
      </c>
      <c r="L271">
        <v>-13.2615116110833</v>
      </c>
      <c r="M271">
        <v>3956.1803315161101</v>
      </c>
      <c r="N271">
        <v>0.99732541626903504</v>
      </c>
    </row>
    <row r="272" spans="1:14" x14ac:dyDescent="0.25">
      <c r="A272">
        <v>271</v>
      </c>
      <c r="B272" t="s">
        <v>370</v>
      </c>
      <c r="C272">
        <v>-13.1933932883433</v>
      </c>
      <c r="D272">
        <v>3956.1803315982002</v>
      </c>
      <c r="E272">
        <v>0.99733915433198905</v>
      </c>
      <c r="F272" t="s">
        <v>170</v>
      </c>
      <c r="G272" t="s">
        <v>170</v>
      </c>
      <c r="H272" t="s">
        <v>170</v>
      </c>
      <c r="I272">
        <v>-13.0807791557295</v>
      </c>
      <c r="J272">
        <v>3956.1803350291302</v>
      </c>
      <c r="K272">
        <v>0.99736186628742696</v>
      </c>
      <c r="L272">
        <v>-13.261511611082399</v>
      </c>
      <c r="M272">
        <v>3956.1803315153602</v>
      </c>
      <c r="N272">
        <v>0.99732541626903504</v>
      </c>
    </row>
    <row r="273" spans="1:14" x14ac:dyDescent="0.25">
      <c r="A273">
        <v>272</v>
      </c>
      <c r="B273" t="s">
        <v>371</v>
      </c>
      <c r="C273">
        <v>-13.1933932883416</v>
      </c>
      <c r="D273">
        <v>3956.1803315935799</v>
      </c>
      <c r="E273">
        <v>0.99733915433198606</v>
      </c>
      <c r="F273" t="s">
        <v>170</v>
      </c>
      <c r="G273" t="s">
        <v>170</v>
      </c>
      <c r="H273" t="s">
        <v>170</v>
      </c>
      <c r="I273">
        <v>-13.0807791557319</v>
      </c>
      <c r="J273">
        <v>3956.1803350340901</v>
      </c>
      <c r="K273">
        <v>0.99736186628742995</v>
      </c>
      <c r="L273">
        <v>-13.261511611087</v>
      </c>
      <c r="M273">
        <v>3956.1803315194702</v>
      </c>
      <c r="N273">
        <v>0.99732541626903704</v>
      </c>
    </row>
    <row r="274" spans="1:14" x14ac:dyDescent="0.25">
      <c r="A274">
        <v>273</v>
      </c>
      <c r="B274" t="s">
        <v>372</v>
      </c>
      <c r="C274">
        <v>-13.193393288343801</v>
      </c>
      <c r="D274">
        <v>3956.1803315993102</v>
      </c>
      <c r="E274">
        <v>0.99733915433198905</v>
      </c>
      <c r="F274" t="s">
        <v>170</v>
      </c>
      <c r="G274" t="s">
        <v>170</v>
      </c>
      <c r="H274" t="s">
        <v>170</v>
      </c>
      <c r="I274">
        <v>-13.0807791557298</v>
      </c>
      <c r="J274">
        <v>3956.1803350300602</v>
      </c>
      <c r="K274">
        <v>0.99736186628742796</v>
      </c>
      <c r="L274">
        <v>-13.2615116110701</v>
      </c>
      <c r="M274">
        <v>3956.1803314915701</v>
      </c>
      <c r="N274">
        <v>0.99732541626902105</v>
      </c>
    </row>
    <row r="275" spans="1:14" x14ac:dyDescent="0.25">
      <c r="A275">
        <v>274</v>
      </c>
      <c r="B275" t="s">
        <v>373</v>
      </c>
      <c r="C275">
        <v>-13.1933932883433</v>
      </c>
      <c r="D275">
        <v>3956.1803315984098</v>
      </c>
      <c r="E275">
        <v>0.99733915433198905</v>
      </c>
      <c r="F275" t="s">
        <v>170</v>
      </c>
      <c r="G275" t="s">
        <v>170</v>
      </c>
      <c r="H275" t="s">
        <v>170</v>
      </c>
      <c r="I275">
        <v>-13.0807791557295</v>
      </c>
      <c r="J275">
        <v>3956.1803350300902</v>
      </c>
      <c r="K275">
        <v>0.99736186628742796</v>
      </c>
      <c r="L275">
        <v>-13.261511611083201</v>
      </c>
      <c r="M275">
        <v>3956.18033151687</v>
      </c>
      <c r="N275">
        <v>0.99732541626903604</v>
      </c>
    </row>
    <row r="276" spans="1:14" x14ac:dyDescent="0.25">
      <c r="A276">
        <v>275</v>
      </c>
      <c r="B276" t="s">
        <v>374</v>
      </c>
      <c r="C276">
        <v>-13.1933932883433</v>
      </c>
      <c r="D276">
        <v>3956.1803315983898</v>
      </c>
      <c r="E276">
        <v>0.99733915433198905</v>
      </c>
      <c r="F276" t="s">
        <v>170</v>
      </c>
      <c r="G276" t="s">
        <v>170</v>
      </c>
      <c r="H276" t="s">
        <v>170</v>
      </c>
      <c r="I276">
        <v>-13.0807791557299</v>
      </c>
      <c r="J276">
        <v>3956.18033502964</v>
      </c>
      <c r="K276">
        <v>0.99736186628742796</v>
      </c>
      <c r="L276">
        <v>-13.261511611079699</v>
      </c>
      <c r="M276">
        <v>3956.18033153018</v>
      </c>
      <c r="N276">
        <v>0.99732541626904503</v>
      </c>
    </row>
    <row r="277" spans="1:14" x14ac:dyDescent="0.25">
      <c r="A277">
        <v>276</v>
      </c>
      <c r="B277" t="s">
        <v>375</v>
      </c>
      <c r="C277">
        <v>-13.193393288343399</v>
      </c>
      <c r="D277">
        <v>3956.1803315984498</v>
      </c>
      <c r="E277">
        <v>0.99733915433198905</v>
      </c>
      <c r="F277" t="s">
        <v>170</v>
      </c>
      <c r="G277" t="s">
        <v>170</v>
      </c>
      <c r="H277" t="s">
        <v>170</v>
      </c>
      <c r="I277">
        <v>-13.080779155729401</v>
      </c>
      <c r="J277">
        <v>3956.18033502968</v>
      </c>
      <c r="K277">
        <v>0.99736186628742796</v>
      </c>
      <c r="L277">
        <v>-13.261511611082399</v>
      </c>
      <c r="M277">
        <v>3956.1803315177499</v>
      </c>
      <c r="N277">
        <v>0.99732541626903604</v>
      </c>
    </row>
    <row r="278" spans="1:14" x14ac:dyDescent="0.25">
      <c r="A278">
        <v>277</v>
      </c>
      <c r="B278" t="s">
        <v>376</v>
      </c>
      <c r="C278">
        <v>-13.193393288256299</v>
      </c>
      <c r="D278">
        <v>3956.1803316045998</v>
      </c>
      <c r="E278">
        <v>0.99733915433201104</v>
      </c>
      <c r="F278" t="s">
        <v>170</v>
      </c>
      <c r="G278" t="s">
        <v>170</v>
      </c>
      <c r="H278" t="s">
        <v>170</v>
      </c>
      <c r="I278">
        <v>-13.0807791557309</v>
      </c>
      <c r="J278">
        <v>3956.18033503161</v>
      </c>
      <c r="K278">
        <v>0.99736186628742896</v>
      </c>
      <c r="L278">
        <v>-13.2615116110861</v>
      </c>
      <c r="M278">
        <v>3956.1803315192401</v>
      </c>
      <c r="N278">
        <v>0.99732541626903704</v>
      </c>
    </row>
    <row r="279" spans="1:14" x14ac:dyDescent="0.25">
      <c r="A279">
        <v>278</v>
      </c>
      <c r="B279" t="s">
        <v>377</v>
      </c>
      <c r="C279">
        <v>-13.193393288346</v>
      </c>
      <c r="D279">
        <v>3956.1803316024102</v>
      </c>
      <c r="E279">
        <v>0.99733915433199105</v>
      </c>
      <c r="F279" t="s">
        <v>170</v>
      </c>
      <c r="G279" t="s">
        <v>170</v>
      </c>
      <c r="H279" t="s">
        <v>170</v>
      </c>
      <c r="I279">
        <v>-13.080779155723601</v>
      </c>
      <c r="J279">
        <v>3956.18033502153</v>
      </c>
      <c r="K279">
        <v>0.99736186628742296</v>
      </c>
      <c r="L279">
        <v>-13.261511611083399</v>
      </c>
      <c r="M279">
        <v>3956.1803315171601</v>
      </c>
      <c r="N279">
        <v>0.99732541626903604</v>
      </c>
    </row>
    <row r="280" spans="1:14" x14ac:dyDescent="0.25">
      <c r="A280">
        <v>279</v>
      </c>
      <c r="B280" t="s">
        <v>378</v>
      </c>
      <c r="C280">
        <v>-13.1933932883429</v>
      </c>
      <c r="D280">
        <v>3956.18033159781</v>
      </c>
      <c r="E280">
        <v>0.99733915433198805</v>
      </c>
      <c r="F280" t="s">
        <v>170</v>
      </c>
      <c r="G280" t="s">
        <v>170</v>
      </c>
      <c r="H280" t="s">
        <v>170</v>
      </c>
      <c r="I280">
        <v>-13.0807791557296</v>
      </c>
      <c r="J280">
        <v>3956.1803350300802</v>
      </c>
      <c r="K280">
        <v>0.99736186628742796</v>
      </c>
      <c r="L280">
        <v>-13.2615116110836</v>
      </c>
      <c r="M280">
        <v>3956.1803315182001</v>
      </c>
      <c r="N280">
        <v>0.99732541626903604</v>
      </c>
    </row>
    <row r="281" spans="1:14" x14ac:dyDescent="0.25">
      <c r="A281">
        <v>280</v>
      </c>
      <c r="B281" t="s">
        <v>379</v>
      </c>
      <c r="C281">
        <v>-13.1933932883429</v>
      </c>
      <c r="D281">
        <v>3956.18033159785</v>
      </c>
      <c r="E281">
        <v>0.99733915433198905</v>
      </c>
      <c r="F281" t="s">
        <v>170</v>
      </c>
      <c r="G281" t="s">
        <v>170</v>
      </c>
      <c r="H281" t="s">
        <v>170</v>
      </c>
      <c r="I281">
        <v>-13.0807791557282</v>
      </c>
      <c r="J281">
        <v>3956.18033502656</v>
      </c>
      <c r="K281">
        <v>0.99736186628742596</v>
      </c>
      <c r="L281">
        <v>-13.261511611082801</v>
      </c>
      <c r="M281">
        <v>3956.1803315162101</v>
      </c>
      <c r="N281">
        <v>0.99732541626903504</v>
      </c>
    </row>
    <row r="282" spans="1:14" x14ac:dyDescent="0.25">
      <c r="A282">
        <v>281</v>
      </c>
      <c r="B282" t="s">
        <v>380</v>
      </c>
      <c r="C282">
        <v>-13.193393288343801</v>
      </c>
      <c r="D282">
        <v>3956.1803315986199</v>
      </c>
      <c r="E282">
        <v>0.99733915433198905</v>
      </c>
      <c r="F282" t="s">
        <v>170</v>
      </c>
      <c r="G282" t="s">
        <v>170</v>
      </c>
      <c r="H282" t="s">
        <v>170</v>
      </c>
      <c r="I282">
        <v>-13.080779155729701</v>
      </c>
      <c r="J282">
        <v>3956.1803350301302</v>
      </c>
      <c r="K282">
        <v>0.99736186628742796</v>
      </c>
      <c r="L282">
        <v>-13.261511611083399</v>
      </c>
      <c r="M282">
        <v>3956.1803315174402</v>
      </c>
      <c r="N282">
        <v>0.99732541626903604</v>
      </c>
    </row>
    <row r="283" spans="1:14" x14ac:dyDescent="0.25">
      <c r="A283">
        <v>282</v>
      </c>
      <c r="B283" t="s">
        <v>381</v>
      </c>
      <c r="C283">
        <v>-13.193393288359401</v>
      </c>
      <c r="D283">
        <v>3956.1803316096202</v>
      </c>
      <c r="E283">
        <v>0.99733915433199305</v>
      </c>
      <c r="F283" t="s">
        <v>170</v>
      </c>
      <c r="G283" t="s">
        <v>170</v>
      </c>
      <c r="H283" t="s">
        <v>170</v>
      </c>
      <c r="I283">
        <v>-13.0807791557299</v>
      </c>
      <c r="J283">
        <v>3956.1803350302398</v>
      </c>
      <c r="K283">
        <v>0.99736186628742796</v>
      </c>
      <c r="L283">
        <v>-13.261511611083201</v>
      </c>
      <c r="M283">
        <v>3956.18033151695</v>
      </c>
      <c r="N283">
        <v>0.99732541626903604</v>
      </c>
    </row>
    <row r="284" spans="1:14" x14ac:dyDescent="0.25">
      <c r="A284">
        <v>283</v>
      </c>
      <c r="B284" t="s">
        <v>382</v>
      </c>
      <c r="C284">
        <v>-13.193393288343</v>
      </c>
      <c r="D284">
        <v>3956.1803315983602</v>
      </c>
      <c r="E284">
        <v>0.99733915433198905</v>
      </c>
      <c r="F284" t="s">
        <v>170</v>
      </c>
      <c r="G284" t="s">
        <v>170</v>
      </c>
      <c r="H284" t="s">
        <v>170</v>
      </c>
      <c r="I284">
        <v>-13.080779155730101</v>
      </c>
      <c r="J284">
        <v>3956.1803350314799</v>
      </c>
      <c r="K284">
        <v>0.99736186628742896</v>
      </c>
      <c r="L284">
        <v>-13.2615116110829</v>
      </c>
      <c r="M284">
        <v>3956.1803315163502</v>
      </c>
      <c r="N284">
        <v>0.99732541626903504</v>
      </c>
    </row>
    <row r="285" spans="1:14" x14ac:dyDescent="0.25">
      <c r="A285">
        <v>284</v>
      </c>
      <c r="B285" t="s">
        <v>383</v>
      </c>
      <c r="C285">
        <v>-13.193393288332899</v>
      </c>
      <c r="D285">
        <v>3956.18033158766</v>
      </c>
      <c r="E285">
        <v>0.99733915433198395</v>
      </c>
      <c r="F285" t="s">
        <v>170</v>
      </c>
      <c r="G285" t="s">
        <v>170</v>
      </c>
      <c r="H285" t="s">
        <v>170</v>
      </c>
      <c r="I285">
        <v>-13.080779155729999</v>
      </c>
      <c r="J285">
        <v>3956.1803350308101</v>
      </c>
      <c r="K285">
        <v>0.99736186628742796</v>
      </c>
      <c r="L285">
        <v>-13.2615116110833</v>
      </c>
      <c r="M285">
        <v>3956.1803315175398</v>
      </c>
      <c r="N285">
        <v>0.99732541626903604</v>
      </c>
    </row>
    <row r="286" spans="1:14" x14ac:dyDescent="0.25">
      <c r="A286">
        <v>285</v>
      </c>
      <c r="B286" t="s">
        <v>384</v>
      </c>
      <c r="C286">
        <v>-13.1933932883425</v>
      </c>
      <c r="D286">
        <v>3956.1803315973002</v>
      </c>
      <c r="E286">
        <v>0.99733915433198805</v>
      </c>
      <c r="F286" t="s">
        <v>170</v>
      </c>
      <c r="G286" t="s">
        <v>170</v>
      </c>
      <c r="H286" t="s">
        <v>170</v>
      </c>
      <c r="I286">
        <v>-13.080779155732399</v>
      </c>
      <c r="J286">
        <v>3956.1803350323798</v>
      </c>
      <c r="K286">
        <v>0.99736186628742896</v>
      </c>
      <c r="L286">
        <v>-13.261511611083799</v>
      </c>
      <c r="M286">
        <v>3956.1803315181601</v>
      </c>
      <c r="N286">
        <v>0.99732541626903604</v>
      </c>
    </row>
    <row r="287" spans="1:14" x14ac:dyDescent="0.25">
      <c r="A287">
        <v>286</v>
      </c>
      <c r="B287" t="s">
        <v>385</v>
      </c>
      <c r="C287">
        <v>-13.1933932883423</v>
      </c>
      <c r="D287">
        <v>3956.1803315965199</v>
      </c>
      <c r="E287">
        <v>0.99733915433198805</v>
      </c>
      <c r="F287" t="s">
        <v>170</v>
      </c>
      <c r="G287" t="s">
        <v>170</v>
      </c>
      <c r="H287" t="s">
        <v>170</v>
      </c>
      <c r="I287">
        <v>-13.080779155734101</v>
      </c>
      <c r="J287">
        <v>3956.1803350355099</v>
      </c>
      <c r="K287">
        <v>0.99736186628743095</v>
      </c>
      <c r="L287">
        <v>-13.2615116110829</v>
      </c>
      <c r="M287">
        <v>3956.1803315165598</v>
      </c>
      <c r="N287">
        <v>0.99732541626903504</v>
      </c>
    </row>
    <row r="288" spans="1:14" x14ac:dyDescent="0.25">
      <c r="A288">
        <v>287</v>
      </c>
      <c r="B288" t="s">
        <v>386</v>
      </c>
      <c r="C288">
        <v>-13.1933932883432</v>
      </c>
      <c r="D288">
        <v>3956.1803315983602</v>
      </c>
      <c r="E288">
        <v>0.99733915433198905</v>
      </c>
      <c r="F288" t="s">
        <v>170</v>
      </c>
      <c r="G288" t="s">
        <v>170</v>
      </c>
      <c r="H288" t="s">
        <v>170</v>
      </c>
      <c r="I288">
        <v>-13.0807791557299</v>
      </c>
      <c r="J288">
        <v>3956.1803350309401</v>
      </c>
      <c r="K288">
        <v>0.99736186628742796</v>
      </c>
      <c r="L288">
        <v>-13.2615116110827</v>
      </c>
      <c r="M288">
        <v>3956.18033151794</v>
      </c>
      <c r="N288">
        <v>0.99732541626903604</v>
      </c>
    </row>
    <row r="289" spans="1:14" x14ac:dyDescent="0.25">
      <c r="A289">
        <v>288</v>
      </c>
      <c r="B289" t="s">
        <v>387</v>
      </c>
      <c r="C289">
        <v>-13.1933932883429</v>
      </c>
      <c r="D289">
        <v>3956.18033159782</v>
      </c>
      <c r="E289">
        <v>0.99733915433198805</v>
      </c>
      <c r="F289" t="s">
        <v>170</v>
      </c>
      <c r="G289" t="s">
        <v>170</v>
      </c>
      <c r="H289" t="s">
        <v>170</v>
      </c>
      <c r="I289">
        <v>-13.0807791557312</v>
      </c>
      <c r="J289">
        <v>3956.1803350311302</v>
      </c>
      <c r="K289">
        <v>0.99736186628742796</v>
      </c>
      <c r="L289">
        <v>-13.261511611085099</v>
      </c>
      <c r="M289">
        <v>3956.1803315186398</v>
      </c>
      <c r="N289">
        <v>0.99732541626903604</v>
      </c>
    </row>
    <row r="290" spans="1:14" x14ac:dyDescent="0.25">
      <c r="A290">
        <v>289</v>
      </c>
      <c r="B290" t="s">
        <v>388</v>
      </c>
      <c r="C290">
        <v>-13.1933932884049</v>
      </c>
      <c r="D290">
        <v>3956.1803315091702</v>
      </c>
      <c r="E290">
        <v>0.997339154331916</v>
      </c>
      <c r="F290" t="s">
        <v>170</v>
      </c>
      <c r="G290" t="s">
        <v>170</v>
      </c>
      <c r="H290" t="s">
        <v>170</v>
      </c>
      <c r="I290">
        <v>-13.0807791557298</v>
      </c>
      <c r="J290">
        <v>3956.1803350302598</v>
      </c>
      <c r="K290">
        <v>0.99736186628742796</v>
      </c>
      <c r="L290">
        <v>-13.261511611083099</v>
      </c>
      <c r="M290">
        <v>3956.1803315165698</v>
      </c>
      <c r="N290">
        <v>0.99732541626903504</v>
      </c>
    </row>
    <row r="291" spans="1:14" x14ac:dyDescent="0.25">
      <c r="A291">
        <v>290</v>
      </c>
      <c r="B291" t="s">
        <v>389</v>
      </c>
      <c r="C291">
        <v>-13.1933932883432</v>
      </c>
      <c r="D291">
        <v>3956.1803315992101</v>
      </c>
      <c r="E291">
        <v>0.99733915433198905</v>
      </c>
      <c r="F291" t="s">
        <v>170</v>
      </c>
      <c r="G291" t="s">
        <v>170</v>
      </c>
      <c r="H291" t="s">
        <v>170</v>
      </c>
      <c r="I291">
        <v>-13.080779155729701</v>
      </c>
      <c r="J291">
        <v>3956.1803350300302</v>
      </c>
      <c r="K291">
        <v>0.99736186628742796</v>
      </c>
      <c r="L291">
        <v>-13.2615116110843</v>
      </c>
      <c r="M291">
        <v>3956.1803315171301</v>
      </c>
      <c r="N291">
        <v>0.99732541626903604</v>
      </c>
    </row>
    <row r="292" spans="1:14" x14ac:dyDescent="0.25">
      <c r="A292">
        <v>291</v>
      </c>
      <c r="B292" t="s">
        <v>390</v>
      </c>
      <c r="C292">
        <v>-13.193393288343399</v>
      </c>
      <c r="D292">
        <v>3956.18033159882</v>
      </c>
      <c r="E292">
        <v>0.99733915433198905</v>
      </c>
      <c r="F292" t="s">
        <v>170</v>
      </c>
      <c r="G292" t="s">
        <v>170</v>
      </c>
      <c r="H292" t="s">
        <v>170</v>
      </c>
      <c r="I292">
        <v>-13.080779155732801</v>
      </c>
      <c r="J292">
        <v>3956.1803350287901</v>
      </c>
      <c r="K292">
        <v>0.99736186628742596</v>
      </c>
      <c r="L292">
        <v>-13.261511611083</v>
      </c>
      <c r="M292">
        <v>3956.1803315162201</v>
      </c>
      <c r="N292">
        <v>0.99732541626903504</v>
      </c>
    </row>
    <row r="293" spans="1:14" x14ac:dyDescent="0.25">
      <c r="A293">
        <v>292</v>
      </c>
      <c r="B293" t="s">
        <v>391</v>
      </c>
      <c r="C293">
        <v>-13.193393288343101</v>
      </c>
      <c r="D293">
        <v>3956.1803315981301</v>
      </c>
      <c r="E293">
        <v>0.99733915433198905</v>
      </c>
      <c r="F293" t="s">
        <v>170</v>
      </c>
      <c r="G293" t="s">
        <v>170</v>
      </c>
      <c r="H293" t="s">
        <v>170</v>
      </c>
      <c r="I293">
        <v>-13.0807791557193</v>
      </c>
      <c r="J293">
        <v>3956.1803350295299</v>
      </c>
      <c r="K293">
        <v>0.99736186628742995</v>
      </c>
      <c r="L293">
        <v>-13.2615116110833</v>
      </c>
      <c r="M293">
        <v>3956.1803315164998</v>
      </c>
      <c r="N293">
        <v>0.99732541626903504</v>
      </c>
    </row>
    <row r="294" spans="1:14" x14ac:dyDescent="0.25">
      <c r="A294">
        <v>293</v>
      </c>
      <c r="B294" t="s">
        <v>392</v>
      </c>
      <c r="C294">
        <v>-13.1933932883429</v>
      </c>
      <c r="D294">
        <v>3956.1803315977199</v>
      </c>
      <c r="E294">
        <v>0.99733915433198805</v>
      </c>
      <c r="F294" t="s">
        <v>170</v>
      </c>
      <c r="G294" t="s">
        <v>170</v>
      </c>
      <c r="H294" t="s">
        <v>170</v>
      </c>
      <c r="I294">
        <v>-13.080779155731999</v>
      </c>
      <c r="J294">
        <v>3956.1803350229202</v>
      </c>
      <c r="K294">
        <v>0.99736186628742296</v>
      </c>
      <c r="L294">
        <v>-13.261511611083201</v>
      </c>
      <c r="M294">
        <v>3956.1803315166399</v>
      </c>
      <c r="N294">
        <v>0.99732541626903504</v>
      </c>
    </row>
    <row r="295" spans="1:14" x14ac:dyDescent="0.25">
      <c r="A295">
        <v>294</v>
      </c>
      <c r="B295" t="s">
        <v>393</v>
      </c>
      <c r="C295">
        <v>-13.193393288335701</v>
      </c>
      <c r="D295">
        <v>3956.1803316135401</v>
      </c>
      <c r="E295">
        <v>0.99733915433200104</v>
      </c>
      <c r="F295" t="s">
        <v>170</v>
      </c>
      <c r="G295" t="s">
        <v>170</v>
      </c>
      <c r="H295" t="s">
        <v>170</v>
      </c>
      <c r="I295">
        <v>-13.080779155736099</v>
      </c>
      <c r="J295">
        <v>3956.1803350350201</v>
      </c>
      <c r="K295">
        <v>0.99736186628742995</v>
      </c>
      <c r="L295">
        <v>-13.261511611082099</v>
      </c>
      <c r="M295">
        <v>3956.1803315134698</v>
      </c>
      <c r="N295">
        <v>0.99732541626903404</v>
      </c>
    </row>
    <row r="296" spans="1:14" x14ac:dyDescent="0.25">
      <c r="A296">
        <v>295</v>
      </c>
      <c r="B296" t="s">
        <v>394</v>
      </c>
      <c r="C296">
        <v>-13.193393288343399</v>
      </c>
      <c r="D296">
        <v>3956.1803315985699</v>
      </c>
      <c r="E296">
        <v>0.99733915433198905</v>
      </c>
      <c r="F296" t="s">
        <v>170</v>
      </c>
      <c r="G296" t="s">
        <v>170</v>
      </c>
      <c r="H296" t="s">
        <v>170</v>
      </c>
      <c r="I296">
        <v>-13.080779155735501</v>
      </c>
      <c r="J296">
        <v>3956.1803350278801</v>
      </c>
      <c r="K296">
        <v>0.99736186628742496</v>
      </c>
      <c r="L296">
        <v>-13.261511611082501</v>
      </c>
      <c r="M296">
        <v>3956.1803315155298</v>
      </c>
      <c r="N296">
        <v>0.99732541626903504</v>
      </c>
    </row>
    <row r="297" spans="1:14" x14ac:dyDescent="0.25">
      <c r="A297">
        <v>296</v>
      </c>
      <c r="B297" t="s">
        <v>395</v>
      </c>
      <c r="C297">
        <v>-13.1933932883388</v>
      </c>
      <c r="D297">
        <v>3956.18033159475</v>
      </c>
      <c r="E297">
        <v>0.99733915433198705</v>
      </c>
      <c r="F297" t="s">
        <v>170</v>
      </c>
      <c r="G297" t="s">
        <v>170</v>
      </c>
      <c r="H297" t="s">
        <v>170</v>
      </c>
      <c r="I297">
        <v>-13.080779155719</v>
      </c>
      <c r="J297">
        <v>3956.1803350239702</v>
      </c>
      <c r="K297">
        <v>0.99736186628742596</v>
      </c>
      <c r="L297">
        <v>-13.2615116110639</v>
      </c>
      <c r="M297">
        <v>3956.1803315171701</v>
      </c>
      <c r="N297">
        <v>0.99732541626904003</v>
      </c>
    </row>
    <row r="298" spans="1:14" x14ac:dyDescent="0.25">
      <c r="A298">
        <v>297</v>
      </c>
      <c r="B298" t="s">
        <v>396</v>
      </c>
      <c r="C298">
        <v>-13.1933932883432</v>
      </c>
      <c r="D298">
        <v>3956.1803315983302</v>
      </c>
      <c r="E298">
        <v>0.99733915433198905</v>
      </c>
      <c r="F298" t="s">
        <v>170</v>
      </c>
      <c r="G298" t="s">
        <v>170</v>
      </c>
      <c r="H298" t="s">
        <v>170</v>
      </c>
      <c r="I298">
        <v>-13.0807791557221</v>
      </c>
      <c r="J298">
        <v>3956.1803350096002</v>
      </c>
      <c r="K298">
        <v>0.99736186628741597</v>
      </c>
      <c r="L298">
        <v>-13.2615116110827</v>
      </c>
      <c r="M298">
        <v>3956.1803315163502</v>
      </c>
      <c r="N298">
        <v>0.99732541626903504</v>
      </c>
    </row>
    <row r="299" spans="1:14" x14ac:dyDescent="0.25">
      <c r="A299">
        <v>298</v>
      </c>
      <c r="B299" t="s">
        <v>397</v>
      </c>
      <c r="C299">
        <v>21.938743683970401</v>
      </c>
      <c r="D299">
        <v>3956.1803307925802</v>
      </c>
      <c r="E299">
        <v>0.99557540514101295</v>
      </c>
      <c r="F299" t="s">
        <v>170</v>
      </c>
      <c r="G299" t="s">
        <v>170</v>
      </c>
      <c r="H299" t="s">
        <v>170</v>
      </c>
      <c r="I299">
        <v>22.051357817019301</v>
      </c>
      <c r="J299">
        <v>3956.1803350703699</v>
      </c>
      <c r="K299">
        <v>0.99555269341837105</v>
      </c>
      <c r="L299">
        <v>21.8706253612078</v>
      </c>
      <c r="M299">
        <v>3956.1803306639599</v>
      </c>
      <c r="N299">
        <v>0.99558914306998403</v>
      </c>
    </row>
    <row r="300" spans="1:14" x14ac:dyDescent="0.25">
      <c r="A300">
        <v>299</v>
      </c>
      <c r="B300" t="s">
        <v>398</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399</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400</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401</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402</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403</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404</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405</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406</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407</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408</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409</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410</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411</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412</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413</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414</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415</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416</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417</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418</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419</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420</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421</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422</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423</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424</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425</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426</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427</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428</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429</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7" t="s">
        <v>501</v>
      </c>
      <c r="C1" s="117"/>
      <c r="D1" s="117"/>
      <c r="E1" s="117"/>
      <c r="F1" s="117"/>
    </row>
    <row r="2" spans="2:8" ht="15.75" thickBot="1" x14ac:dyDescent="0.3">
      <c r="B2" s="6"/>
      <c r="C2" s="9" t="s">
        <v>114</v>
      </c>
      <c r="D2" s="9" t="s">
        <v>115</v>
      </c>
      <c r="E2" s="9" t="s">
        <v>116</v>
      </c>
      <c r="F2" s="9" t="s">
        <v>117</v>
      </c>
    </row>
    <row r="3" spans="2:8" x14ac:dyDescent="0.25">
      <c r="B3" s="121"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2"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21"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2"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21"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2"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21"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124</v>
      </c>
    </row>
    <row r="10" spans="2:8" x14ac:dyDescent="0.25">
      <c r="B10" s="122"/>
      <c r="C10" s="5"/>
      <c r="D10" s="5" t="str">
        <f>_xlfn.CONCAT("(",ROUND(VLOOKUP($H9,logit.main!$B:$S,9,0),4),")")</f>
        <v>(0.0194)</v>
      </c>
      <c r="E10" s="5" t="str">
        <f>_xlfn.CONCAT("(",ROUND(VLOOKUP($H9,logit.main!$B:$S,6,0),4),")")</f>
        <v>(0.0195)</v>
      </c>
      <c r="F10" s="5" t="str">
        <f>_xlfn.CONCAT("(",ROUND(VLOOKUP($H9,logit.main!$B:$S,3,0),4),")")</f>
        <v>(0.0202)</v>
      </c>
    </row>
    <row r="11" spans="2:8" x14ac:dyDescent="0.25">
      <c r="B11" s="121"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2"/>
      <c r="C12" s="5"/>
      <c r="D12" s="5" t="str">
        <f>_xlfn.CONCAT("(",ROUND(VLOOKUP($H11,logit.main!$B:$S,9,0),4),")")</f>
        <v>(0.0055)</v>
      </c>
      <c r="E12" s="5" t="str">
        <f>_xlfn.CONCAT("(",ROUND(VLOOKUP($H11,logit.main!$B:$S,6,0),4),")")</f>
        <v>(0.0064)</v>
      </c>
      <c r="F12" s="5" t="str">
        <f>_xlfn.CONCAT("(",ROUND(VLOOKUP($H11,logit.main!$B:$S,3,0),4),")")</f>
        <v>(0.0064)</v>
      </c>
    </row>
    <row r="13" spans="2:8" x14ac:dyDescent="0.25">
      <c r="B13" s="121"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2"/>
      <c r="C14" s="5"/>
      <c r="D14" s="5" t="str">
        <f>_xlfn.CONCAT("(",ROUND(VLOOKUP($H13,logit.main!$B:$S,9,0),4),")")</f>
        <v>(0.0231)</v>
      </c>
      <c r="E14" s="5" t="str">
        <f>_xlfn.CONCAT("(",ROUND(VLOOKUP($H13,logit.main!$B:$S,6,0),4),")")</f>
        <v>(0.0231)</v>
      </c>
      <c r="F14" s="5" t="str">
        <f>_xlfn.CONCAT("(",ROUND(VLOOKUP($H13,logit.main!$B:$S,3,0),4),")")</f>
        <v>(0.0233)</v>
      </c>
    </row>
    <row r="15" spans="2:8" x14ac:dyDescent="0.25">
      <c r="B15" s="121"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2"/>
      <c r="C16" s="5"/>
      <c r="D16" s="5" t="str">
        <f>_xlfn.CONCAT("(",ROUND(VLOOKUP($H15,logit.main!$B:$S,9,0),4),")")</f>
        <v>(0.0257)</v>
      </c>
      <c r="E16" s="5" t="str">
        <f>_xlfn.CONCAT("(",ROUND(VLOOKUP($H15,logit.main!$B:$S,6,0),4),")")</f>
        <v>(0.0257)</v>
      </c>
      <c r="F16" s="5" t="str">
        <f>_xlfn.CONCAT("(",ROUND(VLOOKUP($H15,logit.main!$B:$S,3,0),4),")")</f>
        <v>(0.0258)</v>
      </c>
    </row>
    <row r="17" spans="2:8" x14ac:dyDescent="0.25">
      <c r="B17" s="121"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2"/>
      <c r="C18" s="5"/>
      <c r="D18" s="5" t="str">
        <f>_xlfn.CONCAT("(",ROUND(VLOOKUP($H17,logit.main!$B:$S,9,0),4),")")</f>
        <v>(0.0283)</v>
      </c>
      <c r="E18" s="5" t="str">
        <f>_xlfn.CONCAT("(",ROUND(VLOOKUP($H17,logit.main!$B:$S,6,0),4),")")</f>
        <v>(0.0284)</v>
      </c>
      <c r="F18" s="5" t="str">
        <f>_xlfn.CONCAT("(",ROUND(VLOOKUP($H17,logit.main!$B:$S,3,0),4),")")</f>
        <v>(0.0285)</v>
      </c>
    </row>
    <row r="19" spans="2:8" x14ac:dyDescent="0.25">
      <c r="B19" s="121"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2"/>
      <c r="C20" s="5"/>
      <c r="D20" s="5" t="str">
        <f>_xlfn.CONCAT("(",ROUND(VLOOKUP($H19,logit.main!$B:$S,9,0),4),")")</f>
        <v>(0.0484)</v>
      </c>
      <c r="E20" s="5" t="str">
        <f>_xlfn.CONCAT("(",ROUND(VLOOKUP($H19,logit.main!$B:$S,6,0),4),")")</f>
        <v>(0.0485)</v>
      </c>
      <c r="F20" s="5" t="str">
        <f>_xlfn.CONCAT("(",ROUND(VLOOKUP($H19,logit.main!$B:$S,3,0),4),")")</f>
        <v>(0.0487)</v>
      </c>
    </row>
    <row r="21" spans="2:8" x14ac:dyDescent="0.25">
      <c r="B21" s="121"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2"/>
      <c r="C22" s="5"/>
      <c r="D22" s="5" t="str">
        <f>_xlfn.CONCAT("(",ROUND(VLOOKUP($H21,logit.main!$B:$S,9,0),4),")")</f>
        <v>(0.0137)</v>
      </c>
      <c r="E22" s="5" t="str">
        <f>_xlfn.CONCAT("(",ROUND(VLOOKUP($H21,logit.main!$B:$S,6,0),4),")")</f>
        <v>(0.0137)</v>
      </c>
      <c r="F22" s="5" t="str">
        <f>_xlfn.CONCAT("(",ROUND(VLOOKUP($H21,logit.main!$B:$S,3,0),4),")")</f>
        <v>(0.0137)</v>
      </c>
    </row>
    <row r="23" spans="2:8" x14ac:dyDescent="0.25">
      <c r="B23" s="121"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2"/>
      <c r="C24" s="5"/>
      <c r="D24" s="5" t="str">
        <f>_xlfn.CONCAT("(",ROUND(VLOOKUP($H23,logit.main!$B:$S,9,0),4),")")</f>
        <v>(0.0037)</v>
      </c>
      <c r="E24" s="5" t="str">
        <f>_xlfn.CONCAT("(",ROUND(VLOOKUP($H23,logit.main!$B:$S,6,0),4),")")</f>
        <v>(0.0037)</v>
      </c>
      <c r="F24" s="5" t="str">
        <f>_xlfn.CONCAT("(",ROUND(VLOOKUP($H23,logit.main!$B:$S,3,0),4),")")</f>
        <v>(0.0037)</v>
      </c>
    </row>
    <row r="25" spans="2:8" x14ac:dyDescent="0.25">
      <c r="B25" s="121" t="s">
        <v>125</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2"/>
      <c r="C26" s="5"/>
      <c r="D26" s="5" t="str">
        <f>_xlfn.CONCAT("(",ROUND(VLOOKUP($H25,logit.main!$B:$S,9,0),4),")")</f>
        <v>(0.0058)</v>
      </c>
      <c r="E26" s="5" t="str">
        <f>_xlfn.CONCAT("(",ROUND(VLOOKUP($H25,logit.main!$B:$S,6,0),4),")")</f>
        <v>(0.0058)</v>
      </c>
      <c r="F26" s="5" t="str">
        <f>_xlfn.CONCAT("(",ROUND(VLOOKUP($H25,logit.main!$B:$S,3,0),4),")")</f>
        <v>(0.0058)</v>
      </c>
    </row>
    <row r="27" spans="2:8" x14ac:dyDescent="0.25">
      <c r="B27" s="121"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2"/>
      <c r="C28" s="5"/>
      <c r="D28" s="5" t="str">
        <f>_xlfn.CONCAT("(",ROUND(VLOOKUP($H27,logit.main!$B:$S,9,0),4),")")</f>
        <v>(0.0249)</v>
      </c>
      <c r="E28" s="5" t="str">
        <f>_xlfn.CONCAT("(",ROUND(VLOOKUP($H27,logit.main!$B:$S,6,0),4),")")</f>
        <v>(0.0249)</v>
      </c>
      <c r="F28" s="5" t="str">
        <f>_xlfn.CONCAT("(",ROUND(VLOOKUP($H27,logit.main!$B:$S,3,0),4),")")</f>
        <v>(0.025)</v>
      </c>
    </row>
    <row r="29" spans="2:8" x14ac:dyDescent="0.25">
      <c r="B29" s="121"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2"/>
      <c r="C30" s="5"/>
      <c r="D30" s="5" t="str">
        <f>_xlfn.CONCAT("(",ROUND(VLOOKUP($H29,logit.main!$B:$S,9,0),4),")")</f>
        <v>(0.0272)</v>
      </c>
      <c r="E30" s="5" t="str">
        <f>_xlfn.CONCAT("(",ROUND(VLOOKUP($H29,logit.main!$B:$S,6,0),4),")")</f>
        <v>(0.0273)</v>
      </c>
      <c r="F30" s="5" t="str">
        <f>_xlfn.CONCAT("(",ROUND(VLOOKUP($H29,logit.main!$B:$S,3,0),4),")")</f>
        <v>(0.0274)</v>
      </c>
    </row>
    <row r="31" spans="2:8" x14ac:dyDescent="0.25">
      <c r="B31" s="121"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2"/>
      <c r="C32" s="5"/>
      <c r="D32" s="5" t="str">
        <f>_xlfn.CONCAT("(",ROUND(VLOOKUP($H31,logit.main!$B:$S,9,0),4),")")</f>
        <v>(0.0425)</v>
      </c>
      <c r="E32" s="5" t="str">
        <f>_xlfn.CONCAT("(",ROUND(VLOOKUP($H31,logit.main!$B:$S,6,0),4),")")</f>
        <v>(0.0426)</v>
      </c>
      <c r="F32" s="5" t="str">
        <f>_xlfn.CONCAT("(",ROUND(VLOOKUP($H31,logit.main!$B:$S,3,0),4),")")</f>
        <v>(0.0437)</v>
      </c>
    </row>
    <row r="33" spans="2:8" x14ac:dyDescent="0.25">
      <c r="B33" s="121"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2"/>
      <c r="C34" s="5"/>
      <c r="D34" s="5" t="str">
        <f>_xlfn.CONCAT("(",ROUND(VLOOKUP($H33,logit.main!$B:$S,9,0),4),")")</f>
        <v>(0.0661)</v>
      </c>
      <c r="E34" s="5" t="str">
        <f>_xlfn.CONCAT("(",ROUND(VLOOKUP($H33,logit.main!$B:$S,6,0),4),")")</f>
        <v>(0.0664)</v>
      </c>
      <c r="F34" s="5" t="str">
        <f>_xlfn.CONCAT("(",ROUND(VLOOKUP($H33,logit.main!$B:$S,3,0),4),")")</f>
        <v>(0.0675)</v>
      </c>
    </row>
    <row r="35" spans="2:8" x14ac:dyDescent="0.25">
      <c r="B35" s="121"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2"/>
      <c r="C36" s="5"/>
      <c r="D36" s="5" t="str">
        <f>_xlfn.CONCAT("(",ROUND(VLOOKUP($H35,logit.main!$B:$S,9,0),4),")")</f>
        <v>(0.0004)</v>
      </c>
      <c r="E36" s="5" t="str">
        <f>_xlfn.CONCAT("(",ROUND(VLOOKUP($H35,logit.main!$B:$S,6,0),4),")")</f>
        <v>(0.0004)</v>
      </c>
      <c r="F36" s="5" t="str">
        <f>_xlfn.CONCAT("(",ROUND(VLOOKUP($H35,logit.main!$B:$S,3,0),4),")")</f>
        <v>(0.0004)</v>
      </c>
    </row>
    <row r="37" spans="2:8" x14ac:dyDescent="0.25">
      <c r="B37" s="121"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2"/>
      <c r="C38" s="5"/>
      <c r="D38" s="5" t="str">
        <f>_xlfn.CONCAT("(",ROUND(VLOOKUP($H37,logit.main!$B:$S,9,0),4),")")</f>
        <v>(0.0002)</v>
      </c>
      <c r="E38" s="5" t="str">
        <f>_xlfn.CONCAT("(",ROUND(VLOOKUP($H37,logit.main!$B:$S,6,0),4),")")</f>
        <v>(0.0002)</v>
      </c>
      <c r="F38" s="5" t="str">
        <f>_xlfn.CONCAT("(",ROUND(VLOOKUP($H37,logit.main!$B:$S,3,0),4),")")</f>
        <v>(0.0002)</v>
      </c>
    </row>
    <row r="39" spans="2:8" x14ac:dyDescent="0.25">
      <c r="B39" s="121"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2"/>
      <c r="C40" s="5"/>
      <c r="D40" s="5" t="str">
        <f>_xlfn.CONCAT("(",ROUND(VLOOKUP($H39,logit.main!$B:$S,9,0),4),")")</f>
        <v>(0.0001)</v>
      </c>
      <c r="E40" s="5" t="str">
        <f>_xlfn.CONCAT("(",ROUND(VLOOKUP($H39,logit.main!$B:$S,6,0),4),")")</f>
        <v>(0.0001)</v>
      </c>
      <c r="F40" s="5" t="str">
        <f>_xlfn.CONCAT("(",ROUND(VLOOKUP($H39,logit.main!$B:$S,3,0),4),")")</f>
        <v>(0.0001)</v>
      </c>
    </row>
    <row r="41" spans="2:8" x14ac:dyDescent="0.25">
      <c r="B41" s="121"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2"/>
      <c r="C42" s="5"/>
      <c r="D42" s="5" t="str">
        <f>_xlfn.CONCAT("(",ROUND(VLOOKUP($H41,logit.main!$B:$S,9,0),4),")")</f>
        <v>(0.0198)</v>
      </c>
      <c r="E42" s="5" t="str">
        <f>_xlfn.CONCAT("(",ROUND(VLOOKUP($H41,logit.main!$B:$S,6,0),4),")")</f>
        <v>(0.0199)</v>
      </c>
      <c r="F42" s="5" t="str">
        <f>_xlfn.CONCAT("(",ROUND(VLOOKUP($H41,logit.main!$B:$S,3,0),4),")")</f>
        <v>(0.0199)</v>
      </c>
    </row>
    <row r="43" spans="2:8" x14ac:dyDescent="0.25">
      <c r="B43" s="121"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2"/>
      <c r="C44" s="5"/>
      <c r="D44" s="5" t="str">
        <f>_xlfn.CONCAT("(",ROUND(VLOOKUP($H43,logit.main!$B:$S,9,0),4),")")</f>
        <v>(0.0289)</v>
      </c>
      <c r="E44" s="5" t="str">
        <f>_xlfn.CONCAT("(",ROUND(VLOOKUP($H43,logit.main!$B:$S,6,0),4),")")</f>
        <v>(0.029)</v>
      </c>
      <c r="F44" s="5" t="str">
        <f>_xlfn.CONCAT("(",ROUND(VLOOKUP($H43,logit.main!$B:$S,3,0),4),")")</f>
        <v>(0.029)</v>
      </c>
    </row>
    <row r="45" spans="2:8" x14ac:dyDescent="0.25">
      <c r="B45" s="121" t="s">
        <v>127</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2"/>
      <c r="C46" s="5"/>
      <c r="D46" s="5" t="str">
        <f>_xlfn.CONCAT("(",ROUND(VLOOKUP($H45,logit.main!$B:$S,9,0),4),")")</f>
        <v>(0.028)</v>
      </c>
      <c r="E46" s="5" t="str">
        <f>_xlfn.CONCAT("(",ROUND(VLOOKUP($H45,logit.main!$B:$S,6,0),4),")")</f>
        <v>(0.0284)</v>
      </c>
      <c r="F46" s="5" t="str">
        <f>_xlfn.CONCAT("(",ROUND(VLOOKUP($H45,logit.main!$B:$S,3,0),4),")")</f>
        <v>(0.0285)</v>
      </c>
    </row>
    <row r="47" spans="2:8" x14ac:dyDescent="0.25">
      <c r="B47" s="121" t="s">
        <v>126</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2"/>
      <c r="C48" s="5"/>
      <c r="D48" s="5" t="str">
        <f>_xlfn.CONCAT("(",ROUND(VLOOKUP($H47,logit.main!$B:$S,9,0),4),")")</f>
        <v>(0.0303)</v>
      </c>
      <c r="E48" s="5" t="str">
        <f>_xlfn.CONCAT("(",ROUND(VLOOKUP($H47,logit.main!$B:$S,6,0),4),")")</f>
        <v>(0.031)</v>
      </c>
      <c r="F48" s="5" t="str">
        <f>_xlfn.CONCAT("(",ROUND(VLOOKUP($H47,logit.main!$B:$S,3,0),4),")")</f>
        <v>(0.0311)</v>
      </c>
    </row>
    <row r="49" spans="2:8" x14ac:dyDescent="0.25">
      <c r="B49" s="121"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2"/>
      <c r="C50" s="5"/>
      <c r="D50" s="5" t="str">
        <f>_xlfn.CONCAT("(",ROUND(VLOOKUP($H49,logit.main!$B:$S,9,0),4),")")</f>
        <v>(0.025)</v>
      </c>
      <c r="E50" s="5" t="str">
        <f>_xlfn.CONCAT("(",ROUND(VLOOKUP($H49,logit.main!$B:$S,6,0),4),")")</f>
        <v>(0.0256)</v>
      </c>
      <c r="F50" s="5" t="str">
        <f>_xlfn.CONCAT("(",ROUND(VLOOKUP($H49,logit.main!$B:$S,3,0),4),")")</f>
        <v>(0.0257)</v>
      </c>
    </row>
    <row r="51" spans="2:8" x14ac:dyDescent="0.25">
      <c r="B51" s="121"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2"/>
      <c r="C52" s="5"/>
      <c r="D52" s="5"/>
      <c r="E52" s="5" t="str">
        <f>_xlfn.CONCAT("(",ROUND(VLOOKUP($H51,logit.main!$B:$S,6,0),4),")")</f>
        <v>(0.0069)</v>
      </c>
      <c r="F52" s="5" t="str">
        <f>_xlfn.CONCAT("(",ROUND(VLOOKUP($H51,logit.main!$B:$S,3,0),4),")")</f>
        <v>(0.0069)</v>
      </c>
    </row>
    <row r="53" spans="2:8" x14ac:dyDescent="0.25">
      <c r="B53" s="121"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2"/>
      <c r="C54" s="5"/>
      <c r="D54" s="5"/>
      <c r="E54" s="5" t="str">
        <f>_xlfn.CONCAT("(",ROUND(VLOOKUP($H53,logit.main!$B:$S,6,0),4),")")</f>
        <v>(0.0172)</v>
      </c>
      <c r="F54" s="5" t="str">
        <f>_xlfn.CONCAT("(",ROUND(VLOOKUP($H53,logit.main!$B:$S,3,0),4),")")</f>
        <v>(0.0173)</v>
      </c>
    </row>
    <row r="55" spans="2:8" x14ac:dyDescent="0.25">
      <c r="B55" s="121" t="s">
        <v>132</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2"/>
      <c r="C56" s="5"/>
      <c r="D56" s="5"/>
      <c r="E56" s="5" t="str">
        <f>_xlfn.CONCAT("(",ROUND(VLOOKUP($H55,logit.main!$B:$S,6,0),4),")")</f>
        <v>(0.1887)</v>
      </c>
      <c r="F56" s="5" t="str">
        <f>_xlfn.CONCAT("(",ROUND(VLOOKUP($H55,logit.main!$B:$S,3,0),4),")")</f>
        <v>(0.2815)</v>
      </c>
    </row>
    <row r="57" spans="2:8" x14ac:dyDescent="0.25">
      <c r="B57" s="121" t="s">
        <v>133</v>
      </c>
      <c r="C57" s="4"/>
      <c r="E57" s="4" t="str">
        <f>_xlfn.CONCAT(ROUND(VLOOKUP($H57,logit.main!$B:$N,5,0),4)," ",VLOOKUP($H57,logit.main!$B:$S,16,0))</f>
        <v xml:space="preserve">-0.5104 </v>
      </c>
      <c r="F57" s="4" t="str">
        <f>_xlfn.CONCAT(ROUND(VLOOKUP($H57,logit.main!$B:$N,2,0),4)," ",VLOOKUP($H57,logit.main!$B:$S,15,0))</f>
        <v xml:space="preserve">0.1355 </v>
      </c>
      <c r="H57" t="s">
        <v>129</v>
      </c>
    </row>
    <row r="58" spans="2:8" x14ac:dyDescent="0.25">
      <c r="B58" s="122"/>
      <c r="C58" s="5"/>
      <c r="D58" s="3"/>
      <c r="E58" s="5" t="str">
        <f>_xlfn.CONCAT("(",ROUND(VLOOKUP($H57,logit.main!$B:$S,6,0),4),")")</f>
        <v>(0.0817)</v>
      </c>
      <c r="F58" s="5" t="str">
        <f>_xlfn.CONCAT("(",ROUND(VLOOKUP($H57,logit.main!$B:$S,3,0),4),")")</f>
        <v>(0.2224)</v>
      </c>
    </row>
    <row r="59" spans="2:8" x14ac:dyDescent="0.25">
      <c r="B59" s="121" t="s">
        <v>134</v>
      </c>
      <c r="C59" s="4"/>
      <c r="E59" s="4" t="str">
        <f>_xlfn.CONCAT(ROUND(VLOOKUP($H59,logit.main!$B:$N,5,0),4)," ",VLOOKUP($H59,logit.main!$B:$S,16,0))</f>
        <v xml:space="preserve">-0.3128 </v>
      </c>
      <c r="F59" s="4" t="str">
        <f>_xlfn.CONCAT(ROUND(VLOOKUP($H59,logit.main!$B:$N,2,0),4)," ",VLOOKUP($H59,logit.main!$B:$S,15,0))</f>
        <v xml:space="preserve">0.3121 </v>
      </c>
      <c r="H59" t="s">
        <v>130</v>
      </c>
    </row>
    <row r="60" spans="2:8" x14ac:dyDescent="0.25">
      <c r="B60" s="122"/>
      <c r="C60" s="5"/>
      <c r="D60" s="3"/>
      <c r="E60" s="5" t="str">
        <f>_xlfn.CONCAT("(",ROUND(VLOOKUP($H59,logit.main!$B:$S,6,0),4),")")</f>
        <v>(0.0734)</v>
      </c>
      <c r="F60" s="5" t="str">
        <f>_xlfn.CONCAT("(",ROUND(VLOOKUP($H59,logit.main!$B:$S,3,0),4),")")</f>
        <v>(0.2185)</v>
      </c>
    </row>
    <row r="61" spans="2:8" x14ac:dyDescent="0.25">
      <c r="B61" s="121" t="s">
        <v>136</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2"/>
      <c r="C62" s="5"/>
      <c r="D62" s="3"/>
      <c r="E62" s="5" t="str">
        <f>_xlfn.CONCAT("(",ROUND(VLOOKUP($H61,logit.main!$B:$S,6,0),4),")")</f>
        <v>(0.0652)</v>
      </c>
      <c r="F62" s="5" t="str">
        <f>_xlfn.CONCAT("(",ROUND(VLOOKUP($H61,logit.main!$B:$S,3,0),4),")")</f>
        <v>(0.2179)</v>
      </c>
    </row>
    <row r="63" spans="2:8" x14ac:dyDescent="0.25">
      <c r="B63" s="121" t="s">
        <v>135</v>
      </c>
      <c r="C63" s="4"/>
      <c r="E63" s="4" t="str">
        <f>_xlfn.CONCAT(ROUND(VLOOKUP($H63,logit.main!$B:$N,5,0),4)," ",VLOOKUP($H63,logit.main!$B:$S,16,0))</f>
        <v xml:space="preserve">-0.108 </v>
      </c>
      <c r="F63" s="4" t="str">
        <f>_xlfn.CONCAT(ROUND(VLOOKUP($H63,logit.main!$B:$N,2,0),4)," ",VLOOKUP($H63,logit.main!$B:$S,15,0))</f>
        <v xml:space="preserve">0.5383 </v>
      </c>
      <c r="H63" t="s">
        <v>131</v>
      </c>
    </row>
    <row r="64" spans="2:8" x14ac:dyDescent="0.25">
      <c r="B64" s="122"/>
      <c r="C64" s="5"/>
      <c r="D64" s="3"/>
      <c r="E64" s="5" t="str">
        <f>_xlfn.CONCAT("(",ROUND(VLOOKUP($H63,logit.main!$B:$S,6,0),4),")")</f>
        <v>(0.0237)</v>
      </c>
      <c r="F64" s="5" t="str">
        <f>_xlfn.CONCAT("(",ROUND(VLOOKUP($H63,logit.main!$B:$S,3,0),4),")")</f>
        <v>(0.2083)</v>
      </c>
    </row>
    <row r="65" spans="2:8" x14ac:dyDescent="0.25">
      <c r="B65" s="121" t="s">
        <v>106</v>
      </c>
      <c r="C65" s="4"/>
      <c r="E65" s="4"/>
      <c r="F65" s="4" t="str">
        <f>_xlfn.CONCAT(ROUND(VLOOKUP($H65,logit.main!$B:$N,2,0),4)," ",VLOOKUP($H65,logit.main!$B:$S,15,0))</f>
        <v xml:space="preserve">0.0332 </v>
      </c>
      <c r="H65" t="s">
        <v>106</v>
      </c>
    </row>
    <row r="66" spans="2:8" x14ac:dyDescent="0.25">
      <c r="B66" s="122"/>
      <c r="C66" s="5"/>
      <c r="D66" s="3"/>
      <c r="E66" s="5"/>
      <c r="F66" s="5" t="str">
        <f>_xlfn.CONCAT("(",ROUND(VLOOKUP($H65,logit.main!$B:$S,3,0),4),")")</f>
        <v>(0.0653)</v>
      </c>
    </row>
    <row r="67" spans="2:8" x14ac:dyDescent="0.25">
      <c r="B67" s="121"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172</v>
      </c>
    </row>
    <row r="68" spans="2:8" x14ac:dyDescent="0.25">
      <c r="B68" s="122"/>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191985</v>
      </c>
      <c r="D71" s="52">
        <v>191985</v>
      </c>
      <c r="E71" s="52">
        <v>191985</v>
      </c>
      <c r="F71" s="33">
        <v>191985</v>
      </c>
    </row>
    <row r="72" spans="2:8" ht="15.75" thickBot="1" x14ac:dyDescent="0.3">
      <c r="B72" s="8" t="s">
        <v>629</v>
      </c>
      <c r="C72" s="7"/>
      <c r="D72" s="7"/>
      <c r="E72" s="7"/>
      <c r="F72" s="7"/>
    </row>
  </sheetData>
  <mergeCells count="34">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 ref="B67:B68"/>
    <mergeCell ref="B63:B64"/>
    <mergeCell ref="B65:B66"/>
    <mergeCell ref="B59:B60"/>
    <mergeCell ref="B61:B62"/>
    <mergeCell ref="B5:B6"/>
    <mergeCell ref="B7:B8"/>
    <mergeCell ref="B9:B10"/>
    <mergeCell ref="B11:B12"/>
    <mergeCell ref="B13:B14"/>
    <mergeCell ref="B27:B28"/>
    <mergeCell ref="B29:B30"/>
    <mergeCell ref="B31:B32"/>
    <mergeCell ref="B15:B16"/>
    <mergeCell ref="B17:B18"/>
    <mergeCell ref="B19:B20"/>
    <mergeCell ref="B21:B22"/>
    <mergeCell ref="B23:B24"/>
  </mergeCells>
  <pageMargins left="0.7" right="0.7" top="0.75" bottom="0.75" header="0.3" footer="0.3"/>
  <pageSetup scale="6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30" t="s">
        <v>767</v>
      </c>
      <c r="C1" s="130"/>
      <c r="D1" s="130"/>
      <c r="E1" s="130"/>
      <c r="F1" s="130"/>
      <c r="G1" s="130"/>
      <c r="H1" s="130"/>
      <c r="I1" s="130"/>
      <c r="J1" s="130"/>
      <c r="K1" s="130"/>
    </row>
    <row r="2" spans="2:12" ht="21" thickBot="1" x14ac:dyDescent="0.35">
      <c r="B2" s="131" t="s">
        <v>502</v>
      </c>
      <c r="C2" s="131"/>
      <c r="D2" s="131"/>
      <c r="E2" s="131"/>
      <c r="F2" s="131"/>
      <c r="G2" s="131"/>
      <c r="H2" s="131"/>
      <c r="I2" s="131"/>
      <c r="J2" s="131"/>
      <c r="K2" s="131"/>
    </row>
    <row r="3" spans="2:12" x14ac:dyDescent="0.25">
      <c r="B3" s="12"/>
      <c r="C3" s="13" t="s">
        <v>161</v>
      </c>
      <c r="D3" s="22" t="s">
        <v>162</v>
      </c>
      <c r="E3" s="14" t="s">
        <v>163</v>
      </c>
      <c r="F3" s="13" t="s">
        <v>164</v>
      </c>
      <c r="G3" s="22" t="s">
        <v>165</v>
      </c>
      <c r="H3" s="14" t="s">
        <v>166</v>
      </c>
      <c r="I3" s="13" t="s">
        <v>167</v>
      </c>
      <c r="J3" s="22" t="s">
        <v>168</v>
      </c>
      <c r="K3" s="14" t="s">
        <v>169</v>
      </c>
    </row>
    <row r="4" spans="2:12" x14ac:dyDescent="0.25">
      <c r="B4" s="109"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10"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9"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10"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9"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10"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9"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10"/>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9"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10"/>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9"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10"/>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9"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10"/>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9" t="s">
        <v>125</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10"/>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9"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10"/>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9"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10"/>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9"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10"/>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9"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10"/>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9"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10"/>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9"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10"/>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9"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10"/>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9"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10"/>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9"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10"/>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9"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10"/>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9" t="s">
        <v>127</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10"/>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9" t="s">
        <v>126</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10"/>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9"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10"/>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9"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10"/>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9"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10"/>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9" t="s">
        <v>146</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145</v>
      </c>
    </row>
    <row r="51" spans="2:12" x14ac:dyDescent="0.25">
      <c r="B51" s="110"/>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9" t="s">
        <v>132</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10"/>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9" t="s">
        <v>133</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129</v>
      </c>
    </row>
    <row r="55" spans="2:12" x14ac:dyDescent="0.25">
      <c r="B55" s="110"/>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9" t="s">
        <v>134</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130</v>
      </c>
    </row>
    <row r="57" spans="2:12" x14ac:dyDescent="0.25">
      <c r="B57" s="110"/>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9" t="s">
        <v>136</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10"/>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9" t="s">
        <v>135</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131</v>
      </c>
    </row>
    <row r="61" spans="2:12" x14ac:dyDescent="0.25">
      <c r="B61" s="110"/>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32"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32"/>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32"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172</v>
      </c>
    </row>
    <row r="65" spans="2:11" x14ac:dyDescent="0.25">
      <c r="B65" s="132"/>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171</v>
      </c>
      <c r="C68" s="48">
        <v>75298</v>
      </c>
      <c r="D68" s="33">
        <v>33508</v>
      </c>
      <c r="E68" s="49">
        <v>41790</v>
      </c>
      <c r="F68" s="48">
        <v>84108</v>
      </c>
      <c r="G68" s="33">
        <v>43657</v>
      </c>
      <c r="H68" s="49">
        <v>40451</v>
      </c>
      <c r="I68" s="48">
        <v>35318</v>
      </c>
      <c r="J68" s="33">
        <v>16300</v>
      </c>
      <c r="K68" s="33">
        <v>19018</v>
      </c>
    </row>
    <row r="69" spans="2:11" ht="15.75" thickBot="1" x14ac:dyDescent="0.3">
      <c r="B69" s="8" t="s">
        <v>629</v>
      </c>
      <c r="C69" s="21">
        <v>0.18459999999999999</v>
      </c>
      <c r="D69" s="51">
        <v>0.1963</v>
      </c>
      <c r="E69" s="50">
        <v>0.1741</v>
      </c>
      <c r="F69" s="21">
        <v>0.1963</v>
      </c>
      <c r="G69" s="51">
        <v>0.18740000000000001</v>
      </c>
      <c r="H69" s="50">
        <v>0.19839999999999999</v>
      </c>
      <c r="I69" s="21">
        <v>0.17560000000000001</v>
      </c>
      <c r="J69" s="51">
        <v>0.19120000000000001</v>
      </c>
      <c r="K69" s="51">
        <v>0.17460000000000001</v>
      </c>
    </row>
  </sheetData>
  <mergeCells count="33">
    <mergeCell ref="B64:B65"/>
    <mergeCell ref="B62:B63"/>
    <mergeCell ref="B50:B51"/>
    <mergeCell ref="B52:B53"/>
    <mergeCell ref="B54:B55"/>
    <mergeCell ref="B56:B57"/>
    <mergeCell ref="B58:B59"/>
    <mergeCell ref="B60:B61"/>
    <mergeCell ref="B48:B49"/>
    <mergeCell ref="B26:B27"/>
    <mergeCell ref="B28:B29"/>
    <mergeCell ref="B30:B31"/>
    <mergeCell ref="B32:B33"/>
    <mergeCell ref="B34:B35"/>
    <mergeCell ref="B36:B37"/>
    <mergeCell ref="B38:B39"/>
    <mergeCell ref="B40:B41"/>
    <mergeCell ref="B42:B43"/>
    <mergeCell ref="B44:B45"/>
    <mergeCell ref="B46:B47"/>
    <mergeCell ref="B1:K1"/>
    <mergeCell ref="B24:B25"/>
    <mergeCell ref="B2:K2"/>
    <mergeCell ref="B4:B5"/>
    <mergeCell ref="B6:B7"/>
    <mergeCell ref="B8:B9"/>
    <mergeCell ref="B10:B11"/>
    <mergeCell ref="B12:B13"/>
    <mergeCell ref="B14:B15"/>
    <mergeCell ref="B16:B17"/>
    <mergeCell ref="B18:B19"/>
    <mergeCell ref="B20:B21"/>
    <mergeCell ref="B22:B23"/>
  </mergeCells>
  <pageMargins left="0.7" right="0.7" top="0.75" bottom="0.75" header="0.3" footer="0.3"/>
  <pageSetup scale="52" orientation="landscape"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124</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170</v>
      </c>
      <c r="P6" t="s">
        <v>170</v>
      </c>
      <c r="Q6" t="s">
        <v>170</v>
      </c>
      <c r="R6" t="s">
        <v>170</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170</v>
      </c>
      <c r="P7" t="s">
        <v>170</v>
      </c>
      <c r="Q7" t="s">
        <v>170</v>
      </c>
      <c r="R7" t="s">
        <v>170</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170</v>
      </c>
      <c r="P8" t="s">
        <v>170</v>
      </c>
      <c r="Q8" t="s">
        <v>170</v>
      </c>
      <c r="R8" t="s">
        <v>170</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170</v>
      </c>
      <c r="P9" t="s">
        <v>170</v>
      </c>
      <c r="Q9" t="s">
        <v>170</v>
      </c>
      <c r="R9" t="s">
        <v>170</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170</v>
      </c>
      <c r="P10" t="s">
        <v>170</v>
      </c>
      <c r="Q10" t="s">
        <v>170</v>
      </c>
      <c r="R10" t="s">
        <v>170</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170</v>
      </c>
      <c r="P11" t="s">
        <v>170</v>
      </c>
      <c r="Q11" t="s">
        <v>170</v>
      </c>
      <c r="R11" t="s">
        <v>170</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170</v>
      </c>
      <c r="P13" t="s">
        <v>170</v>
      </c>
      <c r="Q13" t="s">
        <v>170</v>
      </c>
      <c r="R13" t="s">
        <v>170</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170</v>
      </c>
      <c r="P14" t="s">
        <v>170</v>
      </c>
      <c r="Q14" t="s">
        <v>170</v>
      </c>
      <c r="R14" t="s">
        <v>170</v>
      </c>
      <c r="T14" t="str">
        <f t="shared" si="0"/>
        <v/>
      </c>
      <c r="U14" t="str">
        <f t="shared" si="1"/>
        <v/>
      </c>
      <c r="V14" t="str">
        <f t="shared" si="2"/>
        <v/>
      </c>
      <c r="W14" t="str">
        <f t="shared" si="3"/>
        <v/>
      </c>
    </row>
    <row r="15" spans="1:23" x14ac:dyDescent="0.25">
      <c r="A15">
        <v>14</v>
      </c>
      <c r="B15" t="s">
        <v>503</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170</v>
      </c>
      <c r="P15" t="s">
        <v>170</v>
      </c>
      <c r="Q15" t="s">
        <v>170</v>
      </c>
      <c r="R15" t="s">
        <v>170</v>
      </c>
      <c r="T15" t="str">
        <f t="shared" si="0"/>
        <v/>
      </c>
      <c r="U15" t="str">
        <f t="shared" si="1"/>
        <v>^</v>
      </c>
      <c r="V15" t="str">
        <f t="shared" si="2"/>
        <v>^</v>
      </c>
      <c r="W15" t="str">
        <f t="shared" si="3"/>
        <v/>
      </c>
    </row>
    <row r="16" spans="1:23" x14ac:dyDescent="0.25">
      <c r="A16">
        <v>15</v>
      </c>
      <c r="B16" t="s">
        <v>504</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170</v>
      </c>
      <c r="P16" t="s">
        <v>170</v>
      </c>
      <c r="Q16" t="s">
        <v>170</v>
      </c>
      <c r="R16" t="s">
        <v>170</v>
      </c>
      <c r="T16" t="str">
        <f t="shared" si="0"/>
        <v/>
      </c>
      <c r="U16" t="str">
        <f t="shared" si="1"/>
        <v/>
      </c>
      <c r="V16" t="str">
        <f t="shared" si="2"/>
        <v/>
      </c>
      <c r="W16" t="str">
        <f t="shared" si="3"/>
        <v/>
      </c>
    </row>
    <row r="17" spans="1:23" x14ac:dyDescent="0.25">
      <c r="A17">
        <v>16</v>
      </c>
      <c r="B17" t="s">
        <v>505</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170</v>
      </c>
      <c r="P17" t="s">
        <v>170</v>
      </c>
      <c r="Q17" t="s">
        <v>170</v>
      </c>
      <c r="R17" t="s">
        <v>170</v>
      </c>
      <c r="T17" t="str">
        <f t="shared" si="0"/>
        <v/>
      </c>
      <c r="U17" t="str">
        <f t="shared" si="1"/>
        <v/>
      </c>
      <c r="V17" t="str">
        <f t="shared" si="2"/>
        <v/>
      </c>
      <c r="W17" t="str">
        <f t="shared" si="3"/>
        <v/>
      </c>
    </row>
    <row r="18" spans="1:23" x14ac:dyDescent="0.25">
      <c r="A18">
        <v>17</v>
      </c>
      <c r="B18" t="s">
        <v>173</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170</v>
      </c>
      <c r="P18" t="s">
        <v>170</v>
      </c>
      <c r="Q18" t="s">
        <v>170</v>
      </c>
      <c r="R18" t="s">
        <v>170</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170</v>
      </c>
      <c r="P19" t="s">
        <v>170</v>
      </c>
      <c r="Q19" t="s">
        <v>170</v>
      </c>
      <c r="R19" t="s">
        <v>170</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170</v>
      </c>
      <c r="P20" t="s">
        <v>170</v>
      </c>
      <c r="Q20" t="s">
        <v>170</v>
      </c>
      <c r="R20" t="s">
        <v>170</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170</v>
      </c>
      <c r="P21" t="s">
        <v>170</v>
      </c>
      <c r="Q21" t="s">
        <v>170</v>
      </c>
      <c r="R21" t="s">
        <v>170</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170</v>
      </c>
      <c r="P22" t="s">
        <v>170</v>
      </c>
      <c r="Q22" t="s">
        <v>170</v>
      </c>
      <c r="R22" t="s">
        <v>170</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170</v>
      </c>
      <c r="P23" t="s">
        <v>170</v>
      </c>
      <c r="Q23" t="s">
        <v>170</v>
      </c>
      <c r="R23" t="s">
        <v>170</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170</v>
      </c>
      <c r="P24" t="s">
        <v>170</v>
      </c>
      <c r="Q24" t="s">
        <v>170</v>
      </c>
      <c r="R24" t="s">
        <v>170</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170</v>
      </c>
      <c r="P25" t="s">
        <v>170</v>
      </c>
      <c r="Q25" t="s">
        <v>170</v>
      </c>
      <c r="R25" t="s">
        <v>170</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170</v>
      </c>
      <c r="P26" t="s">
        <v>170</v>
      </c>
      <c r="Q26" t="s">
        <v>170</v>
      </c>
      <c r="R26" t="s">
        <v>170</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170</v>
      </c>
      <c r="P27" t="s">
        <v>170</v>
      </c>
      <c r="Q27" t="s">
        <v>170</v>
      </c>
      <c r="R27" t="s">
        <v>170</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170</v>
      </c>
      <c r="P28" t="s">
        <v>170</v>
      </c>
      <c r="Q28" t="s">
        <v>170</v>
      </c>
      <c r="R28" t="s">
        <v>170</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170</v>
      </c>
      <c r="P29" t="s">
        <v>170</v>
      </c>
      <c r="Q29" t="s">
        <v>170</v>
      </c>
      <c r="R29" t="s">
        <v>170</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170</v>
      </c>
      <c r="P30" t="s">
        <v>170</v>
      </c>
      <c r="Q30" t="s">
        <v>170</v>
      </c>
      <c r="R30" t="s">
        <v>170</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170</v>
      </c>
      <c r="L31" t="s">
        <v>170</v>
      </c>
      <c r="M31" t="s">
        <v>170</v>
      </c>
      <c r="N31" t="s">
        <v>170</v>
      </c>
      <c r="O31" t="s">
        <v>170</v>
      </c>
      <c r="P31" t="s">
        <v>170</v>
      </c>
      <c r="Q31" t="s">
        <v>170</v>
      </c>
      <c r="R31" t="s">
        <v>170</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170</v>
      </c>
      <c r="L32" t="s">
        <v>170</v>
      </c>
      <c r="M32" t="s">
        <v>170</v>
      </c>
      <c r="N32" t="s">
        <v>170</v>
      </c>
      <c r="O32" t="s">
        <v>170</v>
      </c>
      <c r="P32" t="s">
        <v>170</v>
      </c>
      <c r="Q32" t="s">
        <v>170</v>
      </c>
      <c r="R32" t="s">
        <v>170</v>
      </c>
      <c r="T32" t="str">
        <f t="shared" si="0"/>
        <v/>
      </c>
      <c r="U32" t="str">
        <f t="shared" si="1"/>
        <v/>
      </c>
      <c r="V32" t="str">
        <f t="shared" si="2"/>
        <v/>
      </c>
      <c r="W32" t="str">
        <f t="shared" si="3"/>
        <v/>
      </c>
    </row>
    <row r="33" spans="1:23" x14ac:dyDescent="0.25">
      <c r="A33">
        <v>32</v>
      </c>
      <c r="B33" t="s">
        <v>131</v>
      </c>
      <c r="C33">
        <v>0.29650166474724599</v>
      </c>
      <c r="D33">
        <v>0.210500127896148</v>
      </c>
      <c r="E33">
        <v>1.40855812160612</v>
      </c>
      <c r="F33">
        <v>0.15896586937950699</v>
      </c>
      <c r="G33">
        <v>-0.122550341954419</v>
      </c>
      <c r="H33">
        <v>2.4882961030040299E-2</v>
      </c>
      <c r="I33">
        <v>-4.9250706861803302</v>
      </c>
      <c r="J33" s="1">
        <v>8.4329864273145402E-7</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145</v>
      </c>
      <c r="C34">
        <v>-0.116825237140676</v>
      </c>
      <c r="D34">
        <v>0.236944011318345</v>
      </c>
      <c r="E34">
        <v>-0.49304996775679799</v>
      </c>
      <c r="F34">
        <v>0.62197728145236697</v>
      </c>
      <c r="G34">
        <v>-0.53334292346836898</v>
      </c>
      <c r="H34">
        <v>0.108394111391831</v>
      </c>
      <c r="I34">
        <v>-4.9204049613027596</v>
      </c>
      <c r="J34" s="1">
        <v>8.6365329801918496E-7</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129</v>
      </c>
      <c r="C36">
        <v>-0.102686923035632</v>
      </c>
      <c r="D36">
        <v>0.22571298419444399</v>
      </c>
      <c r="E36">
        <v>-0.45494468739632199</v>
      </c>
      <c r="F36">
        <v>0.64914903257247403</v>
      </c>
      <c r="G36">
        <v>-0.52027492840727996</v>
      </c>
      <c r="H36">
        <v>8.4918736285318097E-2</v>
      </c>
      <c r="I36">
        <v>-6.12673894085294</v>
      </c>
      <c r="J36" s="1">
        <v>8.9698463235900101E-10</v>
      </c>
      <c r="K36" t="s">
        <v>170</v>
      </c>
      <c r="L36" t="s">
        <v>170</v>
      </c>
      <c r="M36" t="s">
        <v>170</v>
      </c>
      <c r="N36" t="s">
        <v>170</v>
      </c>
      <c r="O36" t="s">
        <v>170</v>
      </c>
      <c r="P36" t="s">
        <v>170</v>
      </c>
      <c r="Q36" t="s">
        <v>170</v>
      </c>
      <c r="R36" t="s">
        <v>170</v>
      </c>
      <c r="T36" t="str">
        <f t="shared" si="0"/>
        <v/>
      </c>
      <c r="U36" t="str">
        <f t="shared" si="1"/>
        <v>***</v>
      </c>
      <c r="V36" t="str">
        <f t="shared" si="2"/>
        <v/>
      </c>
      <c r="W36" t="str">
        <f t="shared" si="3"/>
        <v/>
      </c>
    </row>
    <row r="37" spans="1:23" x14ac:dyDescent="0.25">
      <c r="A37">
        <v>36</v>
      </c>
      <c r="B37" t="s">
        <v>130</v>
      </c>
      <c r="C37">
        <v>3.86802687134312E-2</v>
      </c>
      <c r="D37">
        <v>0.222629262294189</v>
      </c>
      <c r="E37">
        <v>0.17374296763521599</v>
      </c>
      <c r="F37">
        <v>0.86206746774744403</v>
      </c>
      <c r="G37">
        <v>-0.35733614112246098</v>
      </c>
      <c r="H37">
        <v>7.6586247166624002E-2</v>
      </c>
      <c r="I37">
        <v>-4.6658003798649004</v>
      </c>
      <c r="J37" s="1">
        <v>3.07418040604086E-6</v>
      </c>
      <c r="K37" t="s">
        <v>170</v>
      </c>
      <c r="L37" t="s">
        <v>170</v>
      </c>
      <c r="M37" t="s">
        <v>170</v>
      </c>
      <c r="N37" t="s">
        <v>170</v>
      </c>
      <c r="O37" t="s">
        <v>170</v>
      </c>
      <c r="P37" t="s">
        <v>170</v>
      </c>
      <c r="Q37" t="s">
        <v>170</v>
      </c>
      <c r="R37" t="s">
        <v>170</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170</v>
      </c>
      <c r="L38" t="s">
        <v>170</v>
      </c>
      <c r="M38" t="s">
        <v>170</v>
      </c>
      <c r="N38" t="s">
        <v>170</v>
      </c>
      <c r="O38" t="s">
        <v>170</v>
      </c>
      <c r="P38" t="s">
        <v>170</v>
      </c>
      <c r="Q38" t="s">
        <v>170</v>
      </c>
      <c r="R38" t="s">
        <v>170</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170</v>
      </c>
      <c r="H60" t="s">
        <v>170</v>
      </c>
      <c r="I60" t="s">
        <v>170</v>
      </c>
      <c r="J60" t="s">
        <v>170</v>
      </c>
      <c r="K60" t="s">
        <v>170</v>
      </c>
      <c r="L60" t="s">
        <v>170</v>
      </c>
      <c r="M60" t="s">
        <v>170</v>
      </c>
      <c r="N60" t="s">
        <v>170</v>
      </c>
      <c r="O60" t="s">
        <v>170</v>
      </c>
      <c r="P60" t="s">
        <v>170</v>
      </c>
      <c r="Q60" t="s">
        <v>170</v>
      </c>
      <c r="R60" t="s">
        <v>170</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170</v>
      </c>
      <c r="H62" t="s">
        <v>170</v>
      </c>
      <c r="I62" t="s">
        <v>170</v>
      </c>
      <c r="J62" t="s">
        <v>170</v>
      </c>
      <c r="K62" t="s">
        <v>170</v>
      </c>
      <c r="L62" t="s">
        <v>170</v>
      </c>
      <c r="M62" t="s">
        <v>170</v>
      </c>
      <c r="N62" t="s">
        <v>170</v>
      </c>
      <c r="O62" t="s">
        <v>170</v>
      </c>
      <c r="P62" t="s">
        <v>170</v>
      </c>
      <c r="Q62" t="s">
        <v>170</v>
      </c>
      <c r="R62" t="s">
        <v>170</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170</v>
      </c>
      <c r="H63" t="s">
        <v>170</v>
      </c>
      <c r="I63" t="s">
        <v>170</v>
      </c>
      <c r="J63" t="s">
        <v>170</v>
      </c>
      <c r="K63" t="s">
        <v>170</v>
      </c>
      <c r="L63" t="s">
        <v>170</v>
      </c>
      <c r="M63" t="s">
        <v>170</v>
      </c>
      <c r="N63" t="s">
        <v>170</v>
      </c>
      <c r="O63" t="s">
        <v>170</v>
      </c>
      <c r="P63" t="s">
        <v>170</v>
      </c>
      <c r="Q63" t="s">
        <v>170</v>
      </c>
      <c r="R63" t="s">
        <v>170</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170</v>
      </c>
      <c r="H64" t="s">
        <v>170</v>
      </c>
      <c r="I64" t="s">
        <v>170</v>
      </c>
      <c r="J64" t="s">
        <v>170</v>
      </c>
      <c r="K64" t="s">
        <v>170</v>
      </c>
      <c r="L64" t="s">
        <v>170</v>
      </c>
      <c r="M64" t="s">
        <v>170</v>
      </c>
      <c r="N64" t="s">
        <v>170</v>
      </c>
      <c r="O64" t="s">
        <v>170</v>
      </c>
      <c r="P64" t="s">
        <v>170</v>
      </c>
      <c r="Q64" t="s">
        <v>170</v>
      </c>
      <c r="R64" t="s">
        <v>170</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170</v>
      </c>
      <c r="H65" t="s">
        <v>170</v>
      </c>
      <c r="I65" t="s">
        <v>170</v>
      </c>
      <c r="J65" t="s">
        <v>170</v>
      </c>
      <c r="K65" t="s">
        <v>170</v>
      </c>
      <c r="L65" t="s">
        <v>170</v>
      </c>
      <c r="M65" t="s">
        <v>170</v>
      </c>
      <c r="N65" t="s">
        <v>170</v>
      </c>
      <c r="O65" t="s">
        <v>170</v>
      </c>
      <c r="P65" t="s">
        <v>170</v>
      </c>
      <c r="Q65" t="s">
        <v>170</v>
      </c>
      <c r="R65" t="s">
        <v>170</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170</v>
      </c>
      <c r="H66" t="s">
        <v>170</v>
      </c>
      <c r="I66" t="s">
        <v>170</v>
      </c>
      <c r="J66" t="s">
        <v>170</v>
      </c>
      <c r="K66" t="s">
        <v>170</v>
      </c>
      <c r="L66" t="s">
        <v>170</v>
      </c>
      <c r="M66" t="s">
        <v>170</v>
      </c>
      <c r="N66" t="s">
        <v>170</v>
      </c>
      <c r="O66" t="s">
        <v>170</v>
      </c>
      <c r="P66" t="s">
        <v>170</v>
      </c>
      <c r="Q66" t="s">
        <v>170</v>
      </c>
      <c r="R66" t="s">
        <v>170</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170</v>
      </c>
      <c r="H68" t="s">
        <v>170</v>
      </c>
      <c r="I68" t="s">
        <v>170</v>
      </c>
      <c r="J68" t="s">
        <v>170</v>
      </c>
      <c r="K68" t="s">
        <v>170</v>
      </c>
      <c r="L68" t="s">
        <v>170</v>
      </c>
      <c r="M68" t="s">
        <v>170</v>
      </c>
      <c r="N68" t="s">
        <v>170</v>
      </c>
      <c r="O68" t="s">
        <v>170</v>
      </c>
      <c r="P68" t="s">
        <v>170</v>
      </c>
      <c r="Q68" t="s">
        <v>170</v>
      </c>
      <c r="R68" t="s">
        <v>170</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170</v>
      </c>
      <c r="H69" t="s">
        <v>170</v>
      </c>
      <c r="I69" t="s">
        <v>170</v>
      </c>
      <c r="J69" t="s">
        <v>170</v>
      </c>
      <c r="K69" t="s">
        <v>170</v>
      </c>
      <c r="L69" t="s">
        <v>170</v>
      </c>
      <c r="M69" t="s">
        <v>170</v>
      </c>
      <c r="N69" t="s">
        <v>170</v>
      </c>
      <c r="O69" t="s">
        <v>170</v>
      </c>
      <c r="P69" t="s">
        <v>170</v>
      </c>
      <c r="Q69" t="s">
        <v>170</v>
      </c>
      <c r="R69" t="s">
        <v>170</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170</v>
      </c>
      <c r="H72" t="s">
        <v>170</v>
      </c>
      <c r="I72" t="s">
        <v>170</v>
      </c>
      <c r="J72" t="s">
        <v>170</v>
      </c>
      <c r="K72" t="s">
        <v>170</v>
      </c>
      <c r="L72" t="s">
        <v>170</v>
      </c>
      <c r="M72" t="s">
        <v>170</v>
      </c>
      <c r="N72" t="s">
        <v>170</v>
      </c>
      <c r="O72" t="s">
        <v>170</v>
      </c>
      <c r="P72" t="s">
        <v>170</v>
      </c>
      <c r="Q72" t="s">
        <v>170</v>
      </c>
      <c r="R72" t="s">
        <v>170</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170</v>
      </c>
      <c r="H73" t="s">
        <v>170</v>
      </c>
      <c r="I73" t="s">
        <v>170</v>
      </c>
      <c r="J73" t="s">
        <v>170</v>
      </c>
      <c r="K73" t="s">
        <v>170</v>
      </c>
      <c r="L73" t="s">
        <v>170</v>
      </c>
      <c r="M73" t="s">
        <v>170</v>
      </c>
      <c r="N73" t="s">
        <v>170</v>
      </c>
      <c r="O73" t="s">
        <v>170</v>
      </c>
      <c r="P73" t="s">
        <v>170</v>
      </c>
      <c r="Q73" t="s">
        <v>170</v>
      </c>
      <c r="R73" t="s">
        <v>170</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170</v>
      </c>
      <c r="H74" t="s">
        <v>170</v>
      </c>
      <c r="I74" t="s">
        <v>170</v>
      </c>
      <c r="J74" t="s">
        <v>170</v>
      </c>
      <c r="K74" t="s">
        <v>170</v>
      </c>
      <c r="L74" t="s">
        <v>170</v>
      </c>
      <c r="M74" t="s">
        <v>170</v>
      </c>
      <c r="N74" t="s">
        <v>170</v>
      </c>
      <c r="O74" t="s">
        <v>170</v>
      </c>
      <c r="P74" t="s">
        <v>170</v>
      </c>
      <c r="Q74" t="s">
        <v>170</v>
      </c>
      <c r="R74" t="s">
        <v>170</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170</v>
      </c>
      <c r="H75" t="s">
        <v>170</v>
      </c>
      <c r="I75" t="s">
        <v>170</v>
      </c>
      <c r="J75" t="s">
        <v>170</v>
      </c>
      <c r="K75" t="s">
        <v>170</v>
      </c>
      <c r="L75" t="s">
        <v>170</v>
      </c>
      <c r="M75" t="s">
        <v>170</v>
      </c>
      <c r="N75" t="s">
        <v>170</v>
      </c>
      <c r="O75" t="s">
        <v>170</v>
      </c>
      <c r="P75" t="s">
        <v>170</v>
      </c>
      <c r="Q75" t="s">
        <v>170</v>
      </c>
      <c r="R75" t="s">
        <v>170</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170</v>
      </c>
      <c r="H76" t="s">
        <v>170</v>
      </c>
      <c r="I76" t="s">
        <v>170</v>
      </c>
      <c r="J76" t="s">
        <v>170</v>
      </c>
      <c r="K76" t="s">
        <v>170</v>
      </c>
      <c r="L76" t="s">
        <v>170</v>
      </c>
      <c r="M76" t="s">
        <v>170</v>
      </c>
      <c r="N76" t="s">
        <v>170</v>
      </c>
      <c r="O76" t="s">
        <v>170</v>
      </c>
      <c r="P76" t="s">
        <v>170</v>
      </c>
      <c r="Q76" t="s">
        <v>170</v>
      </c>
      <c r="R76" t="s">
        <v>170</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170</v>
      </c>
      <c r="H77" t="s">
        <v>170</v>
      </c>
      <c r="I77" t="s">
        <v>170</v>
      </c>
      <c r="J77" t="s">
        <v>170</v>
      </c>
      <c r="K77" t="s">
        <v>170</v>
      </c>
      <c r="L77" t="s">
        <v>170</v>
      </c>
      <c r="M77" t="s">
        <v>170</v>
      </c>
      <c r="N77" t="s">
        <v>170</v>
      </c>
      <c r="O77" t="s">
        <v>170</v>
      </c>
      <c r="P77" t="s">
        <v>170</v>
      </c>
      <c r="Q77" t="s">
        <v>170</v>
      </c>
      <c r="R77" t="s">
        <v>170</v>
      </c>
      <c r="T77" t="str">
        <f t="shared" si="4"/>
        <v/>
      </c>
      <c r="U77" t="str">
        <f t="shared" si="5"/>
        <v/>
      </c>
      <c r="V77" t="str">
        <f t="shared" si="6"/>
        <v/>
      </c>
      <c r="W77" t="str">
        <f t="shared" si="7"/>
        <v/>
      </c>
    </row>
    <row r="78" spans="1:23" x14ac:dyDescent="0.25">
      <c r="A78">
        <v>77</v>
      </c>
      <c r="B78" t="s">
        <v>174</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175</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176</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177</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178</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179</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180</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181</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182</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183</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184</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185</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186</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187</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188</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189</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190</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191</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192</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193</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194</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195</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196</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197</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198</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199</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200</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201</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202</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203</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204</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205</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206</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207</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208</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209</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210</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211</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212</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213</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214</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215</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216</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217</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218</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219</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220</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221</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222</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223</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224</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225</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226</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227</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228</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229</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230</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231</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232</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233</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234</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235</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236</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237</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238</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239</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240</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241</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242</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243</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244</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245</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246</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247</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248</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249</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250</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251</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252</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253</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254</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255</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256</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257</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258</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259</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260</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261</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262</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263</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264</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265</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266</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267</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268</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269</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270</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271</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272</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273</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274</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275</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276</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277</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278</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279</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280</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281</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282</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283</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284</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285</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286</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287</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288</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289</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290</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291</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292</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293</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294</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295</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296</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297</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298</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299</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300</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301</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302</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303</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304</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305</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306</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307</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308</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309</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310</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311</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312</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313</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314</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315</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316</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317</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318</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319</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320</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321</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322</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323</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324</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325</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326</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327</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328</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329</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330</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331</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332</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333</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334</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335</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336</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337</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338</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339</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340</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341</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342</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343</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344</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345</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346</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347</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348</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349</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350</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351</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352</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353</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354</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355</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356</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357</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358</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359</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360</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361</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362</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363</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364</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365</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366</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367</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368</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369</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370</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371</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372</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373</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374</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375</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376</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377</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378</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379</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380</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381</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382</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383</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384</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385</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386</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387</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388</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389</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390</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391</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392</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393</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394</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395</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396</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397</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398</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399</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400</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401</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402</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403</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404</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405</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406</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407</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408</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409</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410</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411</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412</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413</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414</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415</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416</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417</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418</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419</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420</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421</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422</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423</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424</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425</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426</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427</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428</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429</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430</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431</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432</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433</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434</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435</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436</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437</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438</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439</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440</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441</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442</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443</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444</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445</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446</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447</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448</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449</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450</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451</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452</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453</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454</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455</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456</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457</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458</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459</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460</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461</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462</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463</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464</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465</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466</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467</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468</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469</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470</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471</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472</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473</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474</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475</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476</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477</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478</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479</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480</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481</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482</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483</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484</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485</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486</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487</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488</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489</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490</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491</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492</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493</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494</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495</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496</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497</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498</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499</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500</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124</v>
      </c>
      <c r="C6">
        <v>2.6195824835536102E-2</v>
      </c>
      <c r="D6">
        <v>4.4517579488859801E-2</v>
      </c>
      <c r="E6">
        <v>0.58843776180803897</v>
      </c>
      <c r="F6">
        <v>0.55623849764356403</v>
      </c>
      <c r="G6" t="s">
        <v>170</v>
      </c>
      <c r="H6" t="s">
        <v>170</v>
      </c>
      <c r="I6" t="s">
        <v>170</v>
      </c>
      <c r="J6" t="s">
        <v>170</v>
      </c>
      <c r="K6" t="s">
        <v>170</v>
      </c>
      <c r="L6" t="s">
        <v>170</v>
      </c>
      <c r="M6" t="s">
        <v>170</v>
      </c>
      <c r="N6" t="s">
        <v>170</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503</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504</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505</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173</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131</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145</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129</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130</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170</v>
      </c>
      <c r="P37" t="s">
        <v>170</v>
      </c>
      <c r="Q37" t="s">
        <v>170</v>
      </c>
      <c r="R37" t="s">
        <v>170</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170</v>
      </c>
      <c r="P38" t="s">
        <v>170</v>
      </c>
      <c r="Q38" t="s">
        <v>170</v>
      </c>
      <c r="R38" t="s">
        <v>170</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170</v>
      </c>
      <c r="P39" t="s">
        <v>170</v>
      </c>
      <c r="Q39" t="s">
        <v>170</v>
      </c>
      <c r="R39" t="s">
        <v>170</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170</v>
      </c>
      <c r="P40" t="s">
        <v>170</v>
      </c>
      <c r="Q40" t="s">
        <v>170</v>
      </c>
      <c r="R40" t="s">
        <v>170</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170</v>
      </c>
      <c r="P41" t="s">
        <v>170</v>
      </c>
      <c r="Q41" t="s">
        <v>170</v>
      </c>
      <c r="R41" t="s">
        <v>170</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170</v>
      </c>
      <c r="P42" t="s">
        <v>170</v>
      </c>
      <c r="Q42" t="s">
        <v>170</v>
      </c>
      <c r="R42" t="s">
        <v>170</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170</v>
      </c>
      <c r="P43" t="s">
        <v>170</v>
      </c>
      <c r="Q43" t="s">
        <v>170</v>
      </c>
      <c r="R43" t="s">
        <v>170</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170</v>
      </c>
      <c r="P44" t="s">
        <v>170</v>
      </c>
      <c r="Q44" t="s">
        <v>170</v>
      </c>
      <c r="R44" t="s">
        <v>170</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170</v>
      </c>
      <c r="P45" t="s">
        <v>170</v>
      </c>
      <c r="Q45" t="s">
        <v>170</v>
      </c>
      <c r="R45" t="s">
        <v>170</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170</v>
      </c>
      <c r="P46" t="s">
        <v>170</v>
      </c>
      <c r="Q46" t="s">
        <v>170</v>
      </c>
      <c r="R46" t="s">
        <v>170</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170</v>
      </c>
      <c r="P47" t="s">
        <v>170</v>
      </c>
      <c r="Q47" t="s">
        <v>170</v>
      </c>
      <c r="R47" t="s">
        <v>170</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170</v>
      </c>
      <c r="P48" t="s">
        <v>170</v>
      </c>
      <c r="Q48" t="s">
        <v>170</v>
      </c>
      <c r="R48" t="s">
        <v>170</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170</v>
      </c>
      <c r="P49" t="s">
        <v>170</v>
      </c>
      <c r="Q49" t="s">
        <v>170</v>
      </c>
      <c r="R49" t="s">
        <v>170</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170</v>
      </c>
      <c r="P50" t="s">
        <v>170</v>
      </c>
      <c r="Q50" t="s">
        <v>170</v>
      </c>
      <c r="R50" t="s">
        <v>170</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170</v>
      </c>
      <c r="P51" t="s">
        <v>170</v>
      </c>
      <c r="Q51" t="s">
        <v>170</v>
      </c>
      <c r="R51" t="s">
        <v>170</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170</v>
      </c>
      <c r="P52" t="s">
        <v>170</v>
      </c>
      <c r="Q52" t="s">
        <v>170</v>
      </c>
      <c r="R52" t="s">
        <v>170</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170</v>
      </c>
      <c r="P53" t="s">
        <v>170</v>
      </c>
      <c r="Q53" t="s">
        <v>170</v>
      </c>
      <c r="R53" t="s">
        <v>170</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170</v>
      </c>
      <c r="P54" t="s">
        <v>170</v>
      </c>
      <c r="Q54" t="s">
        <v>170</v>
      </c>
      <c r="R54" t="s">
        <v>170</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170</v>
      </c>
      <c r="H55" t="s">
        <v>170</v>
      </c>
      <c r="I55" t="s">
        <v>170</v>
      </c>
      <c r="J55" t="s">
        <v>170</v>
      </c>
      <c r="K55">
        <v>3.15231470265962E-3</v>
      </c>
      <c r="L55">
        <v>0.81010407796185802</v>
      </c>
      <c r="M55">
        <v>3.8912465551223202E-3</v>
      </c>
      <c r="N55">
        <v>0.99689524228666204</v>
      </c>
      <c r="O55" t="s">
        <v>170</v>
      </c>
      <c r="P55" t="s">
        <v>170</v>
      </c>
      <c r="Q55" t="s">
        <v>170</v>
      </c>
      <c r="R55" t="s">
        <v>170</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170</v>
      </c>
      <c r="P56" t="s">
        <v>170</v>
      </c>
      <c r="Q56" t="s">
        <v>170</v>
      </c>
      <c r="R56" t="s">
        <v>170</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170</v>
      </c>
      <c r="H57" t="s">
        <v>170</v>
      </c>
      <c r="I57" t="s">
        <v>170</v>
      </c>
      <c r="J57" t="s">
        <v>170</v>
      </c>
      <c r="K57">
        <v>0.57949815107681302</v>
      </c>
      <c r="L57">
        <v>0.80799401826295703</v>
      </c>
      <c r="M57">
        <v>0.717205991602056</v>
      </c>
      <c r="N57">
        <v>0.47324700282156201</v>
      </c>
      <c r="O57" t="s">
        <v>170</v>
      </c>
      <c r="P57" t="s">
        <v>170</v>
      </c>
      <c r="Q57" t="s">
        <v>170</v>
      </c>
      <c r="R57" t="s">
        <v>170</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170</v>
      </c>
      <c r="P58" t="s">
        <v>170</v>
      </c>
      <c r="Q58" t="s">
        <v>170</v>
      </c>
      <c r="R58" t="s">
        <v>170</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170</v>
      </c>
      <c r="P59" t="s">
        <v>170</v>
      </c>
      <c r="Q59" t="s">
        <v>170</v>
      </c>
      <c r="R59" t="s">
        <v>170</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170</v>
      </c>
      <c r="P60" t="s">
        <v>170</v>
      </c>
      <c r="Q60" t="s">
        <v>170</v>
      </c>
      <c r="R60" t="s">
        <v>170</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170</v>
      </c>
      <c r="P61" t="s">
        <v>170</v>
      </c>
      <c r="Q61" t="s">
        <v>170</v>
      </c>
      <c r="R61" t="s">
        <v>170</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170</v>
      </c>
      <c r="P62" t="s">
        <v>170</v>
      </c>
      <c r="Q62" t="s">
        <v>170</v>
      </c>
      <c r="R62" t="s">
        <v>170</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170</v>
      </c>
      <c r="P63" t="s">
        <v>170</v>
      </c>
      <c r="Q63" t="s">
        <v>170</v>
      </c>
      <c r="R63" t="s">
        <v>170</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170</v>
      </c>
      <c r="P64" t="s">
        <v>170</v>
      </c>
      <c r="Q64" t="s">
        <v>170</v>
      </c>
      <c r="R64" t="s">
        <v>170</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170</v>
      </c>
      <c r="P65" t="s">
        <v>170</v>
      </c>
      <c r="Q65" t="s">
        <v>170</v>
      </c>
      <c r="R65" t="s">
        <v>170</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170</v>
      </c>
      <c r="P66" t="s">
        <v>170</v>
      </c>
      <c r="Q66" t="s">
        <v>170</v>
      </c>
      <c r="R66" t="s">
        <v>170</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170</v>
      </c>
      <c r="P68" t="s">
        <v>170</v>
      </c>
      <c r="Q68" t="s">
        <v>170</v>
      </c>
      <c r="R68" t="s">
        <v>170</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170</v>
      </c>
      <c r="P69" t="s">
        <v>170</v>
      </c>
      <c r="Q69" t="s">
        <v>170</v>
      </c>
      <c r="R69" t="s">
        <v>170</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170</v>
      </c>
      <c r="P70" t="s">
        <v>170</v>
      </c>
      <c r="Q70" t="s">
        <v>170</v>
      </c>
      <c r="R70" t="s">
        <v>170</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170</v>
      </c>
      <c r="P71" t="s">
        <v>170</v>
      </c>
      <c r="Q71" t="s">
        <v>170</v>
      </c>
      <c r="R71" t="s">
        <v>170</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170</v>
      </c>
      <c r="P72" t="s">
        <v>170</v>
      </c>
      <c r="Q72" t="s">
        <v>170</v>
      </c>
      <c r="R72" t="s">
        <v>170</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170</v>
      </c>
      <c r="P73" t="s">
        <v>170</v>
      </c>
      <c r="Q73" t="s">
        <v>170</v>
      </c>
      <c r="R73" t="s">
        <v>170</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170</v>
      </c>
      <c r="H74" t="s">
        <v>170</v>
      </c>
      <c r="I74" t="s">
        <v>170</v>
      </c>
      <c r="J74" t="s">
        <v>170</v>
      </c>
      <c r="K74">
        <v>-1.2182697901989401</v>
      </c>
      <c r="L74">
        <v>1.06668227665268</v>
      </c>
      <c r="M74">
        <v>-1.1421112142426799</v>
      </c>
      <c r="N74">
        <v>0.25340779464403501</v>
      </c>
      <c r="O74" t="s">
        <v>170</v>
      </c>
      <c r="P74" t="s">
        <v>170</v>
      </c>
      <c r="Q74" t="s">
        <v>170</v>
      </c>
      <c r="R74" t="s">
        <v>170</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170</v>
      </c>
      <c r="P75" t="s">
        <v>170</v>
      </c>
      <c r="Q75" t="s">
        <v>170</v>
      </c>
      <c r="R75" t="s">
        <v>170</v>
      </c>
      <c r="T75" t="str">
        <f t="shared" si="4"/>
        <v>*</v>
      </c>
      <c r="U75" t="str">
        <f t="shared" si="5"/>
        <v>**</v>
      </c>
      <c r="V75" t="str">
        <f t="shared" si="6"/>
        <v/>
      </c>
      <c r="W75" t="str">
        <f t="shared" si="7"/>
        <v/>
      </c>
    </row>
    <row r="76" spans="1:23" x14ac:dyDescent="0.25">
      <c r="A76">
        <v>75</v>
      </c>
      <c r="B76" t="s">
        <v>174</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175</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176</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177</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178</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179</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180</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181</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182</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183</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184</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185</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186</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187</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188</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189</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190</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191</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192</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193</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194</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195</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196</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197</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198</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199</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200</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201</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202</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203</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204</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205</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206</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207</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208</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217</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228</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230</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231</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232</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209</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210</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211</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212</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213</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214</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215</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216</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218</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219</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220</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221</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222</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223</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224</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225</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226</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227</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229</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233</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234</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235</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236</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237</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238</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239</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398</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399</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400</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401</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402</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403</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404</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405</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406</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407</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408</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409</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410</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411</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412</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413</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414</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415</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416</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417</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418</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419</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420</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421</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422</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423</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424</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425</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426</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427</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240</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241</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242</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243</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244</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245</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246</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247</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248</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249</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250</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251</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252</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253</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254</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255</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256</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257</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258</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259</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260</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261</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262</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263</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428</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429</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264</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265</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266</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267</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268</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269</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270</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271</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272</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273</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274</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275</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276</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277</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278</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279</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280</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281</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282</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283</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284</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285</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286</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287</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288</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289</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290</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291</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292</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293</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294</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295</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296</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297</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298</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299</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300</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301</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302</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303</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304</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305</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306</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307</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308</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309</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310</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311</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312</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313</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314</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315</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316</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317</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318</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319</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320</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321</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322</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323</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324</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325</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327</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328</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329</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330</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331</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332</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333</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334</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335</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336</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337</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338</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339</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340</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341</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342</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343</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344</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345</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346</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347</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348</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349</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350</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351</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352</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353</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354</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355</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356</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357</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358</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359</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360</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361</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362</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363</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364</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365</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366</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367</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368</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369</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370</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371</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372</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373</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374</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375</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376</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377</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378</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379</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380</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381</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382</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383</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384</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385</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386</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387</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388</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389</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390</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391</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392</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393</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394</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395</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396</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397</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430</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431</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432</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433</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434</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435</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436</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437</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438</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439</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440</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441</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442</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443</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444</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445</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446</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447</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448</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449</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450</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451</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452</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453</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454</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455</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456</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457</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458</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459</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460</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461</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462</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463</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464</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465</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466</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467</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468</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469</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470</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471</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472</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473</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474</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475</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476</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477</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478</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479</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480</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481</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482</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483</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484</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485</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486</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487</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488</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489</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490</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491</v>
      </c>
      <c r="C393">
        <v>-12.328279879428599</v>
      </c>
      <c r="D393">
        <v>3956.1803456057501</v>
      </c>
      <c r="E393">
        <v>-3.11620775658572E-3</v>
      </c>
      <c r="F393">
        <v>0.997513629966853</v>
      </c>
      <c r="G393" t="s">
        <v>170</v>
      </c>
      <c r="H393" t="s">
        <v>170</v>
      </c>
      <c r="I393" t="s">
        <v>170</v>
      </c>
      <c r="J393" t="s">
        <v>170</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492</v>
      </c>
      <c r="C394">
        <v>-12.328279879428599</v>
      </c>
      <c r="D394">
        <v>3956.1803456057501</v>
      </c>
      <c r="E394">
        <v>-3.11620775658572E-3</v>
      </c>
      <c r="F394">
        <v>0.997513629966853</v>
      </c>
      <c r="G394" t="s">
        <v>170</v>
      </c>
      <c r="H394" t="s">
        <v>170</v>
      </c>
      <c r="I394" t="s">
        <v>170</v>
      </c>
      <c r="J394" t="s">
        <v>170</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493</v>
      </c>
      <c r="C395">
        <v>-12.328279879428599</v>
      </c>
      <c r="D395">
        <v>3956.1803456057301</v>
      </c>
      <c r="E395">
        <v>-3.11620775658573E-3</v>
      </c>
      <c r="F395">
        <v>0.997513629966853</v>
      </c>
      <c r="G395" t="s">
        <v>170</v>
      </c>
      <c r="H395" t="s">
        <v>170</v>
      </c>
      <c r="I395" t="s">
        <v>170</v>
      </c>
      <c r="J395" t="s">
        <v>170</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494</v>
      </c>
      <c r="C396">
        <v>-12.328279879428599</v>
      </c>
      <c r="D396">
        <v>3956.1803456057401</v>
      </c>
      <c r="E396">
        <v>-3.11620775658573E-3</v>
      </c>
      <c r="F396">
        <v>0.997513629966853</v>
      </c>
      <c r="G396" t="s">
        <v>170</v>
      </c>
      <c r="H396" t="s">
        <v>170</v>
      </c>
      <c r="I396" t="s">
        <v>170</v>
      </c>
      <c r="J396" t="s">
        <v>170</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495</v>
      </c>
      <c r="C397">
        <v>-12.328279879428599</v>
      </c>
      <c r="D397">
        <v>3956.1803456057401</v>
      </c>
      <c r="E397">
        <v>-3.11620775658573E-3</v>
      </c>
      <c r="F397">
        <v>0.997513629966853</v>
      </c>
      <c r="G397" t="s">
        <v>170</v>
      </c>
      <c r="H397" t="s">
        <v>170</v>
      </c>
      <c r="I397" t="s">
        <v>170</v>
      </c>
      <c r="J397" t="s">
        <v>170</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496</v>
      </c>
      <c r="C398">
        <v>-12.328279879428599</v>
      </c>
      <c r="D398">
        <v>3956.1803456057501</v>
      </c>
      <c r="E398">
        <v>-3.11620775658572E-3</v>
      </c>
      <c r="F398">
        <v>0.997513629966853</v>
      </c>
      <c r="G398" t="s">
        <v>170</v>
      </c>
      <c r="H398" t="s">
        <v>170</v>
      </c>
      <c r="I398" t="s">
        <v>170</v>
      </c>
      <c r="J398" t="s">
        <v>170</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497</v>
      </c>
      <c r="C399">
        <v>-12.328279879428599</v>
      </c>
      <c r="D399">
        <v>3956.1803456057501</v>
      </c>
      <c r="E399">
        <v>-3.11620775658572E-3</v>
      </c>
      <c r="F399">
        <v>0.997513629966853</v>
      </c>
      <c r="G399" t="s">
        <v>170</v>
      </c>
      <c r="H399" t="s">
        <v>170</v>
      </c>
      <c r="I399" t="s">
        <v>170</v>
      </c>
      <c r="J399" t="s">
        <v>170</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498</v>
      </c>
      <c r="C400">
        <v>-12.328279879428599</v>
      </c>
      <c r="D400">
        <v>3956.1803456057901</v>
      </c>
      <c r="E400">
        <v>-3.1162077565856901E-3</v>
      </c>
      <c r="F400">
        <v>0.997513629966853</v>
      </c>
      <c r="G400" t="s">
        <v>170</v>
      </c>
      <c r="H400" t="s">
        <v>170</v>
      </c>
      <c r="I400" t="s">
        <v>170</v>
      </c>
      <c r="J400" t="s">
        <v>170</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499</v>
      </c>
      <c r="C401">
        <v>-12.328279879428599</v>
      </c>
      <c r="D401">
        <v>3956.1803456057601</v>
      </c>
      <c r="E401">
        <v>-3.1162077565857101E-3</v>
      </c>
      <c r="F401">
        <v>0.997513629966853</v>
      </c>
      <c r="G401" t="s">
        <v>170</v>
      </c>
      <c r="H401" t="s">
        <v>170</v>
      </c>
      <c r="I401" t="s">
        <v>170</v>
      </c>
      <c r="J401" t="s">
        <v>170</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500</v>
      </c>
      <c r="C402">
        <v>22.803857093153201</v>
      </c>
      <c r="D402">
        <v>3956.1803453356702</v>
      </c>
      <c r="E402">
        <v>5.7641095962773503E-3</v>
      </c>
      <c r="F402">
        <v>0.99540093141368002</v>
      </c>
      <c r="G402" t="s">
        <v>170</v>
      </c>
      <c r="H402" t="s">
        <v>170</v>
      </c>
      <c r="I402" t="s">
        <v>170</v>
      </c>
      <c r="J402" t="s">
        <v>170</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124</v>
      </c>
      <c r="C6">
        <v>0.105064215983576</v>
      </c>
      <c r="D6">
        <v>3.7372634672299399E-2</v>
      </c>
      <c r="E6">
        <v>2.8112606163527998</v>
      </c>
      <c r="F6">
        <v>4.9347796428765196E-3</v>
      </c>
      <c r="G6" t="s">
        <v>170</v>
      </c>
      <c r="H6" t="s">
        <v>170</v>
      </c>
      <c r="I6" t="s">
        <v>170</v>
      </c>
      <c r="J6" t="s">
        <v>170</v>
      </c>
      <c r="K6" t="s">
        <v>170</v>
      </c>
      <c r="L6" t="s">
        <v>170</v>
      </c>
      <c r="M6" t="s">
        <v>170</v>
      </c>
      <c r="N6" t="s">
        <v>170</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503</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504</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505</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173</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131</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145</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129</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130</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170</v>
      </c>
      <c r="P37" t="s">
        <v>170</v>
      </c>
      <c r="Q37" t="s">
        <v>170</v>
      </c>
      <c r="R37" t="s">
        <v>170</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170</v>
      </c>
      <c r="P38" t="s">
        <v>170</v>
      </c>
      <c r="Q38" t="s">
        <v>170</v>
      </c>
      <c r="R38" t="s">
        <v>170</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170</v>
      </c>
      <c r="P39" t="s">
        <v>170</v>
      </c>
      <c r="Q39" t="s">
        <v>170</v>
      </c>
      <c r="R39" t="s">
        <v>170</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170</v>
      </c>
      <c r="P40" t="s">
        <v>170</v>
      </c>
      <c r="Q40" t="s">
        <v>170</v>
      </c>
      <c r="R40" t="s">
        <v>170</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170</v>
      </c>
      <c r="P41" t="s">
        <v>170</v>
      </c>
      <c r="Q41" t="s">
        <v>170</v>
      </c>
      <c r="R41" t="s">
        <v>170</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170</v>
      </c>
      <c r="P42" t="s">
        <v>170</v>
      </c>
      <c r="Q42" t="s">
        <v>170</v>
      </c>
      <c r="R42" t="s">
        <v>170</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170</v>
      </c>
      <c r="P43" t="s">
        <v>170</v>
      </c>
      <c r="Q43" t="s">
        <v>170</v>
      </c>
      <c r="R43" t="s">
        <v>170</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170</v>
      </c>
      <c r="P44" t="s">
        <v>170</v>
      </c>
      <c r="Q44" t="s">
        <v>170</v>
      </c>
      <c r="R44" t="s">
        <v>170</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170</v>
      </c>
      <c r="P45" t="s">
        <v>170</v>
      </c>
      <c r="Q45" t="s">
        <v>170</v>
      </c>
      <c r="R45" t="s">
        <v>170</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170</v>
      </c>
      <c r="P46" t="s">
        <v>170</v>
      </c>
      <c r="Q46" t="s">
        <v>170</v>
      </c>
      <c r="R46" t="s">
        <v>170</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170</v>
      </c>
      <c r="P47" t="s">
        <v>170</v>
      </c>
      <c r="Q47" t="s">
        <v>170</v>
      </c>
      <c r="R47" t="s">
        <v>170</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170</v>
      </c>
      <c r="P48" t="s">
        <v>170</v>
      </c>
      <c r="Q48" t="s">
        <v>170</v>
      </c>
      <c r="R48" t="s">
        <v>170</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170</v>
      </c>
      <c r="P49" t="s">
        <v>170</v>
      </c>
      <c r="Q49" t="s">
        <v>170</v>
      </c>
      <c r="R49" t="s">
        <v>170</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170</v>
      </c>
      <c r="P50" t="s">
        <v>170</v>
      </c>
      <c r="Q50" t="s">
        <v>170</v>
      </c>
      <c r="R50" t="s">
        <v>170</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170</v>
      </c>
      <c r="P51" t="s">
        <v>170</v>
      </c>
      <c r="Q51" t="s">
        <v>170</v>
      </c>
      <c r="R51" t="s">
        <v>170</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170</v>
      </c>
      <c r="P52" t="s">
        <v>170</v>
      </c>
      <c r="Q52" t="s">
        <v>170</v>
      </c>
      <c r="R52" t="s">
        <v>170</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170</v>
      </c>
      <c r="P53" t="s">
        <v>170</v>
      </c>
      <c r="Q53" t="s">
        <v>170</v>
      </c>
      <c r="R53" t="s">
        <v>170</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170</v>
      </c>
      <c r="P54" t="s">
        <v>170</v>
      </c>
      <c r="Q54" t="s">
        <v>170</v>
      </c>
      <c r="R54" t="s">
        <v>170</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170</v>
      </c>
      <c r="P55" t="s">
        <v>170</v>
      </c>
      <c r="Q55" t="s">
        <v>170</v>
      </c>
      <c r="R55" t="s">
        <v>170</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170</v>
      </c>
      <c r="P56" t="s">
        <v>170</v>
      </c>
      <c r="Q56" t="s">
        <v>170</v>
      </c>
      <c r="R56" t="s">
        <v>170</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170</v>
      </c>
      <c r="P57" t="s">
        <v>170</v>
      </c>
      <c r="Q57" t="s">
        <v>170</v>
      </c>
      <c r="R57" t="s">
        <v>170</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170</v>
      </c>
      <c r="P58" t="s">
        <v>170</v>
      </c>
      <c r="Q58" t="s">
        <v>170</v>
      </c>
      <c r="R58" t="s">
        <v>170</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170</v>
      </c>
      <c r="P59" t="s">
        <v>170</v>
      </c>
      <c r="Q59" t="s">
        <v>170</v>
      </c>
      <c r="R59" t="s">
        <v>170</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170</v>
      </c>
      <c r="P60" t="s">
        <v>170</v>
      </c>
      <c r="Q60" t="s">
        <v>170</v>
      </c>
      <c r="R60" t="s">
        <v>170</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170</v>
      </c>
      <c r="P61" t="s">
        <v>170</v>
      </c>
      <c r="Q61" t="s">
        <v>170</v>
      </c>
      <c r="R61" t="s">
        <v>170</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170</v>
      </c>
      <c r="P62" t="s">
        <v>170</v>
      </c>
      <c r="Q62" t="s">
        <v>170</v>
      </c>
      <c r="R62" t="s">
        <v>170</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170</v>
      </c>
      <c r="P63" t="s">
        <v>170</v>
      </c>
      <c r="Q63" t="s">
        <v>170</v>
      </c>
      <c r="R63" t="s">
        <v>170</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170</v>
      </c>
      <c r="P64" t="s">
        <v>170</v>
      </c>
      <c r="Q64" t="s">
        <v>170</v>
      </c>
      <c r="R64" t="s">
        <v>170</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170</v>
      </c>
      <c r="P65" t="s">
        <v>170</v>
      </c>
      <c r="Q65" t="s">
        <v>170</v>
      </c>
      <c r="R65" t="s">
        <v>170</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170</v>
      </c>
      <c r="P66" t="s">
        <v>170</v>
      </c>
      <c r="Q66" t="s">
        <v>170</v>
      </c>
      <c r="R66" t="s">
        <v>170</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170</v>
      </c>
      <c r="P68" t="s">
        <v>170</v>
      </c>
      <c r="Q68" t="s">
        <v>170</v>
      </c>
      <c r="R68" t="s">
        <v>170</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170</v>
      </c>
      <c r="P69" t="s">
        <v>170</v>
      </c>
      <c r="Q69" t="s">
        <v>170</v>
      </c>
      <c r="R69" t="s">
        <v>170</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170</v>
      </c>
      <c r="P70" t="s">
        <v>170</v>
      </c>
      <c r="Q70" t="s">
        <v>170</v>
      </c>
      <c r="R70" t="s">
        <v>170</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170</v>
      </c>
      <c r="P71" t="s">
        <v>170</v>
      </c>
      <c r="Q71" t="s">
        <v>170</v>
      </c>
      <c r="R71" t="s">
        <v>170</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170</v>
      </c>
      <c r="P72" t="s">
        <v>170</v>
      </c>
      <c r="Q72" t="s">
        <v>170</v>
      </c>
      <c r="R72" t="s">
        <v>170</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170</v>
      </c>
      <c r="P73" t="s">
        <v>170</v>
      </c>
      <c r="Q73" t="s">
        <v>170</v>
      </c>
      <c r="R73" t="s">
        <v>170</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170</v>
      </c>
      <c r="P74" t="s">
        <v>170</v>
      </c>
      <c r="Q74" t="s">
        <v>170</v>
      </c>
      <c r="R74" t="s">
        <v>170</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170</v>
      </c>
      <c r="P75" t="s">
        <v>170</v>
      </c>
      <c r="Q75" t="s">
        <v>170</v>
      </c>
      <c r="R75" t="s">
        <v>170</v>
      </c>
      <c r="T75" t="str">
        <f t="shared" si="4"/>
        <v/>
      </c>
      <c r="U75" t="str">
        <f t="shared" si="5"/>
        <v/>
      </c>
      <c r="V75" t="str">
        <f t="shared" si="6"/>
        <v/>
      </c>
      <c r="W75" t="str">
        <f t="shared" si="7"/>
        <v/>
      </c>
    </row>
    <row r="76" spans="1:23" x14ac:dyDescent="0.25">
      <c r="A76">
        <v>75</v>
      </c>
      <c r="B76" t="s">
        <v>184</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174</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175</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176</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177</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178</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179</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195</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206</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217</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228</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230</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231</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232</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180</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181</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182</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183</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185</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186</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187</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188</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189</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190</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191</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192</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193</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194</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196</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197</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198</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199</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200</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201</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202</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203</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204</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205</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207</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208</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209</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210</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211</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212</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213</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214</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215</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216</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218</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219</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220</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221</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222</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223</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224</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225</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226</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227</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229</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233</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234</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235</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236</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237</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238</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239</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398</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399</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400</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401</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402</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403</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404</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405</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406</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407</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408</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409</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410</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411</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412</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413</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414</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415</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416</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417</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418</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419</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420</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421</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422</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423</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424</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425</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426</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240</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241</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242</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243</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244</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245</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246</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247</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248</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249</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250</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251</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252</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253</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254</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255</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256</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257</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258</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259</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260</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261</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262</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263</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264</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265</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266</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427</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428</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429</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267</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268</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269</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270</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271</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272</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273</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274</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275</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276</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277</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278</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279</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280</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281</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282</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283</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284</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285</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286</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287</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288</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289</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290</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291</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292</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293</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294</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295</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296</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297</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298</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299</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300</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301</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302</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303</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304</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305</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306</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307</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308</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309</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310</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311</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312</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313</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314</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315</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316</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317</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318</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319</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320</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321</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322</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323</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324</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325</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327</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328</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329</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330</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331</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332</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333</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334</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335</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336</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337</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338</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339</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340</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341</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342</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343</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344</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345</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346</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347</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348</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349</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350</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351</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352</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353</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354</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355</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356</v>
      </c>
      <c r="C290">
        <v>4.3434747661670103</v>
      </c>
      <c r="D290">
        <v>1.43250668850601</v>
      </c>
      <c r="E290">
        <v>3.0320799204762601</v>
      </c>
      <c r="F290">
        <v>2.4287488987008799E-3</v>
      </c>
      <c r="G290" t="s">
        <v>170</v>
      </c>
      <c r="H290" t="s">
        <v>170</v>
      </c>
      <c r="I290" t="s">
        <v>170</v>
      </c>
      <c r="J290" t="s">
        <v>170</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357</v>
      </c>
      <c r="C291">
        <v>21.775535335235901</v>
      </c>
      <c r="D291">
        <v>3956.18033819112</v>
      </c>
      <c r="E291">
        <v>5.5041816787331499E-3</v>
      </c>
      <c r="F291">
        <v>0.99560832059376103</v>
      </c>
      <c r="G291" t="s">
        <v>170</v>
      </c>
      <c r="H291" t="s">
        <v>170</v>
      </c>
      <c r="I291" t="s">
        <v>170</v>
      </c>
      <c r="J291" t="s">
        <v>170</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124</v>
      </c>
      <c r="C6">
        <v>0.123158512375048</v>
      </c>
      <c r="D6">
        <v>5.73221958506753E-2</v>
      </c>
      <c r="E6">
        <v>2.1485309581628198</v>
      </c>
      <c r="F6">
        <v>3.1671599772616001E-2</v>
      </c>
      <c r="G6" t="s">
        <v>170</v>
      </c>
      <c r="H6" t="s">
        <v>170</v>
      </c>
      <c r="I6" t="s">
        <v>170</v>
      </c>
      <c r="J6" t="s">
        <v>170</v>
      </c>
      <c r="K6" t="s">
        <v>170</v>
      </c>
      <c r="L6" t="s">
        <v>170</v>
      </c>
      <c r="M6" t="s">
        <v>170</v>
      </c>
      <c r="N6" t="s">
        <v>170</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503</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504</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505</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173</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131</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145</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129</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130</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170</v>
      </c>
      <c r="P37" t="s">
        <v>170</v>
      </c>
      <c r="Q37" t="s">
        <v>170</v>
      </c>
      <c r="R37" t="s">
        <v>170</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170</v>
      </c>
      <c r="P38" t="s">
        <v>170</v>
      </c>
      <c r="Q38" t="s">
        <v>170</v>
      </c>
      <c r="R38" t="s">
        <v>170</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170</v>
      </c>
      <c r="P39" t="s">
        <v>170</v>
      </c>
      <c r="Q39" t="s">
        <v>170</v>
      </c>
      <c r="R39" t="s">
        <v>170</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170</v>
      </c>
      <c r="P40" t="s">
        <v>170</v>
      </c>
      <c r="Q40" t="s">
        <v>170</v>
      </c>
      <c r="R40" t="s">
        <v>170</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170</v>
      </c>
      <c r="P41" t="s">
        <v>170</v>
      </c>
      <c r="Q41" t="s">
        <v>170</v>
      </c>
      <c r="R41" t="s">
        <v>170</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170</v>
      </c>
      <c r="P42" t="s">
        <v>170</v>
      </c>
      <c r="Q42" t="s">
        <v>170</v>
      </c>
      <c r="R42" t="s">
        <v>170</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170</v>
      </c>
      <c r="P43" t="s">
        <v>170</v>
      </c>
      <c r="Q43" t="s">
        <v>170</v>
      </c>
      <c r="R43" t="s">
        <v>170</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170</v>
      </c>
      <c r="P44" t="s">
        <v>170</v>
      </c>
      <c r="Q44" t="s">
        <v>170</v>
      </c>
      <c r="R44" t="s">
        <v>170</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170</v>
      </c>
      <c r="P45" t="s">
        <v>170</v>
      </c>
      <c r="Q45" t="s">
        <v>170</v>
      </c>
      <c r="R45" t="s">
        <v>170</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170</v>
      </c>
      <c r="P46" t="s">
        <v>170</v>
      </c>
      <c r="Q46" t="s">
        <v>170</v>
      </c>
      <c r="R46" t="s">
        <v>170</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170</v>
      </c>
      <c r="P47" t="s">
        <v>170</v>
      </c>
      <c r="Q47" t="s">
        <v>170</v>
      </c>
      <c r="R47" t="s">
        <v>170</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170</v>
      </c>
      <c r="P48" t="s">
        <v>170</v>
      </c>
      <c r="Q48" t="s">
        <v>170</v>
      </c>
      <c r="R48" t="s">
        <v>170</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170</v>
      </c>
      <c r="P49" t="s">
        <v>170</v>
      </c>
      <c r="Q49" t="s">
        <v>170</v>
      </c>
      <c r="R49" t="s">
        <v>170</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170</v>
      </c>
      <c r="P50" t="s">
        <v>170</v>
      </c>
      <c r="Q50" t="s">
        <v>170</v>
      </c>
      <c r="R50" t="s">
        <v>170</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170</v>
      </c>
      <c r="P51" t="s">
        <v>170</v>
      </c>
      <c r="Q51" t="s">
        <v>170</v>
      </c>
      <c r="R51" t="s">
        <v>170</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170</v>
      </c>
      <c r="P52" t="s">
        <v>170</v>
      </c>
      <c r="Q52" t="s">
        <v>170</v>
      </c>
      <c r="R52" t="s">
        <v>170</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170</v>
      </c>
      <c r="H53" t="s">
        <v>170</v>
      </c>
      <c r="I53" t="s">
        <v>170</v>
      </c>
      <c r="J53" t="s">
        <v>170</v>
      </c>
      <c r="K53">
        <v>1.4077079558529499</v>
      </c>
      <c r="L53">
        <v>1.4869321618109099</v>
      </c>
      <c r="M53">
        <v>0.94671969038488801</v>
      </c>
      <c r="N53">
        <v>0.34378163414785301</v>
      </c>
      <c r="O53" t="s">
        <v>170</v>
      </c>
      <c r="P53" t="s">
        <v>170</v>
      </c>
      <c r="Q53" t="s">
        <v>170</v>
      </c>
      <c r="R53" t="s">
        <v>170</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170</v>
      </c>
      <c r="P55" t="s">
        <v>170</v>
      </c>
      <c r="Q55" t="s">
        <v>170</v>
      </c>
      <c r="R55" t="s">
        <v>170</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170</v>
      </c>
      <c r="P56" t="s">
        <v>170</v>
      </c>
      <c r="Q56" t="s">
        <v>170</v>
      </c>
      <c r="R56" t="s">
        <v>170</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170</v>
      </c>
      <c r="H58" t="s">
        <v>170</v>
      </c>
      <c r="I58" t="s">
        <v>170</v>
      </c>
      <c r="J58" t="s">
        <v>170</v>
      </c>
      <c r="K58">
        <v>0.17962420265155299</v>
      </c>
      <c r="L58">
        <v>1.0852396238583</v>
      </c>
      <c r="M58">
        <v>0.165515706119302</v>
      </c>
      <c r="N58">
        <v>0.86853808863135995</v>
      </c>
      <c r="O58" t="s">
        <v>170</v>
      </c>
      <c r="P58" t="s">
        <v>170</v>
      </c>
      <c r="Q58" t="s">
        <v>170</v>
      </c>
      <c r="R58" t="s">
        <v>170</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170</v>
      </c>
      <c r="P59" t="s">
        <v>170</v>
      </c>
      <c r="Q59" t="s">
        <v>170</v>
      </c>
      <c r="R59" t="s">
        <v>170</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170</v>
      </c>
      <c r="P60" t="s">
        <v>170</v>
      </c>
      <c r="Q60" t="s">
        <v>170</v>
      </c>
      <c r="R60" t="s">
        <v>170</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170</v>
      </c>
      <c r="P61" t="s">
        <v>170</v>
      </c>
      <c r="Q61" t="s">
        <v>170</v>
      </c>
      <c r="R61" t="s">
        <v>170</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170</v>
      </c>
      <c r="P62" t="s">
        <v>170</v>
      </c>
      <c r="Q62" t="s">
        <v>170</v>
      </c>
      <c r="R62" t="s">
        <v>170</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170</v>
      </c>
      <c r="P63" t="s">
        <v>170</v>
      </c>
      <c r="Q63" t="s">
        <v>170</v>
      </c>
      <c r="R63" t="s">
        <v>170</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170</v>
      </c>
      <c r="P64" t="s">
        <v>170</v>
      </c>
      <c r="Q64" t="s">
        <v>170</v>
      </c>
      <c r="R64" t="s">
        <v>170</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170</v>
      </c>
      <c r="P65" t="s">
        <v>170</v>
      </c>
      <c r="Q65" t="s">
        <v>170</v>
      </c>
      <c r="R65" t="s">
        <v>170</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170</v>
      </c>
      <c r="P66" t="s">
        <v>170</v>
      </c>
      <c r="Q66" t="s">
        <v>170</v>
      </c>
      <c r="R66" t="s">
        <v>170</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170</v>
      </c>
      <c r="P68" t="s">
        <v>170</v>
      </c>
      <c r="Q68" t="s">
        <v>170</v>
      </c>
      <c r="R68" t="s">
        <v>170</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170</v>
      </c>
      <c r="P69" t="s">
        <v>170</v>
      </c>
      <c r="Q69" t="s">
        <v>170</v>
      </c>
      <c r="R69" t="s">
        <v>170</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170</v>
      </c>
      <c r="P70" t="s">
        <v>170</v>
      </c>
      <c r="Q70" t="s">
        <v>170</v>
      </c>
      <c r="R70" t="s">
        <v>170</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170</v>
      </c>
      <c r="P71" t="s">
        <v>170</v>
      </c>
      <c r="Q71" t="s">
        <v>170</v>
      </c>
      <c r="R71" t="s">
        <v>170</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170</v>
      </c>
      <c r="P72" t="s">
        <v>170</v>
      </c>
      <c r="Q72" t="s">
        <v>170</v>
      </c>
      <c r="R72" t="s">
        <v>170</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170</v>
      </c>
      <c r="P73" t="s">
        <v>170</v>
      </c>
      <c r="Q73" t="s">
        <v>170</v>
      </c>
      <c r="R73" t="s">
        <v>170</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170</v>
      </c>
      <c r="H74" t="s">
        <v>170</v>
      </c>
      <c r="I74" t="s">
        <v>170</v>
      </c>
      <c r="J74" t="s">
        <v>170</v>
      </c>
      <c r="K74">
        <v>-1.3112792314542401</v>
      </c>
      <c r="L74">
        <v>0.95398410361824504</v>
      </c>
      <c r="M74">
        <v>-1.3745294355334201</v>
      </c>
      <c r="N74">
        <v>0.169277378431682</v>
      </c>
      <c r="O74" t="s">
        <v>170</v>
      </c>
      <c r="P74" t="s">
        <v>170</v>
      </c>
      <c r="Q74" t="s">
        <v>170</v>
      </c>
      <c r="R74" t="s">
        <v>170</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170</v>
      </c>
      <c r="P75" t="s">
        <v>170</v>
      </c>
      <c r="Q75" t="s">
        <v>170</v>
      </c>
      <c r="R75" t="s">
        <v>170</v>
      </c>
      <c r="T75" t="str">
        <f t="shared" si="4"/>
        <v>*</v>
      </c>
      <c r="U75" t="str">
        <f t="shared" si="5"/>
        <v/>
      </c>
      <c r="V75" t="str">
        <f t="shared" si="6"/>
        <v>^</v>
      </c>
      <c r="W75" t="str">
        <f t="shared" si="7"/>
        <v/>
      </c>
    </row>
    <row r="76" spans="1:23" x14ac:dyDescent="0.25">
      <c r="A76">
        <v>75</v>
      </c>
      <c r="B76" t="s">
        <v>174</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175</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176</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177</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184</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195</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206</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217</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228</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230</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231</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232</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178</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179</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180</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181</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182</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183</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185</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186</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187</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188</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189</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190</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191</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192</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193</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194</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196</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197</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198</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199</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200</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201</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202</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203</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204</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205</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207</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208</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209</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210</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211</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212</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213</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214</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215</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216</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218</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219</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220</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221</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222</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223</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224</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225</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226</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227</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229</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233</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234</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235</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236</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237</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238</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239</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240</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241</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242</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243</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244</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245</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246</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247</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248</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249</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250</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251</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252</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253</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254</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255</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256</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257</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258</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259</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260</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261</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262</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263</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264</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265</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266</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267</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268</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269</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270</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271</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272</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273</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274</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275</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276</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277</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278</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279</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280</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281</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282</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283</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284</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285</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286</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287</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288</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289</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290</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291</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292</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293</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294</v>
      </c>
      <c r="C196">
        <v>-12.8647476057017</v>
      </c>
      <c r="D196">
        <v>1965.3028368507401</v>
      </c>
      <c r="E196">
        <v>-6.5459365164895304E-3</v>
      </c>
      <c r="F196">
        <v>0.99477713561685799</v>
      </c>
      <c r="G196" t="s">
        <v>170</v>
      </c>
      <c r="H196" t="s">
        <v>170</v>
      </c>
      <c r="I196" t="s">
        <v>170</v>
      </c>
      <c r="J196" t="s">
        <v>170</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295</v>
      </c>
      <c r="C197">
        <v>-12.8647476057017</v>
      </c>
      <c r="D197">
        <v>1965.3028368507401</v>
      </c>
      <c r="E197">
        <v>-6.5459365164895304E-3</v>
      </c>
      <c r="F197">
        <v>0.99477713561685799</v>
      </c>
      <c r="G197" t="s">
        <v>170</v>
      </c>
      <c r="H197" t="s">
        <v>170</v>
      </c>
      <c r="I197" t="s">
        <v>170</v>
      </c>
      <c r="J197" t="s">
        <v>170</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296</v>
      </c>
      <c r="C198">
        <v>-12.8647476057017</v>
      </c>
      <c r="D198">
        <v>1965.30283685073</v>
      </c>
      <c r="E198">
        <v>-6.54593651648954E-3</v>
      </c>
      <c r="F198">
        <v>0.99477713561685799</v>
      </c>
      <c r="G198" t="s">
        <v>170</v>
      </c>
      <c r="H198" t="s">
        <v>170</v>
      </c>
      <c r="I198" t="s">
        <v>170</v>
      </c>
      <c r="J198" t="s">
        <v>170</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297</v>
      </c>
      <c r="C199">
        <v>-12.8647476057017</v>
      </c>
      <c r="D199">
        <v>1965.3028368507501</v>
      </c>
      <c r="E199">
        <v>-6.5459365164895001E-3</v>
      </c>
      <c r="F199">
        <v>0.99477713561685799</v>
      </c>
      <c r="G199" t="s">
        <v>170</v>
      </c>
      <c r="H199" t="s">
        <v>170</v>
      </c>
      <c r="I199" t="s">
        <v>170</v>
      </c>
      <c r="J199" t="s">
        <v>170</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298</v>
      </c>
      <c r="C200">
        <v>-12.8647476057017</v>
      </c>
      <c r="D200">
        <v>1965.30283685073</v>
      </c>
      <c r="E200">
        <v>-6.5459365164895599E-3</v>
      </c>
      <c r="F200">
        <v>0.99477713561685799</v>
      </c>
      <c r="G200" t="s">
        <v>170</v>
      </c>
      <c r="H200" t="s">
        <v>170</v>
      </c>
      <c r="I200" t="s">
        <v>170</v>
      </c>
      <c r="J200" t="s">
        <v>170</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299</v>
      </c>
      <c r="C201">
        <v>3.5938656871268502</v>
      </c>
      <c r="D201">
        <v>1.1732281733341301</v>
      </c>
      <c r="E201">
        <v>3.0632282524495298</v>
      </c>
      <c r="F201">
        <v>2.1896297581867901E-3</v>
      </c>
      <c r="G201" t="s">
        <v>170</v>
      </c>
      <c r="H201" t="s">
        <v>170</v>
      </c>
      <c r="I201" t="s">
        <v>170</v>
      </c>
      <c r="J201" t="s">
        <v>170</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300</v>
      </c>
      <c r="C202">
        <v>-12.8622575606146</v>
      </c>
      <c r="D202">
        <v>2271.3382036765702</v>
      </c>
      <c r="E202">
        <v>-5.6628544088215297E-3</v>
      </c>
      <c r="F202">
        <v>0.99548172004577995</v>
      </c>
      <c r="G202" t="s">
        <v>170</v>
      </c>
      <c r="H202" t="s">
        <v>170</v>
      </c>
      <c r="I202" t="s">
        <v>170</v>
      </c>
      <c r="J202" t="s">
        <v>170</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301</v>
      </c>
      <c r="C203">
        <v>-12.8622575606146</v>
      </c>
      <c r="D203">
        <v>2271.3382036765702</v>
      </c>
      <c r="E203">
        <v>-5.6628544088215297E-3</v>
      </c>
      <c r="F203">
        <v>0.99548172004577995</v>
      </c>
      <c r="G203" t="s">
        <v>170</v>
      </c>
      <c r="H203" t="s">
        <v>170</v>
      </c>
      <c r="I203" t="s">
        <v>170</v>
      </c>
      <c r="J203" t="s">
        <v>170</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302</v>
      </c>
      <c r="C204">
        <v>-12.8622575606146</v>
      </c>
      <c r="D204">
        <v>2271.3382036765502</v>
      </c>
      <c r="E204">
        <v>-5.6628544088215601E-3</v>
      </c>
      <c r="F204">
        <v>0.99548172004577995</v>
      </c>
      <c r="G204" t="s">
        <v>170</v>
      </c>
      <c r="H204" t="s">
        <v>170</v>
      </c>
      <c r="I204" t="s">
        <v>170</v>
      </c>
      <c r="J204" t="s">
        <v>170</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303</v>
      </c>
      <c r="C205">
        <v>-12.8622575606146</v>
      </c>
      <c r="D205">
        <v>2271.3382036765702</v>
      </c>
      <c r="E205">
        <v>-5.6628544088215202E-3</v>
      </c>
      <c r="F205">
        <v>0.99548172004577995</v>
      </c>
      <c r="G205" t="s">
        <v>170</v>
      </c>
      <c r="H205" t="s">
        <v>170</v>
      </c>
      <c r="I205" t="s">
        <v>170</v>
      </c>
      <c r="J205" t="s">
        <v>170</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304</v>
      </c>
      <c r="C206">
        <v>-12.8622575606146</v>
      </c>
      <c r="D206">
        <v>2271.3382036765602</v>
      </c>
      <c r="E206">
        <v>-5.6628544088215297E-3</v>
      </c>
      <c r="F206">
        <v>0.99548172004577995</v>
      </c>
      <c r="G206" t="s">
        <v>170</v>
      </c>
      <c r="H206" t="s">
        <v>170</v>
      </c>
      <c r="I206" t="s">
        <v>170</v>
      </c>
      <c r="J206" t="s">
        <v>170</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305</v>
      </c>
      <c r="C207">
        <v>-12.8622575606146</v>
      </c>
      <c r="D207">
        <v>2271.3382036765702</v>
      </c>
      <c r="E207">
        <v>-5.6628544088215297E-3</v>
      </c>
      <c r="F207">
        <v>0.99548172004577995</v>
      </c>
      <c r="G207" t="s">
        <v>170</v>
      </c>
      <c r="H207" t="s">
        <v>170</v>
      </c>
      <c r="I207" t="s">
        <v>170</v>
      </c>
      <c r="J207" t="s">
        <v>170</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306</v>
      </c>
      <c r="C208">
        <v>-12.8622575606146</v>
      </c>
      <c r="D208">
        <v>2271.3382036765602</v>
      </c>
      <c r="E208">
        <v>-5.6628544088215297E-3</v>
      </c>
      <c r="F208">
        <v>0.99548172004577995</v>
      </c>
      <c r="G208" t="s">
        <v>170</v>
      </c>
      <c r="H208" t="s">
        <v>170</v>
      </c>
      <c r="I208" t="s">
        <v>170</v>
      </c>
      <c r="J208" t="s">
        <v>170</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307</v>
      </c>
      <c r="C209">
        <v>-12.8622575606146</v>
      </c>
      <c r="D209">
        <v>2271.3382036765402</v>
      </c>
      <c r="E209">
        <v>-5.66285440882158E-3</v>
      </c>
      <c r="F209">
        <v>0.99548172004577995</v>
      </c>
      <c r="G209" t="s">
        <v>170</v>
      </c>
      <c r="H209" t="s">
        <v>170</v>
      </c>
      <c r="I209" t="s">
        <v>170</v>
      </c>
      <c r="J209" t="s">
        <v>170</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308</v>
      </c>
      <c r="C210">
        <v>-12.8622575606146</v>
      </c>
      <c r="D210">
        <v>2271.3382036765602</v>
      </c>
      <c r="E210">
        <v>-5.6628544088215297E-3</v>
      </c>
      <c r="F210">
        <v>0.99548172004577995</v>
      </c>
      <c r="G210" t="s">
        <v>170</v>
      </c>
      <c r="H210" t="s">
        <v>170</v>
      </c>
      <c r="I210" t="s">
        <v>170</v>
      </c>
      <c r="J210" t="s">
        <v>170</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309</v>
      </c>
      <c r="C211">
        <v>-12.8622575606146</v>
      </c>
      <c r="D211">
        <v>2271.3382036765602</v>
      </c>
      <c r="E211">
        <v>-5.6628544088215297E-3</v>
      </c>
      <c r="F211">
        <v>0.99548172004577995</v>
      </c>
      <c r="G211" t="s">
        <v>170</v>
      </c>
      <c r="H211" t="s">
        <v>170</v>
      </c>
      <c r="I211" t="s">
        <v>170</v>
      </c>
      <c r="J211" t="s">
        <v>170</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310</v>
      </c>
      <c r="C212">
        <v>-12.8622575606146</v>
      </c>
      <c r="D212">
        <v>2271.3382036765602</v>
      </c>
      <c r="E212">
        <v>-5.6628544088215497E-3</v>
      </c>
      <c r="F212">
        <v>0.99548172004577995</v>
      </c>
      <c r="G212" t="s">
        <v>170</v>
      </c>
      <c r="H212" t="s">
        <v>170</v>
      </c>
      <c r="I212" t="s">
        <v>170</v>
      </c>
      <c r="J212" t="s">
        <v>170</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311</v>
      </c>
      <c r="C213">
        <v>-12.8622575606146</v>
      </c>
      <c r="D213">
        <v>2271.3382036765502</v>
      </c>
      <c r="E213">
        <v>-5.6628544088215601E-3</v>
      </c>
      <c r="F213">
        <v>0.99548172004577995</v>
      </c>
      <c r="G213" t="s">
        <v>170</v>
      </c>
      <c r="H213" t="s">
        <v>170</v>
      </c>
      <c r="I213" t="s">
        <v>170</v>
      </c>
      <c r="J213" t="s">
        <v>170</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312</v>
      </c>
      <c r="C214">
        <v>-12.8622575606146</v>
      </c>
      <c r="D214">
        <v>2271.3382036765702</v>
      </c>
      <c r="E214">
        <v>-5.6628544088215202E-3</v>
      </c>
      <c r="F214">
        <v>0.99548172004577995</v>
      </c>
      <c r="G214" t="s">
        <v>170</v>
      </c>
      <c r="H214" t="s">
        <v>170</v>
      </c>
      <c r="I214" t="s">
        <v>170</v>
      </c>
      <c r="J214" t="s">
        <v>170</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313</v>
      </c>
      <c r="C215">
        <v>-12.8622575606146</v>
      </c>
      <c r="D215">
        <v>2271.3382036765502</v>
      </c>
      <c r="E215">
        <v>-5.6628544088215601E-3</v>
      </c>
      <c r="F215">
        <v>0.99548172004577995</v>
      </c>
      <c r="G215" t="s">
        <v>170</v>
      </c>
      <c r="H215" t="s">
        <v>170</v>
      </c>
      <c r="I215" t="s">
        <v>170</v>
      </c>
      <c r="J215" t="s">
        <v>170</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314</v>
      </c>
      <c r="C216">
        <v>-12.8622575606146</v>
      </c>
      <c r="D216">
        <v>2271.3382036765502</v>
      </c>
      <c r="E216">
        <v>-5.6628544088215497E-3</v>
      </c>
      <c r="F216">
        <v>0.99548172004577995</v>
      </c>
      <c r="G216" t="s">
        <v>170</v>
      </c>
      <c r="H216" t="s">
        <v>170</v>
      </c>
      <c r="I216" t="s">
        <v>170</v>
      </c>
      <c r="J216" t="s">
        <v>170</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315</v>
      </c>
      <c r="C217">
        <v>-12.8622575606146</v>
      </c>
      <c r="D217">
        <v>2271.3382036765502</v>
      </c>
      <c r="E217">
        <v>-5.6628544088215497E-3</v>
      </c>
      <c r="F217">
        <v>0.99548172004577995</v>
      </c>
      <c r="G217" t="s">
        <v>170</v>
      </c>
      <c r="H217" t="s">
        <v>170</v>
      </c>
      <c r="I217" t="s">
        <v>170</v>
      </c>
      <c r="J217" t="s">
        <v>170</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316</v>
      </c>
      <c r="C218">
        <v>-12.8622575606146</v>
      </c>
      <c r="D218">
        <v>2271.3382036765702</v>
      </c>
      <c r="E218">
        <v>-5.6628544088215202E-3</v>
      </c>
      <c r="F218">
        <v>0.99548172004577995</v>
      </c>
      <c r="G218" t="s">
        <v>170</v>
      </c>
      <c r="H218" t="s">
        <v>170</v>
      </c>
      <c r="I218" t="s">
        <v>170</v>
      </c>
      <c r="J218" t="s">
        <v>170</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317</v>
      </c>
      <c r="C219">
        <v>-12.8622575606146</v>
      </c>
      <c r="D219">
        <v>2271.3382036765702</v>
      </c>
      <c r="E219">
        <v>-5.6628544088215202E-3</v>
      </c>
      <c r="F219">
        <v>0.99548172004577995</v>
      </c>
      <c r="G219" t="s">
        <v>170</v>
      </c>
      <c r="H219" t="s">
        <v>170</v>
      </c>
      <c r="I219" t="s">
        <v>170</v>
      </c>
      <c r="J219" t="s">
        <v>170</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318</v>
      </c>
      <c r="C220">
        <v>-12.8622575606146</v>
      </c>
      <c r="D220">
        <v>2271.3382036765502</v>
      </c>
      <c r="E220">
        <v>-5.6628544088215601E-3</v>
      </c>
      <c r="F220">
        <v>0.99548172004577995</v>
      </c>
      <c r="G220" t="s">
        <v>170</v>
      </c>
      <c r="H220" t="s">
        <v>170</v>
      </c>
      <c r="I220" t="s">
        <v>170</v>
      </c>
      <c r="J220" t="s">
        <v>170</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319</v>
      </c>
      <c r="C221">
        <v>-12.8622575606146</v>
      </c>
      <c r="D221">
        <v>2271.3382036765402</v>
      </c>
      <c r="E221">
        <v>-5.66285440882158E-3</v>
      </c>
      <c r="F221">
        <v>0.99548172004577995</v>
      </c>
      <c r="G221" t="s">
        <v>170</v>
      </c>
      <c r="H221" t="s">
        <v>170</v>
      </c>
      <c r="I221" t="s">
        <v>170</v>
      </c>
      <c r="J221" t="s">
        <v>170</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320</v>
      </c>
      <c r="C222">
        <v>-12.8622575606146</v>
      </c>
      <c r="D222">
        <v>2271.3382036765602</v>
      </c>
      <c r="E222">
        <v>-5.6628544088215401E-3</v>
      </c>
      <c r="F222">
        <v>0.99548172004577995</v>
      </c>
      <c r="G222" t="s">
        <v>170</v>
      </c>
      <c r="H222" t="s">
        <v>170</v>
      </c>
      <c r="I222" t="s">
        <v>170</v>
      </c>
      <c r="J222" t="s">
        <v>170</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321</v>
      </c>
      <c r="C223">
        <v>4.0067697353185299</v>
      </c>
      <c r="D223">
        <v>1.24704494067828</v>
      </c>
      <c r="E223">
        <v>3.2130114999217199</v>
      </c>
      <c r="F223">
        <v>1.3135103017655799E-3</v>
      </c>
      <c r="G223" t="s">
        <v>170</v>
      </c>
      <c r="H223" t="s">
        <v>170</v>
      </c>
      <c r="I223" t="s">
        <v>170</v>
      </c>
      <c r="J223" t="s">
        <v>170</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322</v>
      </c>
      <c r="C224">
        <v>-12.761566584026401</v>
      </c>
      <c r="D224">
        <v>2797.35181179662</v>
      </c>
      <c r="E224">
        <v>-4.5620170227463203E-3</v>
      </c>
      <c r="F224">
        <v>0.99636004967720904</v>
      </c>
      <c r="G224" t="s">
        <v>170</v>
      </c>
      <c r="H224" t="s">
        <v>170</v>
      </c>
      <c r="I224" t="s">
        <v>170</v>
      </c>
      <c r="J224" t="s">
        <v>170</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323</v>
      </c>
      <c r="C225">
        <v>-12.761566584026401</v>
      </c>
      <c r="D225">
        <v>2797.35181179662</v>
      </c>
      <c r="E225">
        <v>-4.5620170227463203E-3</v>
      </c>
      <c r="F225">
        <v>0.99636004967720904</v>
      </c>
      <c r="G225" t="s">
        <v>170</v>
      </c>
      <c r="H225" t="s">
        <v>170</v>
      </c>
      <c r="I225" t="s">
        <v>170</v>
      </c>
      <c r="J225" t="s">
        <v>170</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324</v>
      </c>
      <c r="C226">
        <v>-12.761566584026401</v>
      </c>
      <c r="D226">
        <v>2797.35181179663</v>
      </c>
      <c r="E226">
        <v>-4.5620170227463003E-3</v>
      </c>
      <c r="F226">
        <v>0.99636004967720904</v>
      </c>
      <c r="G226" t="s">
        <v>170</v>
      </c>
      <c r="H226" t="s">
        <v>170</v>
      </c>
      <c r="I226" t="s">
        <v>170</v>
      </c>
      <c r="J226" t="s">
        <v>170</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325</v>
      </c>
      <c r="C227">
        <v>-12.761566584026401</v>
      </c>
      <c r="D227">
        <v>2797.35181179663</v>
      </c>
      <c r="E227">
        <v>-4.5620170227463003E-3</v>
      </c>
      <c r="F227">
        <v>0.99636004967720904</v>
      </c>
      <c r="G227" t="s">
        <v>170</v>
      </c>
      <c r="H227" t="s">
        <v>170</v>
      </c>
      <c r="I227" t="s">
        <v>170</v>
      </c>
      <c r="J227" t="s">
        <v>170</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326</v>
      </c>
      <c r="C228">
        <v>-12.761566584026401</v>
      </c>
      <c r="D228">
        <v>2797.35181179657</v>
      </c>
      <c r="E228">
        <v>-4.5620170227463801E-3</v>
      </c>
      <c r="F228">
        <v>0.99636004967720904</v>
      </c>
      <c r="G228" t="s">
        <v>170</v>
      </c>
      <c r="H228" t="s">
        <v>170</v>
      </c>
      <c r="I228" t="s">
        <v>170</v>
      </c>
      <c r="J228" t="s">
        <v>170</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327</v>
      </c>
      <c r="C229">
        <v>-12.761566584026401</v>
      </c>
      <c r="D229">
        <v>2797.35181179662</v>
      </c>
      <c r="E229">
        <v>-4.5620170227463099E-3</v>
      </c>
      <c r="F229">
        <v>0.99636004967720904</v>
      </c>
      <c r="G229" t="s">
        <v>170</v>
      </c>
      <c r="H229" t="s">
        <v>170</v>
      </c>
      <c r="I229" t="s">
        <v>170</v>
      </c>
      <c r="J229" t="s">
        <v>170</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328</v>
      </c>
      <c r="C230">
        <v>-12.761566584026401</v>
      </c>
      <c r="D230">
        <v>2797.35181179663</v>
      </c>
      <c r="E230">
        <v>-4.5620170227463003E-3</v>
      </c>
      <c r="F230">
        <v>0.99636004967720904</v>
      </c>
      <c r="G230" t="s">
        <v>170</v>
      </c>
      <c r="H230" t="s">
        <v>170</v>
      </c>
      <c r="I230" t="s">
        <v>170</v>
      </c>
      <c r="J230" t="s">
        <v>170</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329</v>
      </c>
      <c r="C231">
        <v>-12.761566584026401</v>
      </c>
      <c r="D231">
        <v>2797.35181179662</v>
      </c>
      <c r="E231">
        <v>-4.5620170227463099E-3</v>
      </c>
      <c r="F231">
        <v>0.99636004967720904</v>
      </c>
      <c r="G231" t="s">
        <v>170</v>
      </c>
      <c r="H231" t="s">
        <v>170</v>
      </c>
      <c r="I231" t="s">
        <v>170</v>
      </c>
      <c r="J231" t="s">
        <v>170</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330</v>
      </c>
      <c r="C232">
        <v>-12.761566584026401</v>
      </c>
      <c r="D232">
        <v>2797.35181179663</v>
      </c>
      <c r="E232">
        <v>-4.5620170227463003E-3</v>
      </c>
      <c r="F232">
        <v>0.99636004967720904</v>
      </c>
      <c r="G232" t="s">
        <v>170</v>
      </c>
      <c r="H232" t="s">
        <v>170</v>
      </c>
      <c r="I232" t="s">
        <v>170</v>
      </c>
      <c r="J232" t="s">
        <v>170</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331</v>
      </c>
      <c r="C233">
        <v>-12.761566584026401</v>
      </c>
      <c r="D233">
        <v>2797.35181179663</v>
      </c>
      <c r="E233">
        <v>-4.5620170227463003E-3</v>
      </c>
      <c r="F233">
        <v>0.99636004967720904</v>
      </c>
      <c r="G233" t="s">
        <v>170</v>
      </c>
      <c r="H233" t="s">
        <v>170</v>
      </c>
      <c r="I233" t="s">
        <v>170</v>
      </c>
      <c r="J233" t="s">
        <v>170</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332</v>
      </c>
      <c r="C234">
        <v>-12.761566584026401</v>
      </c>
      <c r="D234">
        <v>2797.35181179663</v>
      </c>
      <c r="E234">
        <v>-4.5620170227463003E-3</v>
      </c>
      <c r="F234">
        <v>0.99636004967720904</v>
      </c>
      <c r="G234" t="s">
        <v>170</v>
      </c>
      <c r="H234" t="s">
        <v>170</v>
      </c>
      <c r="I234" t="s">
        <v>170</v>
      </c>
      <c r="J234" t="s">
        <v>170</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333</v>
      </c>
      <c r="C235">
        <v>-12.761566584026401</v>
      </c>
      <c r="D235">
        <v>2797.35181179662</v>
      </c>
      <c r="E235">
        <v>-4.5620170227463099E-3</v>
      </c>
      <c r="F235">
        <v>0.99636004967720904</v>
      </c>
      <c r="G235" t="s">
        <v>170</v>
      </c>
      <c r="H235" t="s">
        <v>170</v>
      </c>
      <c r="I235" t="s">
        <v>170</v>
      </c>
      <c r="J235" t="s">
        <v>170</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334</v>
      </c>
      <c r="C236">
        <v>-12.761566584026401</v>
      </c>
      <c r="D236">
        <v>2797.35181179661</v>
      </c>
      <c r="E236">
        <v>-4.5620170227463298E-3</v>
      </c>
      <c r="F236">
        <v>0.99636004967720904</v>
      </c>
      <c r="G236" t="s">
        <v>170</v>
      </c>
      <c r="H236" t="s">
        <v>170</v>
      </c>
      <c r="I236" t="s">
        <v>170</v>
      </c>
      <c r="J236" t="s">
        <v>170</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335</v>
      </c>
      <c r="C237">
        <v>-12.761566584026401</v>
      </c>
      <c r="D237">
        <v>2797.35181179663</v>
      </c>
      <c r="E237">
        <v>-4.5620170227463003E-3</v>
      </c>
      <c r="F237">
        <v>0.99636004967720904</v>
      </c>
      <c r="G237" t="s">
        <v>170</v>
      </c>
      <c r="H237" t="s">
        <v>170</v>
      </c>
      <c r="I237" t="s">
        <v>170</v>
      </c>
      <c r="J237" t="s">
        <v>170</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336</v>
      </c>
      <c r="C238">
        <v>-12.761566584026401</v>
      </c>
      <c r="D238">
        <v>2797.35181179659</v>
      </c>
      <c r="E238">
        <v>-4.5620170227463602E-3</v>
      </c>
      <c r="F238">
        <v>0.99636004967720904</v>
      </c>
      <c r="G238" t="s">
        <v>170</v>
      </c>
      <c r="H238" t="s">
        <v>170</v>
      </c>
      <c r="I238" t="s">
        <v>170</v>
      </c>
      <c r="J238" t="s">
        <v>170</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337</v>
      </c>
      <c r="C239">
        <v>-12.761566584026401</v>
      </c>
      <c r="D239">
        <v>2797.35181179664</v>
      </c>
      <c r="E239">
        <v>-4.5620170227462899E-3</v>
      </c>
      <c r="F239">
        <v>0.99636004967720904</v>
      </c>
      <c r="G239" t="s">
        <v>170</v>
      </c>
      <c r="H239" t="s">
        <v>170</v>
      </c>
      <c r="I239" t="s">
        <v>170</v>
      </c>
      <c r="J239" t="s">
        <v>170</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338</v>
      </c>
      <c r="C240">
        <v>-12.761566584026401</v>
      </c>
      <c r="D240">
        <v>2797.3518117966</v>
      </c>
      <c r="E240">
        <v>-4.5620170227463498E-3</v>
      </c>
      <c r="F240">
        <v>0.99636004967720904</v>
      </c>
      <c r="G240" t="s">
        <v>170</v>
      </c>
      <c r="H240" t="s">
        <v>170</v>
      </c>
      <c r="I240" t="s">
        <v>170</v>
      </c>
      <c r="J240" t="s">
        <v>170</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339</v>
      </c>
      <c r="C241">
        <v>-12.761566584026401</v>
      </c>
      <c r="D241">
        <v>2797.35181179662</v>
      </c>
      <c r="E241">
        <v>-4.5620170227463203E-3</v>
      </c>
      <c r="F241">
        <v>0.99636004967720904</v>
      </c>
      <c r="G241" t="s">
        <v>170</v>
      </c>
      <c r="H241" t="s">
        <v>170</v>
      </c>
      <c r="I241" t="s">
        <v>170</v>
      </c>
      <c r="J241" t="s">
        <v>170</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340</v>
      </c>
      <c r="C242">
        <v>-12.761566584026401</v>
      </c>
      <c r="D242">
        <v>2797.3518117966501</v>
      </c>
      <c r="E242">
        <v>-4.5620170227462804E-3</v>
      </c>
      <c r="F242">
        <v>0.99636004967720904</v>
      </c>
      <c r="G242" t="s">
        <v>170</v>
      </c>
      <c r="H242" t="s">
        <v>170</v>
      </c>
      <c r="I242" t="s">
        <v>170</v>
      </c>
      <c r="J242" t="s">
        <v>170</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341</v>
      </c>
      <c r="C243">
        <v>-12.761566584026401</v>
      </c>
      <c r="D243">
        <v>2797.3518117966</v>
      </c>
      <c r="E243">
        <v>-4.5620170227463402E-3</v>
      </c>
      <c r="F243">
        <v>0.99636004967720904</v>
      </c>
      <c r="G243" t="s">
        <v>170</v>
      </c>
      <c r="H243" t="s">
        <v>170</v>
      </c>
      <c r="I243" t="s">
        <v>170</v>
      </c>
      <c r="J243" t="s">
        <v>170</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342</v>
      </c>
      <c r="C244">
        <v>-12.761566584026401</v>
      </c>
      <c r="D244">
        <v>2797.35181179661</v>
      </c>
      <c r="E244">
        <v>-4.5620170227463298E-3</v>
      </c>
      <c r="F244">
        <v>0.99636004967720904</v>
      </c>
      <c r="G244" t="s">
        <v>170</v>
      </c>
      <c r="H244" t="s">
        <v>170</v>
      </c>
      <c r="I244" t="s">
        <v>170</v>
      </c>
      <c r="J244" t="s">
        <v>170</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343</v>
      </c>
      <c r="C245">
        <v>-12.761566584026401</v>
      </c>
      <c r="D245">
        <v>2797.35181179663</v>
      </c>
      <c r="E245">
        <v>-4.5620170227463003E-3</v>
      </c>
      <c r="F245">
        <v>0.99636004967720904</v>
      </c>
      <c r="G245" t="s">
        <v>170</v>
      </c>
      <c r="H245" t="s">
        <v>170</v>
      </c>
      <c r="I245" t="s">
        <v>170</v>
      </c>
      <c r="J245" t="s">
        <v>170</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344</v>
      </c>
      <c r="C246">
        <v>-12.761566584026401</v>
      </c>
      <c r="D246">
        <v>2797.35181179662</v>
      </c>
      <c r="E246">
        <v>-4.5620170227463099E-3</v>
      </c>
      <c r="F246">
        <v>0.99636004967720904</v>
      </c>
      <c r="G246" t="s">
        <v>170</v>
      </c>
      <c r="H246" t="s">
        <v>170</v>
      </c>
      <c r="I246" t="s">
        <v>170</v>
      </c>
      <c r="J246" t="s">
        <v>170</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345</v>
      </c>
      <c r="C247">
        <v>-12.761566584026401</v>
      </c>
      <c r="D247">
        <v>2797.35181179663</v>
      </c>
      <c r="E247">
        <v>-4.5620170227463003E-3</v>
      </c>
      <c r="F247">
        <v>0.99636004967720904</v>
      </c>
      <c r="G247" t="s">
        <v>170</v>
      </c>
      <c r="H247" t="s">
        <v>170</v>
      </c>
      <c r="I247" t="s">
        <v>170</v>
      </c>
      <c r="J247" t="s">
        <v>170</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346</v>
      </c>
      <c r="C248">
        <v>-12.761566584026401</v>
      </c>
      <c r="D248">
        <v>2797.35181179658</v>
      </c>
      <c r="E248">
        <v>-4.5620170227463697E-3</v>
      </c>
      <c r="F248">
        <v>0.99636004967720904</v>
      </c>
      <c r="G248" t="s">
        <v>170</v>
      </c>
      <c r="H248" t="s">
        <v>170</v>
      </c>
      <c r="I248" t="s">
        <v>170</v>
      </c>
      <c r="J248" t="s">
        <v>170</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347</v>
      </c>
      <c r="C249">
        <v>-12.761566584026401</v>
      </c>
      <c r="D249">
        <v>2797.35181179663</v>
      </c>
      <c r="E249">
        <v>-4.5620170227463003E-3</v>
      </c>
      <c r="F249">
        <v>0.99636004967720904</v>
      </c>
      <c r="G249" t="s">
        <v>170</v>
      </c>
      <c r="H249" t="s">
        <v>170</v>
      </c>
      <c r="I249" t="s">
        <v>170</v>
      </c>
      <c r="J249" t="s">
        <v>170</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348</v>
      </c>
      <c r="C250">
        <v>-12.761566584026401</v>
      </c>
      <c r="D250">
        <v>2797.35181179664</v>
      </c>
      <c r="E250">
        <v>-4.5620170227462899E-3</v>
      </c>
      <c r="F250">
        <v>0.99636004967720904</v>
      </c>
      <c r="G250" t="s">
        <v>170</v>
      </c>
      <c r="H250" t="s">
        <v>170</v>
      </c>
      <c r="I250" t="s">
        <v>170</v>
      </c>
      <c r="J250" t="s">
        <v>170</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349</v>
      </c>
      <c r="C251">
        <v>-12.761566584026401</v>
      </c>
      <c r="D251">
        <v>2797.35181179663</v>
      </c>
      <c r="E251">
        <v>-4.5620170227463099E-3</v>
      </c>
      <c r="F251">
        <v>0.99636004967720904</v>
      </c>
      <c r="G251" t="s">
        <v>170</v>
      </c>
      <c r="H251" t="s">
        <v>170</v>
      </c>
      <c r="I251" t="s">
        <v>170</v>
      </c>
      <c r="J251" t="s">
        <v>170</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350</v>
      </c>
      <c r="C252">
        <v>-12.761566584026401</v>
      </c>
      <c r="D252">
        <v>2797.35181179664</v>
      </c>
      <c r="E252">
        <v>-4.5620170227462899E-3</v>
      </c>
      <c r="F252">
        <v>0.99636004967720904</v>
      </c>
      <c r="G252" t="s">
        <v>170</v>
      </c>
      <c r="H252" t="s">
        <v>170</v>
      </c>
      <c r="I252" t="s">
        <v>170</v>
      </c>
      <c r="J252" t="s">
        <v>170</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351</v>
      </c>
      <c r="C253">
        <v>-12.761566584026401</v>
      </c>
      <c r="D253">
        <v>2797.35181179662</v>
      </c>
      <c r="E253">
        <v>-4.5620170227463203E-3</v>
      </c>
      <c r="F253">
        <v>0.99636004967720904</v>
      </c>
      <c r="G253" t="s">
        <v>170</v>
      </c>
      <c r="H253" t="s">
        <v>170</v>
      </c>
      <c r="I253" t="s">
        <v>170</v>
      </c>
      <c r="J253" t="s">
        <v>170</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352</v>
      </c>
      <c r="C254">
        <v>4.80454735957544</v>
      </c>
      <c r="D254">
        <v>1.4386569998365399</v>
      </c>
      <c r="E254">
        <v>3.3396058686131198</v>
      </c>
      <c r="F254">
        <v>8.3897365843662599E-4</v>
      </c>
      <c r="G254" t="s">
        <v>170</v>
      </c>
      <c r="H254" t="s">
        <v>170</v>
      </c>
      <c r="I254" t="s">
        <v>170</v>
      </c>
      <c r="J254" t="s">
        <v>170</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353</v>
      </c>
      <c r="C255">
        <v>-12.746695082472399</v>
      </c>
      <c r="D255">
        <v>3956.1803435361498</v>
      </c>
      <c r="E255">
        <v>-3.2219701771934398E-3</v>
      </c>
      <c r="F255">
        <v>0.99742924418812595</v>
      </c>
      <c r="G255" t="s">
        <v>170</v>
      </c>
      <c r="H255" t="s">
        <v>170</v>
      </c>
      <c r="I255" t="s">
        <v>170</v>
      </c>
      <c r="J255" t="s">
        <v>170</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354</v>
      </c>
      <c r="C256">
        <v>-12.746695082472399</v>
      </c>
      <c r="D256">
        <v>3956.1803435361398</v>
      </c>
      <c r="E256">
        <v>-3.2219701771934498E-3</v>
      </c>
      <c r="F256">
        <v>0.99742924418812595</v>
      </c>
      <c r="G256" t="s">
        <v>170</v>
      </c>
      <c r="H256" t="s">
        <v>170</v>
      </c>
      <c r="I256" t="s">
        <v>170</v>
      </c>
      <c r="J256" t="s">
        <v>170</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355</v>
      </c>
      <c r="C257">
        <v>-12.746695082472399</v>
      </c>
      <c r="D257">
        <v>3956.1803435361599</v>
      </c>
      <c r="E257">
        <v>-3.2219701771934298E-3</v>
      </c>
      <c r="F257">
        <v>0.99742924418812595</v>
      </c>
      <c r="G257" t="s">
        <v>170</v>
      </c>
      <c r="H257" t="s">
        <v>170</v>
      </c>
      <c r="I257" t="s">
        <v>170</v>
      </c>
      <c r="J257" t="s">
        <v>170</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356</v>
      </c>
      <c r="C258">
        <v>-12.746695082472399</v>
      </c>
      <c r="D258">
        <v>3956.1803435361398</v>
      </c>
      <c r="E258">
        <v>-3.2219701771934498E-3</v>
      </c>
      <c r="F258">
        <v>0.99742924418812595</v>
      </c>
      <c r="G258" t="s">
        <v>170</v>
      </c>
      <c r="H258" t="s">
        <v>170</v>
      </c>
      <c r="I258" t="s">
        <v>170</v>
      </c>
      <c r="J258" t="s">
        <v>170</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357</v>
      </c>
      <c r="C259">
        <v>-12.746695082472399</v>
      </c>
      <c r="D259">
        <v>3956.1803435361398</v>
      </c>
      <c r="E259">
        <v>-3.2219701771934398E-3</v>
      </c>
      <c r="F259">
        <v>0.99742924418812595</v>
      </c>
      <c r="G259" t="s">
        <v>170</v>
      </c>
      <c r="H259" t="s">
        <v>170</v>
      </c>
      <c r="I259" t="s">
        <v>170</v>
      </c>
      <c r="J259" t="s">
        <v>170</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358</v>
      </c>
      <c r="C260">
        <v>-12.746695082472399</v>
      </c>
      <c r="D260">
        <v>3956.1803435361298</v>
      </c>
      <c r="E260">
        <v>-3.2219701771934602E-3</v>
      </c>
      <c r="F260">
        <v>0.99742924418812595</v>
      </c>
      <c r="G260" t="s">
        <v>170</v>
      </c>
      <c r="H260" t="s">
        <v>170</v>
      </c>
      <c r="I260" t="s">
        <v>170</v>
      </c>
      <c r="J260" t="s">
        <v>170</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359</v>
      </c>
      <c r="C261">
        <v>-12.746695082472399</v>
      </c>
      <c r="D261">
        <v>3956.1803435361498</v>
      </c>
      <c r="E261">
        <v>-3.2219701771934398E-3</v>
      </c>
      <c r="F261">
        <v>0.99742924418812595</v>
      </c>
      <c r="G261" t="s">
        <v>170</v>
      </c>
      <c r="H261" t="s">
        <v>170</v>
      </c>
      <c r="I261" t="s">
        <v>170</v>
      </c>
      <c r="J261" t="s">
        <v>170</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360</v>
      </c>
      <c r="C262">
        <v>-12.746695082472399</v>
      </c>
      <c r="D262">
        <v>3956.1803435361599</v>
      </c>
      <c r="E262">
        <v>-3.2219701771934298E-3</v>
      </c>
      <c r="F262">
        <v>0.99742924418812595</v>
      </c>
      <c r="G262" t="s">
        <v>170</v>
      </c>
      <c r="H262" t="s">
        <v>170</v>
      </c>
      <c r="I262" t="s">
        <v>170</v>
      </c>
      <c r="J262" t="s">
        <v>170</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361</v>
      </c>
      <c r="C263">
        <v>-12.746695082472399</v>
      </c>
      <c r="D263">
        <v>3956.1803435361599</v>
      </c>
      <c r="E263">
        <v>-3.2219701771934298E-3</v>
      </c>
      <c r="F263">
        <v>0.99742924418812595</v>
      </c>
      <c r="G263" t="s">
        <v>170</v>
      </c>
      <c r="H263" t="s">
        <v>170</v>
      </c>
      <c r="I263" t="s">
        <v>170</v>
      </c>
      <c r="J263" t="s">
        <v>170</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362</v>
      </c>
      <c r="C264">
        <v>-12.746695082472399</v>
      </c>
      <c r="D264">
        <v>3956.1803435361198</v>
      </c>
      <c r="E264">
        <v>-3.2219701771934602E-3</v>
      </c>
      <c r="F264">
        <v>0.99742924418812595</v>
      </c>
      <c r="G264" t="s">
        <v>170</v>
      </c>
      <c r="H264" t="s">
        <v>170</v>
      </c>
      <c r="I264" t="s">
        <v>170</v>
      </c>
      <c r="J264" t="s">
        <v>170</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363</v>
      </c>
      <c r="C265">
        <v>-12.746695082472399</v>
      </c>
      <c r="D265">
        <v>3956.1803435361498</v>
      </c>
      <c r="E265">
        <v>-3.2219701771934398E-3</v>
      </c>
      <c r="F265">
        <v>0.99742924418812595</v>
      </c>
      <c r="G265" t="s">
        <v>170</v>
      </c>
      <c r="H265" t="s">
        <v>170</v>
      </c>
      <c r="I265" t="s">
        <v>170</v>
      </c>
      <c r="J265" t="s">
        <v>170</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364</v>
      </c>
      <c r="C266">
        <v>-12.746695082472399</v>
      </c>
      <c r="D266">
        <v>3956.1803435361498</v>
      </c>
      <c r="E266">
        <v>-3.2219701771934398E-3</v>
      </c>
      <c r="F266">
        <v>0.99742924418812595</v>
      </c>
      <c r="G266" t="s">
        <v>170</v>
      </c>
      <c r="H266" t="s">
        <v>170</v>
      </c>
      <c r="I266" t="s">
        <v>170</v>
      </c>
      <c r="J266" t="s">
        <v>170</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365</v>
      </c>
      <c r="C267">
        <v>-12.746695082472399</v>
      </c>
      <c r="D267">
        <v>3956.1803435361498</v>
      </c>
      <c r="E267">
        <v>-3.2219701771934398E-3</v>
      </c>
      <c r="F267">
        <v>0.99742924418812595</v>
      </c>
      <c r="G267" t="s">
        <v>170</v>
      </c>
      <c r="H267" t="s">
        <v>170</v>
      </c>
      <c r="I267" t="s">
        <v>170</v>
      </c>
      <c r="J267" t="s">
        <v>170</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366</v>
      </c>
      <c r="C268">
        <v>-12.746695082472399</v>
      </c>
      <c r="D268">
        <v>3956.1803435361498</v>
      </c>
      <c r="E268">
        <v>-3.2219701771934398E-3</v>
      </c>
      <c r="F268">
        <v>0.99742924418812595</v>
      </c>
      <c r="G268" t="s">
        <v>170</v>
      </c>
      <c r="H268" t="s">
        <v>170</v>
      </c>
      <c r="I268" t="s">
        <v>170</v>
      </c>
      <c r="J268" t="s">
        <v>170</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367</v>
      </c>
      <c r="C269">
        <v>-12.746695082472399</v>
      </c>
      <c r="D269">
        <v>3956.1803435361198</v>
      </c>
      <c r="E269">
        <v>-3.2219701771934602E-3</v>
      </c>
      <c r="F269">
        <v>0.99742924418812595</v>
      </c>
      <c r="G269" t="s">
        <v>170</v>
      </c>
      <c r="H269" t="s">
        <v>170</v>
      </c>
      <c r="I269" t="s">
        <v>170</v>
      </c>
      <c r="J269" t="s">
        <v>170</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368</v>
      </c>
      <c r="C270">
        <v>-12.746695082472399</v>
      </c>
      <c r="D270">
        <v>3956.1803435361498</v>
      </c>
      <c r="E270">
        <v>-3.2219701771934398E-3</v>
      </c>
      <c r="F270">
        <v>0.99742924418812595</v>
      </c>
      <c r="G270" t="s">
        <v>170</v>
      </c>
      <c r="H270" t="s">
        <v>170</v>
      </c>
      <c r="I270" t="s">
        <v>170</v>
      </c>
      <c r="J270" t="s">
        <v>170</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369</v>
      </c>
      <c r="C271">
        <v>-12.746695082472399</v>
      </c>
      <c r="D271">
        <v>3956.1803435361398</v>
      </c>
      <c r="E271">
        <v>-3.2219701771934498E-3</v>
      </c>
      <c r="F271">
        <v>0.99742924418812595</v>
      </c>
      <c r="G271" t="s">
        <v>170</v>
      </c>
      <c r="H271" t="s">
        <v>170</v>
      </c>
      <c r="I271" t="s">
        <v>170</v>
      </c>
      <c r="J271" t="s">
        <v>170</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370</v>
      </c>
      <c r="C272">
        <v>-12.746695082472399</v>
      </c>
      <c r="D272">
        <v>3956.1803435361298</v>
      </c>
      <c r="E272">
        <v>-3.2219701771934498E-3</v>
      </c>
      <c r="F272">
        <v>0.99742924418812595</v>
      </c>
      <c r="G272" t="s">
        <v>170</v>
      </c>
      <c r="H272" t="s">
        <v>170</v>
      </c>
      <c r="I272" t="s">
        <v>170</v>
      </c>
      <c r="J272" t="s">
        <v>170</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371</v>
      </c>
      <c r="C273">
        <v>-12.746695082472399</v>
      </c>
      <c r="D273">
        <v>3956.1803435361198</v>
      </c>
      <c r="E273">
        <v>-3.2219701771934602E-3</v>
      </c>
      <c r="F273">
        <v>0.99742924418812595</v>
      </c>
      <c r="G273" t="s">
        <v>170</v>
      </c>
      <c r="H273" t="s">
        <v>170</v>
      </c>
      <c r="I273" t="s">
        <v>170</v>
      </c>
      <c r="J273" t="s">
        <v>170</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372</v>
      </c>
      <c r="C274">
        <v>-12.746695082472399</v>
      </c>
      <c r="D274">
        <v>3956.1803435361398</v>
      </c>
      <c r="E274">
        <v>-3.2219701771934498E-3</v>
      </c>
      <c r="F274">
        <v>0.99742924418812595</v>
      </c>
      <c r="G274" t="s">
        <v>170</v>
      </c>
      <c r="H274" t="s">
        <v>170</v>
      </c>
      <c r="I274" t="s">
        <v>170</v>
      </c>
      <c r="J274" t="s">
        <v>170</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373</v>
      </c>
      <c r="C275">
        <v>-12.746695082472399</v>
      </c>
      <c r="D275">
        <v>3956.1803435361498</v>
      </c>
      <c r="E275">
        <v>-3.2219701771934398E-3</v>
      </c>
      <c r="F275">
        <v>0.99742924418812595</v>
      </c>
      <c r="G275" t="s">
        <v>170</v>
      </c>
      <c r="H275" t="s">
        <v>170</v>
      </c>
      <c r="I275" t="s">
        <v>170</v>
      </c>
      <c r="J275" t="s">
        <v>170</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374</v>
      </c>
      <c r="C276">
        <v>-12.746695082472399</v>
      </c>
      <c r="D276">
        <v>3956.1803435361198</v>
      </c>
      <c r="E276">
        <v>-3.2219701771934602E-3</v>
      </c>
      <c r="F276">
        <v>0.99742924418812595</v>
      </c>
      <c r="G276" t="s">
        <v>170</v>
      </c>
      <c r="H276" t="s">
        <v>170</v>
      </c>
      <c r="I276" t="s">
        <v>170</v>
      </c>
      <c r="J276" t="s">
        <v>170</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375</v>
      </c>
      <c r="C277">
        <v>-12.746695082472399</v>
      </c>
      <c r="D277">
        <v>3956.1803435361398</v>
      </c>
      <c r="E277">
        <v>-3.2219701771934498E-3</v>
      </c>
      <c r="F277">
        <v>0.99742924418812595</v>
      </c>
      <c r="G277" t="s">
        <v>170</v>
      </c>
      <c r="H277" t="s">
        <v>170</v>
      </c>
      <c r="I277" t="s">
        <v>170</v>
      </c>
      <c r="J277" t="s">
        <v>170</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376</v>
      </c>
      <c r="C278">
        <v>-12.746695082472399</v>
      </c>
      <c r="D278">
        <v>3956.1803435361498</v>
      </c>
      <c r="E278">
        <v>-3.2219701771934398E-3</v>
      </c>
      <c r="F278">
        <v>0.99742924418812595</v>
      </c>
      <c r="G278" t="s">
        <v>170</v>
      </c>
      <c r="H278" t="s">
        <v>170</v>
      </c>
      <c r="I278" t="s">
        <v>170</v>
      </c>
      <c r="J278" t="s">
        <v>170</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377</v>
      </c>
      <c r="C279">
        <v>-12.746695082472399</v>
      </c>
      <c r="D279">
        <v>3956.1803435361298</v>
      </c>
      <c r="E279">
        <v>-3.2219701771934602E-3</v>
      </c>
      <c r="F279">
        <v>0.99742924418812595</v>
      </c>
      <c r="G279" t="s">
        <v>170</v>
      </c>
      <c r="H279" t="s">
        <v>170</v>
      </c>
      <c r="I279" t="s">
        <v>170</v>
      </c>
      <c r="J279" t="s">
        <v>170</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378</v>
      </c>
      <c r="C280">
        <v>-12.746695082472399</v>
      </c>
      <c r="D280">
        <v>3956.1803435361498</v>
      </c>
      <c r="E280">
        <v>-3.2219701771934398E-3</v>
      </c>
      <c r="F280">
        <v>0.99742924418812595</v>
      </c>
      <c r="G280" t="s">
        <v>170</v>
      </c>
      <c r="H280" t="s">
        <v>170</v>
      </c>
      <c r="I280" t="s">
        <v>170</v>
      </c>
      <c r="J280" t="s">
        <v>170</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379</v>
      </c>
      <c r="C281">
        <v>-12.746695082472399</v>
      </c>
      <c r="D281">
        <v>3956.1803435361498</v>
      </c>
      <c r="E281">
        <v>-3.2219701771934398E-3</v>
      </c>
      <c r="F281">
        <v>0.99742924418812595</v>
      </c>
      <c r="G281" t="s">
        <v>170</v>
      </c>
      <c r="H281" t="s">
        <v>170</v>
      </c>
      <c r="I281" t="s">
        <v>170</v>
      </c>
      <c r="J281" t="s">
        <v>170</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380</v>
      </c>
      <c r="C282">
        <v>-12.746695082472399</v>
      </c>
      <c r="D282">
        <v>3956.1803435361498</v>
      </c>
      <c r="E282">
        <v>-3.2219701771934398E-3</v>
      </c>
      <c r="F282">
        <v>0.99742924418812595</v>
      </c>
      <c r="G282" t="s">
        <v>170</v>
      </c>
      <c r="H282" t="s">
        <v>170</v>
      </c>
      <c r="I282" t="s">
        <v>170</v>
      </c>
      <c r="J282" t="s">
        <v>170</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381</v>
      </c>
      <c r="C283">
        <v>-12.746695082472399</v>
      </c>
      <c r="D283">
        <v>3956.1803435361498</v>
      </c>
      <c r="E283">
        <v>-3.2219701771934398E-3</v>
      </c>
      <c r="F283">
        <v>0.99742924418812595</v>
      </c>
      <c r="G283" t="s">
        <v>170</v>
      </c>
      <c r="H283" t="s">
        <v>170</v>
      </c>
      <c r="I283" t="s">
        <v>170</v>
      </c>
      <c r="J283" t="s">
        <v>170</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382</v>
      </c>
      <c r="C284">
        <v>-12.746695082472399</v>
      </c>
      <c r="D284">
        <v>3956.1803435361198</v>
      </c>
      <c r="E284">
        <v>-3.2219701771934602E-3</v>
      </c>
      <c r="F284">
        <v>0.99742924418812595</v>
      </c>
      <c r="G284" t="s">
        <v>170</v>
      </c>
      <c r="H284" t="s">
        <v>170</v>
      </c>
      <c r="I284" t="s">
        <v>170</v>
      </c>
      <c r="J284" t="s">
        <v>170</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383</v>
      </c>
      <c r="C285">
        <v>-12.7466950824723</v>
      </c>
      <c r="D285">
        <v>3956.1803435361098</v>
      </c>
      <c r="E285">
        <v>-3.2219701771934602E-3</v>
      </c>
      <c r="F285">
        <v>0.99742924418812595</v>
      </c>
      <c r="G285" t="s">
        <v>170</v>
      </c>
      <c r="H285" t="s">
        <v>170</v>
      </c>
      <c r="I285" t="s">
        <v>170</v>
      </c>
      <c r="J285" t="s">
        <v>170</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384</v>
      </c>
      <c r="C286">
        <v>-12.746695082472399</v>
      </c>
      <c r="D286">
        <v>3956.1803435361398</v>
      </c>
      <c r="E286">
        <v>-3.2219701771934498E-3</v>
      </c>
      <c r="F286">
        <v>0.99742924418812595</v>
      </c>
      <c r="G286" t="s">
        <v>170</v>
      </c>
      <c r="H286" t="s">
        <v>170</v>
      </c>
      <c r="I286" t="s">
        <v>170</v>
      </c>
      <c r="J286" t="s">
        <v>170</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385</v>
      </c>
      <c r="C287">
        <v>-12.746695082472399</v>
      </c>
      <c r="D287">
        <v>3956.1803435361398</v>
      </c>
      <c r="E287">
        <v>-3.2219701771934498E-3</v>
      </c>
      <c r="F287">
        <v>0.99742924418812595</v>
      </c>
      <c r="G287" t="s">
        <v>170</v>
      </c>
      <c r="H287" t="s">
        <v>170</v>
      </c>
      <c r="I287" t="s">
        <v>170</v>
      </c>
      <c r="J287" t="s">
        <v>170</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386</v>
      </c>
      <c r="C288">
        <v>-12.746695082472399</v>
      </c>
      <c r="D288">
        <v>3956.1803435361398</v>
      </c>
      <c r="E288">
        <v>-3.2219701771934498E-3</v>
      </c>
      <c r="F288">
        <v>0.99742924418812595</v>
      </c>
      <c r="G288" t="s">
        <v>170</v>
      </c>
      <c r="H288" t="s">
        <v>170</v>
      </c>
      <c r="I288" t="s">
        <v>170</v>
      </c>
      <c r="J288" t="s">
        <v>170</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387</v>
      </c>
      <c r="C289">
        <v>-12.746695082472399</v>
      </c>
      <c r="D289">
        <v>3956.1803435361198</v>
      </c>
      <c r="E289">
        <v>-3.2219701771934602E-3</v>
      </c>
      <c r="F289">
        <v>0.99742924418812595</v>
      </c>
      <c r="G289" t="s">
        <v>170</v>
      </c>
      <c r="H289" t="s">
        <v>170</v>
      </c>
      <c r="I289" t="s">
        <v>170</v>
      </c>
      <c r="J289" t="s">
        <v>170</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388</v>
      </c>
      <c r="C290">
        <v>-12.746695082472399</v>
      </c>
      <c r="D290">
        <v>3956.1803435361398</v>
      </c>
      <c r="E290">
        <v>-3.2219701771934498E-3</v>
      </c>
      <c r="F290">
        <v>0.99742924418812595</v>
      </c>
      <c r="G290" t="s">
        <v>170</v>
      </c>
      <c r="H290" t="s">
        <v>170</v>
      </c>
      <c r="I290" t="s">
        <v>170</v>
      </c>
      <c r="J290" t="s">
        <v>170</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389</v>
      </c>
      <c r="C291">
        <v>-12.746695082472399</v>
      </c>
      <c r="D291">
        <v>3956.1803435361298</v>
      </c>
      <c r="E291">
        <v>-3.2219701771934498E-3</v>
      </c>
      <c r="F291">
        <v>0.99742924418812595</v>
      </c>
      <c r="G291" t="s">
        <v>170</v>
      </c>
      <c r="H291" t="s">
        <v>170</v>
      </c>
      <c r="I291" t="s">
        <v>170</v>
      </c>
      <c r="J291" t="s">
        <v>170</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390</v>
      </c>
      <c r="C292">
        <v>-12.746695082472399</v>
      </c>
      <c r="D292">
        <v>3956.1803435361398</v>
      </c>
      <c r="E292">
        <v>-3.2219701771934498E-3</v>
      </c>
      <c r="F292">
        <v>0.99742924418812595</v>
      </c>
      <c r="G292" t="s">
        <v>170</v>
      </c>
      <c r="H292" t="s">
        <v>170</v>
      </c>
      <c r="I292" t="s">
        <v>170</v>
      </c>
      <c r="J292" t="s">
        <v>170</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391</v>
      </c>
      <c r="C293">
        <v>-12.746695082472399</v>
      </c>
      <c r="D293">
        <v>3956.1803435361398</v>
      </c>
      <c r="E293">
        <v>-3.2219701771934398E-3</v>
      </c>
      <c r="F293">
        <v>0.99742924418812595</v>
      </c>
      <c r="G293" t="s">
        <v>170</v>
      </c>
      <c r="H293" t="s">
        <v>170</v>
      </c>
      <c r="I293" t="s">
        <v>170</v>
      </c>
      <c r="J293" t="s">
        <v>170</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392</v>
      </c>
      <c r="C294">
        <v>-12.746695082472399</v>
      </c>
      <c r="D294">
        <v>3956.1803435361498</v>
      </c>
      <c r="E294">
        <v>-3.2219701771934398E-3</v>
      </c>
      <c r="F294">
        <v>0.99742924418812595</v>
      </c>
      <c r="G294" t="s">
        <v>170</v>
      </c>
      <c r="H294" t="s">
        <v>170</v>
      </c>
      <c r="I294" t="s">
        <v>170</v>
      </c>
      <c r="J294" t="s">
        <v>170</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393</v>
      </c>
      <c r="C295">
        <v>-12.746695082472399</v>
      </c>
      <c r="D295">
        <v>3956.1803435361599</v>
      </c>
      <c r="E295">
        <v>-3.2219701771934298E-3</v>
      </c>
      <c r="F295">
        <v>0.99742924418812595</v>
      </c>
      <c r="G295" t="s">
        <v>170</v>
      </c>
      <c r="H295" t="s">
        <v>170</v>
      </c>
      <c r="I295" t="s">
        <v>170</v>
      </c>
      <c r="J295" t="s">
        <v>170</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394</v>
      </c>
      <c r="C296">
        <v>-12.746695082472399</v>
      </c>
      <c r="D296">
        <v>3956.1803435361599</v>
      </c>
      <c r="E296">
        <v>-3.2219701771934398E-3</v>
      </c>
      <c r="F296">
        <v>0.99742924418812595</v>
      </c>
      <c r="G296" t="s">
        <v>170</v>
      </c>
      <c r="H296" t="s">
        <v>170</v>
      </c>
      <c r="I296" t="s">
        <v>170</v>
      </c>
      <c r="J296" t="s">
        <v>170</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395</v>
      </c>
      <c r="C297">
        <v>-12.746695082472399</v>
      </c>
      <c r="D297">
        <v>3956.1803435361599</v>
      </c>
      <c r="E297">
        <v>-3.2219701771934398E-3</v>
      </c>
      <c r="F297">
        <v>0.99742924418812595</v>
      </c>
      <c r="G297" t="s">
        <v>170</v>
      </c>
      <c r="H297" t="s">
        <v>170</v>
      </c>
      <c r="I297" t="s">
        <v>170</v>
      </c>
      <c r="J297" t="s">
        <v>170</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396</v>
      </c>
      <c r="C298">
        <v>-12.746695082472399</v>
      </c>
      <c r="D298">
        <v>3956.1803435361398</v>
      </c>
      <c r="E298">
        <v>-3.2219701771934498E-3</v>
      </c>
      <c r="F298">
        <v>0.99742924418812595</v>
      </c>
      <c r="G298" t="s">
        <v>170</v>
      </c>
      <c r="H298" t="s">
        <v>170</v>
      </c>
      <c r="I298" t="s">
        <v>170</v>
      </c>
      <c r="J298" t="s">
        <v>170</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397</v>
      </c>
      <c r="C299">
        <v>22.3854418909653</v>
      </c>
      <c r="D299">
        <v>3956.1803449588201</v>
      </c>
      <c r="E299">
        <v>5.6583471781032598E-3</v>
      </c>
      <c r="F299">
        <v>0.99548531623796599</v>
      </c>
      <c r="G299" t="s">
        <v>170</v>
      </c>
      <c r="H299" t="s">
        <v>170</v>
      </c>
      <c r="I299" t="s">
        <v>170</v>
      </c>
      <c r="J299" t="s">
        <v>170</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398</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399</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400</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401</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402</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403</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404</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405</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406</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407</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408</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409</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410</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411</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412</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413</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414</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415</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416</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417</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418</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419</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420</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421</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422</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423</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424</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425</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426</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427</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428</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429</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7"/>
  <sheetViews>
    <sheetView workbookViewId="0">
      <selection activeCell="A8" sqref="A8"/>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5.2090000000000001E-3</v>
      </c>
      <c r="C2">
        <v>1.0052220000000001</v>
      </c>
      <c r="D2">
        <v>4.0823999999999999E-2</v>
      </c>
      <c r="E2">
        <v>0.128</v>
      </c>
      <c r="F2" s="1">
        <v>0.89800000000000002</v>
      </c>
    </row>
    <row r="3" spans="1:7" x14ac:dyDescent="0.25">
      <c r="A3" t="s">
        <v>10</v>
      </c>
      <c r="B3">
        <v>-0.114066</v>
      </c>
      <c r="C3">
        <v>0.89219899999999996</v>
      </c>
      <c r="D3">
        <v>1.5304E-2</v>
      </c>
      <c r="E3">
        <v>-7.4530000000000003</v>
      </c>
      <c r="F3" s="1">
        <v>9.1000000000000004E-14</v>
      </c>
      <c r="G3" t="s">
        <v>11</v>
      </c>
    </row>
    <row r="4" spans="1:7" x14ac:dyDescent="0.25">
      <c r="A4" t="s">
        <v>12</v>
      </c>
      <c r="B4">
        <v>-0.19416700000000001</v>
      </c>
      <c r="C4">
        <v>0.82352000000000003</v>
      </c>
      <c r="D4">
        <v>1.5691E-2</v>
      </c>
      <c r="E4">
        <v>-12.374000000000001</v>
      </c>
      <c r="F4" t="s">
        <v>119</v>
      </c>
      <c r="G4" t="s">
        <v>11</v>
      </c>
    </row>
    <row r="7" spans="1:7" x14ac:dyDescent="0.25">
      <c r="A7">
        <v>25147</v>
      </c>
    </row>
  </sheetData>
  <pageMargins left="0.7" right="0.7" top="0.75" bottom="0.75" header="0.3" footer="0.3"/>
  <pageSetup orientation="portrait"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3" t="s">
        <v>628</v>
      </c>
      <c r="C1" s="133"/>
      <c r="D1" s="133"/>
      <c r="E1" s="133"/>
      <c r="F1" s="133"/>
    </row>
    <row r="2" spans="2:8" ht="15.75" thickBot="1" x14ac:dyDescent="0.3">
      <c r="B2" s="6"/>
      <c r="C2" s="9" t="s">
        <v>114</v>
      </c>
      <c r="D2" s="9" t="s">
        <v>115</v>
      </c>
      <c r="E2" s="9" t="s">
        <v>116</v>
      </c>
      <c r="F2" s="9" t="s">
        <v>117</v>
      </c>
    </row>
    <row r="3" spans="2:8" x14ac:dyDescent="0.25">
      <c r="B3" s="121"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122"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121"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122"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121"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122"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121"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124</v>
      </c>
    </row>
    <row r="10" spans="2:8" x14ac:dyDescent="0.25">
      <c r="B10" s="122"/>
      <c r="C10" s="5"/>
      <c r="D10" s="5" t="str">
        <f>_xlfn.CONCAT("(",FIXED(VLOOKUP($H9,logitme.main!$B:$W,11,0),4),")")</f>
        <v>(0.0248)</v>
      </c>
      <c r="E10" s="5" t="str">
        <f>_xlfn.CONCAT("(",FIXED(VLOOKUP($H9,logitme.main!$B:$W,7,0),4),")")</f>
        <v>(0.0246)</v>
      </c>
      <c r="F10" s="5" t="str">
        <f>_xlfn.CONCAT("(",FIXED(VLOOKUP($H9,logitme.main!$B:$W,3,0),4),")")</f>
        <v>(0.0253)</v>
      </c>
    </row>
    <row r="11" spans="2:8" x14ac:dyDescent="0.25">
      <c r="B11" s="121"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122"/>
      <c r="C12" s="5"/>
      <c r="D12" s="5" t="str">
        <f>_xlfn.CONCAT("(",FIXED(VLOOKUP($H11,logitme.main!$B:$W,11,0),4),")")</f>
        <v>(0.0060)</v>
      </c>
      <c r="E12" s="5" t="str">
        <f>_xlfn.CONCAT("(",FIXED(VLOOKUP($H11,logitme.main!$B:$W,7,0),4),")")</f>
        <v>(0.0071)</v>
      </c>
      <c r="F12" s="5" t="str">
        <f>_xlfn.CONCAT("(",FIXED(VLOOKUP($H11,logitme.main!$B:$W,3,0),4),")")</f>
        <v>(0.0071)</v>
      </c>
    </row>
    <row r="13" spans="2:8" x14ac:dyDescent="0.25">
      <c r="B13" s="121"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122"/>
      <c r="C14" s="5"/>
      <c r="D14" s="5" t="str">
        <f>_xlfn.CONCAT("(",FIXED(VLOOKUP($H13,logitme.main!$B:$W,11,0),4),")")</f>
        <v>(0.0306)</v>
      </c>
      <c r="E14" s="5" t="str">
        <f>_xlfn.CONCAT("(",FIXED(VLOOKUP($H13,logitme.main!$B:$W,7,0),4),")")</f>
        <v>(0.0303)</v>
      </c>
      <c r="F14" s="5" t="str">
        <f>_xlfn.CONCAT("(",FIXED(VLOOKUP($H13,logitme.main!$B:$W,3,0),4),")")</f>
        <v>(0.0304)</v>
      </c>
    </row>
    <row r="15" spans="2:8" x14ac:dyDescent="0.25">
      <c r="B15" s="121"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122"/>
      <c r="C16" s="5"/>
      <c r="D16" s="5" t="str">
        <f>_xlfn.CONCAT("(",FIXED(VLOOKUP($H15,logitme.main!$B:$W,11,0),4),")")</f>
        <v>(0.0331)</v>
      </c>
      <c r="E16" s="5" t="str">
        <f>_xlfn.CONCAT("(",FIXED(VLOOKUP($H15,logitme.main!$B:$W,7,0),4),")")</f>
        <v>(0.0329)</v>
      </c>
      <c r="F16" s="5" t="str">
        <f>_xlfn.CONCAT("(",FIXED(VLOOKUP($H15,logitme.main!$B:$W,3,0),4),")")</f>
        <v>(0.0329)</v>
      </c>
    </row>
    <row r="17" spans="2:8" x14ac:dyDescent="0.25">
      <c r="B17" s="121"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122"/>
      <c r="C18" s="5"/>
      <c r="D18" s="5" t="str">
        <f>_xlfn.CONCAT("(",FIXED(VLOOKUP($H17,logitme.main!$B:$W,11,0),4),")")</f>
        <v>(0.0330)</v>
      </c>
      <c r="E18" s="5" t="str">
        <f>_xlfn.CONCAT("(",FIXED(VLOOKUP($H17,logitme.main!$B:$W,7,0),4),")")</f>
        <v>(0.0329)</v>
      </c>
      <c r="F18" s="5" t="str">
        <f>_xlfn.CONCAT("(",FIXED(VLOOKUP($H17,logitme.main!$B:$W,3,0),4),")")</f>
        <v>(0.0330)</v>
      </c>
    </row>
    <row r="19" spans="2:8" x14ac:dyDescent="0.25">
      <c r="B19" s="121"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122"/>
      <c r="C20" s="5"/>
      <c r="D20" s="5" t="str">
        <f>_xlfn.CONCAT("(",FIXED(VLOOKUP($H19,logitme.main!$B:$W,11,0),4),")")</f>
        <v>(0.0576)</v>
      </c>
      <c r="E20" s="5" t="str">
        <f>_xlfn.CONCAT("(",FIXED(VLOOKUP($H19,logitme.main!$B:$W,7,0),4),")")</f>
        <v>(0.0575)</v>
      </c>
      <c r="F20" s="5" t="str">
        <f>_xlfn.CONCAT("(",FIXED(VLOOKUP($H19,logitme.main!$B:$W,3,0),4),")")</f>
        <v>(0.0576)</v>
      </c>
    </row>
    <row r="21" spans="2:8" x14ac:dyDescent="0.25">
      <c r="B21" s="121"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122"/>
      <c r="C22" s="5"/>
      <c r="D22" s="5" t="str">
        <f>_xlfn.CONCAT("(",FIXED(VLOOKUP($H21,logitme.main!$B:$W,11,0),4),")")</f>
        <v>(0.0157)</v>
      </c>
      <c r="E22" s="5" t="str">
        <f>_xlfn.CONCAT("(",FIXED(VLOOKUP($H21,logitme.main!$B:$W,7,0),4),")")</f>
        <v>(0.0157)</v>
      </c>
      <c r="F22" s="5" t="str">
        <f>_xlfn.CONCAT("(",FIXED(VLOOKUP($H21,logitme.main!$B:$W,3,0),4),")")</f>
        <v>(0.0158)</v>
      </c>
    </row>
    <row r="23" spans="2:8" x14ac:dyDescent="0.25">
      <c r="B23" s="121"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122"/>
      <c r="C24" s="5"/>
      <c r="D24" s="5" t="str">
        <f>_xlfn.CONCAT("(",FIXED(VLOOKUP($H23,logitme.main!$B:$W,11,0),4),")")</f>
        <v>(0.0042)</v>
      </c>
      <c r="E24" s="5" t="str">
        <f>_xlfn.CONCAT("(",FIXED(VLOOKUP($H23,logitme.main!$B:$W,7,0),4),")")</f>
        <v>(0.0042)</v>
      </c>
      <c r="F24" s="5" t="str">
        <f>_xlfn.CONCAT("(",FIXED(VLOOKUP($H23,logitme.main!$B:$W,3,0),4),")")</f>
        <v>(0.0042)</v>
      </c>
    </row>
    <row r="25" spans="2:8" x14ac:dyDescent="0.25">
      <c r="B25" s="121" t="s">
        <v>125</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122"/>
      <c r="C26" s="5"/>
      <c r="D26" s="5" t="str">
        <f>_xlfn.CONCAT("(",FIXED(VLOOKUP($H25,logitme.main!$B:$W,11,0),4),")")</f>
        <v>(0.0066)</v>
      </c>
      <c r="E26" s="5" t="str">
        <f>_xlfn.CONCAT("(",FIXED(VLOOKUP($H25,logitme.main!$B:$W,7,0),4),")")</f>
        <v>(0.0066)</v>
      </c>
      <c r="F26" s="5" t="str">
        <f>_xlfn.CONCAT("(",FIXED(VLOOKUP($H25,logitme.main!$B:$W,3,0),4),")")</f>
        <v>(0.0066)</v>
      </c>
    </row>
    <row r="27" spans="2:8" x14ac:dyDescent="0.25">
      <c r="B27" s="121"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122"/>
      <c r="C28" s="5"/>
      <c r="D28" s="5" t="str">
        <f>_xlfn.CONCAT("(",FIXED(VLOOKUP($H27,logitme.main!$B:$W,11,0),4),")")</f>
        <v>(0.0305)</v>
      </c>
      <c r="E28" s="5" t="str">
        <f>_xlfn.CONCAT("(",FIXED(VLOOKUP($H27,logitme.main!$B:$W,7,0),4),")")</f>
        <v>(0.0305)</v>
      </c>
      <c r="F28" s="5" t="str">
        <f>_xlfn.CONCAT("(",FIXED(VLOOKUP($H27,logitme.main!$B:$W,3,0),4),")")</f>
        <v>(0.0305)</v>
      </c>
    </row>
    <row r="29" spans="2:8" x14ac:dyDescent="0.25">
      <c r="B29" s="121"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122"/>
      <c r="C30" s="5"/>
      <c r="D30" s="5" t="str">
        <f>_xlfn.CONCAT("(",FIXED(VLOOKUP($H29,logitme.main!$B:$W,11,0),4),")")</f>
        <v>(0.0337)</v>
      </c>
      <c r="E30" s="5" t="str">
        <f>_xlfn.CONCAT("(",FIXED(VLOOKUP($H29,logitme.main!$B:$W,7,0),4),")")</f>
        <v>(0.0336)</v>
      </c>
      <c r="F30" s="5" t="str">
        <f>_xlfn.CONCAT("(",FIXED(VLOOKUP($H29,logitme.main!$B:$W,3,0),4),")")</f>
        <v>(0.0337)</v>
      </c>
    </row>
    <row r="31" spans="2:8" x14ac:dyDescent="0.25">
      <c r="B31" s="121"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122"/>
      <c r="C32" s="5"/>
      <c r="D32" s="5" t="str">
        <f>_xlfn.CONCAT("(",FIXED(VLOOKUP($H31,logitme.main!$B:$W,11,0),4),")")</f>
        <v>(0.0501)</v>
      </c>
      <c r="E32" s="5" t="str">
        <f>_xlfn.CONCAT("(",FIXED(VLOOKUP($H31,logitme.main!$B:$W,7,0),4),")")</f>
        <v>(0.0500)</v>
      </c>
      <c r="F32" s="5" t="str">
        <f>_xlfn.CONCAT("(",FIXED(VLOOKUP($H31,logitme.main!$B:$W,3,0),4),")")</f>
        <v>(0.0508)</v>
      </c>
    </row>
    <row r="33" spans="2:8" x14ac:dyDescent="0.25">
      <c r="B33" s="121"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122"/>
      <c r="C34" s="5"/>
      <c r="D34" s="5" t="str">
        <f>_xlfn.CONCAT("(",FIXED(VLOOKUP($H33,logitme.main!$B:$W,11,0),4),")")</f>
        <v>(0.0773)</v>
      </c>
      <c r="E34" s="5" t="str">
        <f>_xlfn.CONCAT("(",FIXED(VLOOKUP($H33,logitme.main!$B:$W,7,0),4),")")</f>
        <v>(0.0772)</v>
      </c>
      <c r="F34" s="5" t="str">
        <f>_xlfn.CONCAT("(",FIXED(VLOOKUP($H33,logitme.main!$B:$W,3,0),4),")")</f>
        <v>(0.0781)</v>
      </c>
    </row>
    <row r="35" spans="2:8" x14ac:dyDescent="0.25">
      <c r="B35" s="121"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122"/>
      <c r="C36" s="5"/>
      <c r="D36" s="5" t="str">
        <f>_xlfn.CONCAT("(",FIXED(VLOOKUP($H35,logitme.main!$B:$W,11,0),4),")")</f>
        <v>(0.0005)</v>
      </c>
      <c r="E36" s="5" t="str">
        <f>_xlfn.CONCAT("(",FIXED(VLOOKUP($H35,logitme.main!$B:$W,7,0),4),")")</f>
        <v>(0.0005)</v>
      </c>
      <c r="F36" s="5" t="str">
        <f>_xlfn.CONCAT("(",FIXED(VLOOKUP($H35,logitme.main!$B:$W,3,0),4),")")</f>
        <v>(0.0005)</v>
      </c>
    </row>
    <row r="37" spans="2:8" x14ac:dyDescent="0.25">
      <c r="B37" s="121"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22"/>
      <c r="C38" s="5"/>
      <c r="D38" s="5" t="str">
        <f>_xlfn.CONCAT("(",FIXED(VLOOKUP($H37,logitme.main!$B:$W,11,0),4),")")</f>
        <v>(0.0002)</v>
      </c>
      <c r="E38" s="5" t="str">
        <f>_xlfn.CONCAT("(",FIXED(VLOOKUP($H37,logitme.main!$B:$W,7,0),4),")")</f>
        <v>(0.0002)</v>
      </c>
      <c r="F38" s="5" t="str">
        <f>_xlfn.CONCAT("(",FIXED(VLOOKUP($H37,logitme.main!$B:$W,3,0),4),")")</f>
        <v>(0.0002)</v>
      </c>
    </row>
    <row r="39" spans="2:8" x14ac:dyDescent="0.25">
      <c r="B39" s="121"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22"/>
      <c r="C40" s="5"/>
      <c r="D40" s="5" t="str">
        <f>_xlfn.CONCAT("(",FIXED(VLOOKUP($H39,logitme.main!$B:$W,11,0),4),")")</f>
        <v>(0.0001)</v>
      </c>
      <c r="E40" s="5" t="str">
        <f>_xlfn.CONCAT("(",FIXED(VLOOKUP($H39,logitme.main!$B:$W,7,0),4),")")</f>
        <v>(0.0001)</v>
      </c>
      <c r="F40" s="5" t="str">
        <f>_xlfn.CONCAT("(",FIXED(VLOOKUP($H39,logitme.main!$B:$W,3,0),4),")")</f>
        <v>(0.0001)</v>
      </c>
    </row>
    <row r="41" spans="2:8" x14ac:dyDescent="0.25">
      <c r="B41" s="121"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122"/>
      <c r="C42" s="5"/>
      <c r="D42" s="5" t="str">
        <f>_xlfn.CONCAT("(",FIXED(VLOOKUP($H41,logitme.main!$B:$W,11,0),4),")")</f>
        <v>(0.0223)</v>
      </c>
      <c r="E42" s="5" t="str">
        <f>_xlfn.CONCAT("(",FIXED(VLOOKUP($H41,logitme.main!$B:$W,7,0),4),")")</f>
        <v>(0.0223)</v>
      </c>
      <c r="F42" s="5" t="str">
        <f>_xlfn.CONCAT("(",FIXED(VLOOKUP($H41,logitme.main!$B:$W,3,0),4),")")</f>
        <v>(0.0223)</v>
      </c>
    </row>
    <row r="43" spans="2:8" x14ac:dyDescent="0.25">
      <c r="B43" s="121"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122"/>
      <c r="C44" s="5"/>
      <c r="D44" s="5" t="str">
        <f>_xlfn.CONCAT("(",FIXED(VLOOKUP($H43,logitme.main!$B:$W,11,0),4),")")</f>
        <v>(0.0335)</v>
      </c>
      <c r="E44" s="5" t="str">
        <f>_xlfn.CONCAT("(",FIXED(VLOOKUP($H43,logitme.main!$B:$W,7,0),4),")")</f>
        <v>(0.0334)</v>
      </c>
      <c r="F44" s="5" t="str">
        <f>_xlfn.CONCAT("(",FIXED(VLOOKUP($H43,logitme.main!$B:$W,3,0),4),")")</f>
        <v>(0.0334)</v>
      </c>
    </row>
    <row r="45" spans="2:8" x14ac:dyDescent="0.25">
      <c r="B45" s="121" t="s">
        <v>127</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122"/>
      <c r="C46" s="5"/>
      <c r="D46" s="5" t="str">
        <f>_xlfn.CONCAT("(",FIXED(VLOOKUP($H45,logitme.main!$B:$W,11,0),4),")")</f>
        <v>(0.0354)</v>
      </c>
      <c r="E46" s="5" t="str">
        <f>_xlfn.CONCAT("(",FIXED(VLOOKUP($H45,logitme.main!$B:$W,7,0),4),")")</f>
        <v>(0.0355)</v>
      </c>
      <c r="F46" s="5" t="str">
        <f>_xlfn.CONCAT("(",FIXED(VLOOKUP($H45,logitme.main!$B:$W,3,0),4),")")</f>
        <v>(0.0355)</v>
      </c>
    </row>
    <row r="47" spans="2:8" x14ac:dyDescent="0.25">
      <c r="B47" s="121" t="s">
        <v>126</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122"/>
      <c r="C48" s="5"/>
      <c r="D48" s="5" t="str">
        <f>_xlfn.CONCAT("(",FIXED(VLOOKUP($H47,logitme.main!$B:$W,11,0),4),")")</f>
        <v>(0.0384)</v>
      </c>
      <c r="E48" s="5" t="str">
        <f>_xlfn.CONCAT("(",FIXED(VLOOKUP($H47,logitme.main!$B:$W,7,0),4),")")</f>
        <v>(0.0388)</v>
      </c>
      <c r="F48" s="5" t="str">
        <f>_xlfn.CONCAT("(",FIXED(VLOOKUP($H47,logitme.main!$B:$W,3,0),4),")")</f>
        <v>(0.0389)</v>
      </c>
    </row>
    <row r="49" spans="2:8" x14ac:dyDescent="0.25">
      <c r="B49" s="121"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122"/>
      <c r="C50" s="5"/>
      <c r="D50" s="5" t="str">
        <f>_xlfn.CONCAT("(",FIXED(VLOOKUP($H49,logitme.main!$B:$W,11,0),4),")")</f>
        <v>(0.0318)</v>
      </c>
      <c r="E50" s="5" t="str">
        <f>_xlfn.CONCAT("(",FIXED(VLOOKUP($H49,logitme.main!$B:$W,7,0),4),")")</f>
        <v>(0.0322)</v>
      </c>
      <c r="F50" s="5" t="str">
        <f>_xlfn.CONCAT("(",FIXED(VLOOKUP($H49,logitme.main!$B:$W,3,0),4),")")</f>
        <v>(0.0323)</v>
      </c>
    </row>
    <row r="51" spans="2:8" x14ac:dyDescent="0.25">
      <c r="B51" s="121"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122"/>
      <c r="C52" s="5"/>
      <c r="D52" s="5"/>
      <c r="E52" s="5" t="str">
        <f>_xlfn.CONCAT("(",FIXED(VLOOKUP($H51,logitme.main!$B:$W,7,0),4),")")</f>
        <v>(0.0075)</v>
      </c>
      <c r="F52" s="5" t="str">
        <f>_xlfn.CONCAT("(",FIXED(VLOOKUP($H51,logitme.main!$B:$W,3,0),4),")")</f>
        <v>(0.0075)</v>
      </c>
    </row>
    <row r="53" spans="2:8" x14ac:dyDescent="0.25">
      <c r="B53" s="121"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122"/>
      <c r="C54" s="5"/>
      <c r="D54" s="39"/>
      <c r="E54" s="5" t="str">
        <f>_xlfn.CONCAT("(",FIXED(VLOOKUP($H53,logitme.main!$B:$W,7,0),4),")")</f>
        <v>(0.0176)</v>
      </c>
      <c r="F54" s="5" t="str">
        <f>_xlfn.CONCAT("(",FIXED(VLOOKUP($H53,logitme.main!$B:$W,3,0),4),")")</f>
        <v>(0.0177)</v>
      </c>
    </row>
    <row r="55" spans="2:8" x14ac:dyDescent="0.25">
      <c r="B55" s="121" t="s">
        <v>132</v>
      </c>
      <c r="C55" s="4"/>
      <c r="D55" s="40"/>
      <c r="E55" s="4" t="str">
        <f>_xlfn.CONCAT(FIXED(VLOOKUP($H55,logitme.main!$B:$W,6,0),4)," ",VLOOKUP($H55,logitme.main!$B:$W,20,0))</f>
        <v>-0.3211 ^</v>
      </c>
      <c r="F55" s="4" t="str">
        <f>_xlfn.CONCAT(FIXED(VLOOKUP($H55,logitme.main!$B:$W,2,0),4)," ",VLOOKUP($H55,logitme.main!$B:$W,19,0))</f>
        <v xml:space="preserve">0.0932 </v>
      </c>
      <c r="H55" t="s">
        <v>45</v>
      </c>
    </row>
    <row r="56" spans="2:8" x14ac:dyDescent="0.25">
      <c r="B56" s="122"/>
      <c r="C56" s="5"/>
      <c r="D56" s="39"/>
      <c r="E56" s="5" t="str">
        <f>_xlfn.CONCAT("(",FIXED(VLOOKUP($H55,logitme.main!$B:$W,7,0),4),")")</f>
        <v>(0.1858)</v>
      </c>
      <c r="F56" s="5" t="str">
        <f>_xlfn.CONCAT("(",FIXED(VLOOKUP($H55,logitme.main!$B:$W,3,0),4),")")</f>
        <v>(0.2815)</v>
      </c>
    </row>
    <row r="57" spans="2:8" x14ac:dyDescent="0.25">
      <c r="B57" s="121" t="s">
        <v>133</v>
      </c>
      <c r="C57" s="4"/>
      <c r="D57" s="40"/>
      <c r="E57" s="4" t="str">
        <f>_xlfn.CONCAT(FIXED(VLOOKUP($H57,logitme.main!$B:$W,6,0),4)," ",VLOOKUP($H57,logitme.main!$B:$W,20,0))</f>
        <v>-0.5203 ***</v>
      </c>
      <c r="F57" s="4" t="str">
        <f>_xlfn.CONCAT(FIXED(VLOOKUP($H57,logitme.main!$B:$W,2,0),4)," ",VLOOKUP($H57,logitme.main!$B:$W,19,0))</f>
        <v xml:space="preserve">-0.1027 </v>
      </c>
      <c r="H57" t="s">
        <v>129</v>
      </c>
    </row>
    <row r="58" spans="2:8" x14ac:dyDescent="0.25">
      <c r="B58" s="122"/>
      <c r="C58" s="5"/>
      <c r="D58" s="39"/>
      <c r="E58" s="5" t="str">
        <f>_xlfn.CONCAT("(",FIXED(VLOOKUP($H57,logitme.main!$B:$W,7,0),4),")")</f>
        <v>(0.0849)</v>
      </c>
      <c r="F58" s="5" t="str">
        <f>_xlfn.CONCAT("(",FIXED(VLOOKUP($H57,logitme.main!$B:$W,3,0),4),")")</f>
        <v>(0.2257)</v>
      </c>
    </row>
    <row r="59" spans="2:8" x14ac:dyDescent="0.25">
      <c r="B59" s="121" t="s">
        <v>134</v>
      </c>
      <c r="C59" s="4"/>
      <c r="D59" s="40"/>
      <c r="E59" s="4" t="str">
        <f>_xlfn.CONCAT(FIXED(VLOOKUP($H59,logitme.main!$B:$W,6,0),4)," ",VLOOKUP($H59,logitme.main!$B:$W,20,0))</f>
        <v>-0.3573 ***</v>
      </c>
      <c r="F59" s="4" t="str">
        <f>_xlfn.CONCAT(FIXED(VLOOKUP($H59,logitme.main!$B:$W,2,0),4)," ",VLOOKUP($H59,logitme.main!$B:$W,19,0))</f>
        <v xml:space="preserve">0.0387 </v>
      </c>
      <c r="H59" t="s">
        <v>130</v>
      </c>
    </row>
    <row r="60" spans="2:8" x14ac:dyDescent="0.25">
      <c r="B60" s="122"/>
      <c r="C60" s="5"/>
      <c r="D60" s="39"/>
      <c r="E60" s="5" t="str">
        <f>_xlfn.CONCAT("(",FIXED(VLOOKUP($H59,logitme.main!$B:$W,7,0),4),")")</f>
        <v>(0.0766)</v>
      </c>
      <c r="F60" s="5" t="str">
        <f>_xlfn.CONCAT("(",FIXED(VLOOKUP($H59,logitme.main!$B:$W,3,0),4),")")</f>
        <v>(0.2226)</v>
      </c>
    </row>
    <row r="61" spans="2:8" x14ac:dyDescent="0.25">
      <c r="B61" s="121" t="s">
        <v>136</v>
      </c>
      <c r="C61" s="4"/>
      <c r="D61" s="40"/>
      <c r="E61" s="4" t="str">
        <f>_xlfn.CONCAT(FIXED(VLOOKUP($H61,logitme.main!$B:$W,6,0),4)," ",VLOOKUP($H61,logitme.main!$B:$W,20,0))</f>
        <v>-0.3561 ***</v>
      </c>
      <c r="F61" s="4" t="str">
        <f>_xlfn.CONCAT(FIXED(VLOOKUP($H61,logitme.main!$B:$W,2,0),4)," ",VLOOKUP($H61,logitme.main!$B:$W,19,0))</f>
        <v xml:space="preserve">0.0634 </v>
      </c>
      <c r="H61" t="s">
        <v>46</v>
      </c>
    </row>
    <row r="62" spans="2:8" x14ac:dyDescent="0.25">
      <c r="B62" s="122"/>
      <c r="C62" s="5"/>
      <c r="D62" s="39"/>
      <c r="E62" s="5" t="str">
        <f>_xlfn.CONCAT("(",FIXED(VLOOKUP($H61,logitme.main!$B:$W,7,0),4),")")</f>
        <v>(0.0692)</v>
      </c>
      <c r="F62" s="5" t="str">
        <f>_xlfn.CONCAT("(",FIXED(VLOOKUP($H61,logitme.main!$B:$W,3,0),4),")")</f>
        <v>(0.2213)</v>
      </c>
    </row>
    <row r="63" spans="2:8" x14ac:dyDescent="0.25">
      <c r="B63" s="121" t="s">
        <v>135</v>
      </c>
      <c r="C63" s="4"/>
      <c r="D63" s="40"/>
      <c r="E63" s="4" t="str">
        <f>_xlfn.CONCAT(FIXED(VLOOKUP($H63,logitme.main!$B:$W,6,0),4)," ",VLOOKUP($H63,logitme.main!$B:$W,20,0))</f>
        <v>-0.1226 ***</v>
      </c>
      <c r="F63" s="4" t="str">
        <f>_xlfn.CONCAT(FIXED(VLOOKUP($H63,logitme.main!$B:$W,2,0),4)," ",VLOOKUP($H63,logitme.main!$B:$W,19,0))</f>
        <v xml:space="preserve">0.2965 </v>
      </c>
      <c r="H63" t="s">
        <v>131</v>
      </c>
    </row>
    <row r="64" spans="2:8" x14ac:dyDescent="0.25">
      <c r="B64" s="122"/>
      <c r="C64" s="5"/>
      <c r="D64" s="39"/>
      <c r="E64" s="5" t="str">
        <f>_xlfn.CONCAT("(",FIXED(VLOOKUP($H63,logitme.main!$B:$W,7,0),4),")")</f>
        <v>(0.0249)</v>
      </c>
      <c r="F64" s="5" t="str">
        <f>_xlfn.CONCAT("(",FIXED(VLOOKUP($H63,logitme.main!$B:$W,3,0),4),")")</f>
        <v>(0.2105)</v>
      </c>
    </row>
    <row r="65" spans="2:8" x14ac:dyDescent="0.25">
      <c r="B65" s="121" t="s">
        <v>106</v>
      </c>
      <c r="C65" s="4"/>
      <c r="D65" s="40"/>
      <c r="E65" s="4"/>
      <c r="F65" s="4" t="str">
        <f>_xlfn.CONCAT(FIXED(VLOOKUP($H65,logitme.main!$B:$W,2,0),4)," ",VLOOKUP($H65,logitme.main!$B:$W,19,0))</f>
        <v xml:space="preserve">0.0134 </v>
      </c>
      <c r="H65" t="s">
        <v>106</v>
      </c>
    </row>
    <row r="66" spans="2:8" x14ac:dyDescent="0.25">
      <c r="B66" s="122"/>
      <c r="C66" s="5"/>
      <c r="D66" s="39"/>
      <c r="E66" s="5"/>
      <c r="F66" s="5" t="str">
        <f>_xlfn.CONCAT("(",FIXED(VLOOKUP($H65,logitme.main!$B:$W,3,0),4),")")</f>
        <v>(0.0656)</v>
      </c>
    </row>
    <row r="67" spans="2:8" x14ac:dyDescent="0.25">
      <c r="B67" s="121" t="s">
        <v>20</v>
      </c>
      <c r="C67" s="4" t="str">
        <f>_xlfn.CONCAT(FIXED(VLOOKUP($H67,logitme.main!$B:$W,14,0),4)," ",VLOOKUP($H67,logitme.main!$B:$W,22,0))</f>
        <v>-3.2037 ***</v>
      </c>
      <c r="D67" s="40"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172</v>
      </c>
    </row>
    <row r="68" spans="2:8" x14ac:dyDescent="0.25">
      <c r="B68" s="122"/>
      <c r="C68" s="5" t="str">
        <f>_xlfn.CONCAT("(",FIXED(VLOOKUP($H67,logitme.main!$B:$W,15,0),4),")")</f>
        <v>(0.0440)</v>
      </c>
      <c r="D68" s="39" t="str">
        <f>_xlfn.CONCAT("(",FIXED(VLOOKUP($H67,logitme.main!$B:$W,11,0),4),")")</f>
        <v>(0.1351)</v>
      </c>
      <c r="E68" s="5" t="str">
        <f>_xlfn.CONCAT("(",FIXED(VLOOKUP($H67,logitme.main!$B:$W,7,0),4),")")</f>
        <v>(0.1392)</v>
      </c>
      <c r="F68" s="5" t="str">
        <f>_xlfn.CONCAT("(",FIXED(VLOOKUP($H67,logitme.main!$B:$W,3,0),4),")")</f>
        <v>(0.1394)</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198142</v>
      </c>
      <c r="D71" s="52">
        <v>194724</v>
      </c>
      <c r="E71" s="52">
        <v>194724</v>
      </c>
      <c r="F71" s="33">
        <v>194724</v>
      </c>
    </row>
    <row r="72" spans="2:8" ht="15.75" thickBot="1" x14ac:dyDescent="0.3">
      <c r="B72" s="8" t="s">
        <v>629</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31" t="s">
        <v>502</v>
      </c>
      <c r="C1" s="131"/>
      <c r="D1" s="131"/>
      <c r="E1" s="131"/>
      <c r="F1" s="131"/>
      <c r="G1" s="131"/>
      <c r="H1" s="131"/>
      <c r="I1" s="131"/>
      <c r="J1" s="131"/>
      <c r="K1" s="131"/>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09" t="s">
        <v>123</v>
      </c>
      <c r="C3" s="15" t="str">
        <f>_xlfn.CONCAT(FIXED(VLOOKUP($L3,logitme.white!$B:$X,2,0),4)," ",VLOOKUP($L3,logitme.white!$B:$X,19,0))</f>
        <v xml:space="preserve">-0.0269 </v>
      </c>
      <c r="D3" s="45" t="str">
        <f>_xlfn.CONCAT(FIXED(VLOOKUP($L3,logitme.white!$B:$X,6,0),4)," ",VLOOKUP($L3,logitme.white!$B:$X,20,0))</f>
        <v xml:space="preserve">0.1209 </v>
      </c>
      <c r="E3" s="43" t="str">
        <f>_xlfn.CONCAT(FIXED(VLOOKUP($L3,logitme.white!$B:$X,10,0),4)," ",VLOOKUP($L3,logitme.white!$B:$X,21,0))</f>
        <v xml:space="preserve">-0.2314 </v>
      </c>
      <c r="F3" s="15" t="str">
        <f>_xlfn.CONCAT(FIXED(VLOOKUP($L3,logitme.black!$B:$X,2,0),4)," ",VLOOKUP($L3,logitme.black!$B:$X,19,0))</f>
        <v xml:space="preserve">-0.1424 </v>
      </c>
      <c r="G3" s="45" t="str">
        <f>_xlfn.CONCAT(FIXED(VLOOKUP($L3,logitme.black!$B:$X,6,0),4)," ",VLOOKUP($L3,logitme.black!$B:$X,20,0))</f>
        <v xml:space="preserve">-0.0896 </v>
      </c>
      <c r="H3" s="43" t="str">
        <f>_xlfn.CONCAT(FIXED(VLOOKUP($L3,logitme.black!$B:$X,10,0),4)," ",VLOOKUP($L3,logitme.black!$B:$X,21,0))</f>
        <v xml:space="preserve">-0.2081 </v>
      </c>
      <c r="I3" s="15" t="str">
        <f>_xlfn.CONCAT(FIXED(VLOOKUP($L3,logitme.hispan!$B:$X,2,0),4)," ",VLOOKUP($L3,logitme.hispan!$B:$X,19,0))</f>
        <v xml:space="preserve">-0.1893 </v>
      </c>
      <c r="J3" s="45" t="str">
        <f>_xlfn.CONCAT(FIXED(VLOOKUP($L3,logitme.hispan!$B:$X,6,0),4)," ",VLOOKUP($L3,logitme.hispan!$B:$X,20,0))</f>
        <v xml:space="preserve">0.0541 </v>
      </c>
      <c r="K3" s="45" t="str">
        <f>_xlfn.CONCAT(FIXED(VLOOKUP($L3,logitme.hispan!$B:$X,10,0),4)," ",VLOOKUP($L3,logitme.hispan!$B:$X,21,0))</f>
        <v>-0.5065 ^</v>
      </c>
      <c r="L3" s="11" t="s">
        <v>120</v>
      </c>
    </row>
    <row r="4" spans="2:12" x14ac:dyDescent="0.25">
      <c r="B4" s="110" t="s">
        <v>1</v>
      </c>
      <c r="C4" s="13" t="str">
        <f>_xlfn.CONCAT("(",FIXED(VLOOKUP($L3,logitme.white!$B:$X,3,0),4),")")</f>
        <v>(0.0839)</v>
      </c>
      <c r="D4" s="29" t="str">
        <f>_xlfn.CONCAT("(",FIXED(VLOOKUP($L3,logitme.white!$B:$X,7,0),4),")")</f>
        <v>(0.1100)</v>
      </c>
      <c r="E4" s="44" t="str">
        <f>_xlfn.CONCAT("(",FIXED(VLOOKUP($L3,logitme.white!$B:$X,11,0),4),")")</f>
        <v>(0.1465)</v>
      </c>
      <c r="F4" s="13" t="str">
        <f>_xlfn.CONCAT("(",FIXED(VLOOKUP($L3,logitme.black!$B:$X,3,0),4),")")</f>
        <v>(0.1267)</v>
      </c>
      <c r="G4" s="29" t="str">
        <f>_xlfn.CONCAT("(",FIXED(VLOOKUP($L3,logitme.black!$B:$X,7,0),4),")")</f>
        <v>(0.1596)</v>
      </c>
      <c r="H4" s="44" t="str">
        <f>_xlfn.CONCAT("(",FIXED(VLOOKUP($L3,logitme.black!$B:$X,11,0),4),")")</f>
        <v>(0.2152)</v>
      </c>
      <c r="I4" s="13" t="str">
        <f>_xlfn.CONCAT("(",FIXED(VLOOKUP($L3,logitme.hispan!$B:$X,3,0),4),")")</f>
        <v>(0.1700)</v>
      </c>
      <c r="J4" s="29" t="str">
        <f>_xlfn.CONCAT("(",FIXED(VLOOKUP($L3,logitme.hispan!$B:$X,7,0),4),")")</f>
        <v>(0.2173)</v>
      </c>
      <c r="K4" s="29" t="str">
        <f>_xlfn.CONCAT("(",FIXED(VLOOKUP($L3,logitme.hispan!$B:$X,11,0),4),")")</f>
        <v>(0.2959)</v>
      </c>
    </row>
    <row r="5" spans="2:12" x14ac:dyDescent="0.25">
      <c r="B5" s="109" t="s">
        <v>0</v>
      </c>
      <c r="C5" s="15" t="str">
        <f>_xlfn.CONCAT(FIXED(VLOOKUP($L5,logitme.white!$B:$X,2,0),4)," ",VLOOKUP($L5,logitme.white!$B:$X,19,0))</f>
        <v xml:space="preserve">-0.0518 </v>
      </c>
      <c r="D5" s="45" t="str">
        <f>_xlfn.CONCAT(FIXED(VLOOKUP($L5,logitme.white!$B:$X,6,0),4)," ",VLOOKUP($L5,logitme.white!$B:$X,20,0))</f>
        <v xml:space="preserve">-0.0763 </v>
      </c>
      <c r="E5" s="43" t="str">
        <f>_xlfn.CONCAT(FIXED(VLOOKUP($L5,logitme.white!$B:$X,10,0),4)," ",VLOOKUP($L5,logitme.white!$B:$X,21,0))</f>
        <v xml:space="preserve">-0.0037 </v>
      </c>
      <c r="F5" s="15" t="str">
        <f>_xlfn.CONCAT(FIXED(VLOOKUP($L5,logitme.black!$B:$X,2,0),4)," ",VLOOKUP($L5,logitme.black!$B:$X,19,0))</f>
        <v xml:space="preserve">0.0432 </v>
      </c>
      <c r="G5" s="45" t="str">
        <f>_xlfn.CONCAT(FIXED(VLOOKUP($L5,logitme.black!$B:$X,6,0),4)," ",VLOOKUP($L5,logitme.black!$B:$X,20,0))</f>
        <v xml:space="preserve">0.0271 </v>
      </c>
      <c r="H5" s="43" t="str">
        <f>_xlfn.CONCAT(FIXED(VLOOKUP($L5,logitme.black!$B:$X,10,0),4)," ",VLOOKUP($L5,logitme.black!$B:$X,21,0))</f>
        <v xml:space="preserve">0.0398 </v>
      </c>
      <c r="I5" s="15" t="str">
        <f>_xlfn.CONCAT(FIXED(VLOOKUP($L5,logitme.hispan!$B:$X,2,0),4)," ",VLOOKUP($L5,logitme.hispan!$B:$X,19,0))</f>
        <v xml:space="preserve">-0.0098 </v>
      </c>
      <c r="J5" s="45" t="str">
        <f>_xlfn.CONCAT(FIXED(VLOOKUP($L5,logitme.hispan!$B:$X,6,0),4)," ",VLOOKUP($L5,logitme.hispan!$B:$X,20,0))</f>
        <v xml:space="preserve">-0.0239 </v>
      </c>
      <c r="K5" s="45" t="str">
        <f>_xlfn.CONCAT(FIXED(VLOOKUP($L5,logitme.hispan!$B:$X,10,0),4)," ",VLOOKUP($L5,logitme.hispan!$B:$X,21,0))</f>
        <v xml:space="preserve">-0.0138 </v>
      </c>
      <c r="L5" s="11" t="s">
        <v>10</v>
      </c>
    </row>
    <row r="6" spans="2:12" x14ac:dyDescent="0.25">
      <c r="B6" s="110" t="s">
        <v>1</v>
      </c>
      <c r="C6" s="13" t="str">
        <f>_xlfn.CONCAT("(",FIXED(VLOOKUP($L5,logitme.white!$B:$X,3,0),4),")")</f>
        <v>(0.0380)</v>
      </c>
      <c r="D6" s="29" t="str">
        <f>_xlfn.CONCAT("(",FIXED(VLOOKUP($L5,logitme.white!$B:$X,7,0),4),")")</f>
        <v>(0.0595)</v>
      </c>
      <c r="E6" s="44" t="str">
        <f>_xlfn.CONCAT("(",FIXED(VLOOKUP($L5,logitme.white!$B:$X,11,0),4),")")</f>
        <v>(0.0512)</v>
      </c>
      <c r="F6" s="13" t="str">
        <f>_xlfn.CONCAT("(",FIXED(VLOOKUP($L5,logitme.black!$B:$X,3,0),4),")")</f>
        <v>(0.0449)</v>
      </c>
      <c r="G6" s="29" t="str">
        <f>_xlfn.CONCAT("(",FIXED(VLOOKUP($L5,logitme.black!$B:$X,7,0),4),")")</f>
        <v>(0.0653)</v>
      </c>
      <c r="H6" s="44" t="str">
        <f>_xlfn.CONCAT("(",FIXED(VLOOKUP($L5,logitme.black!$B:$X,11,0),4),")")</f>
        <v>(0.0627)</v>
      </c>
      <c r="I6" s="13" t="str">
        <f>_xlfn.CONCAT("(",FIXED(VLOOKUP($L5,logitme.hispan!$B:$X,3,0),4),")")</f>
        <v>(0.0594)</v>
      </c>
      <c r="J6" s="29" t="str">
        <f>_xlfn.CONCAT("(",FIXED(VLOOKUP($L5,logitme.hispan!$B:$X,7,0),4),")")</f>
        <v>(0.0899)</v>
      </c>
      <c r="K6" s="29" t="str">
        <f>_xlfn.CONCAT("(",FIXED(VLOOKUP($L5,logitme.hispan!$B:$X,11,0),4),")")</f>
        <v>(0.0844)</v>
      </c>
    </row>
    <row r="7" spans="2:12" x14ac:dyDescent="0.25">
      <c r="B7" s="109" t="s">
        <v>2</v>
      </c>
      <c r="C7" s="15" t="str">
        <f>_xlfn.CONCAT(FIXED(VLOOKUP($L7,logitme.white!$B:$X,2,0),4)," ",VLOOKUP($L7,logitme.white!$B:$X,19,0))</f>
        <v xml:space="preserve">-0.0425 </v>
      </c>
      <c r="D7" s="45" t="str">
        <f>_xlfn.CONCAT(FIXED(VLOOKUP($L7,logitme.white!$B:$X,6,0),4)," ",VLOOKUP($L7,logitme.white!$B:$X,20,0))</f>
        <v>-0.1369 *</v>
      </c>
      <c r="E7" s="43" t="str">
        <f>_xlfn.CONCAT(FIXED(VLOOKUP($L7,logitme.white!$B:$X,10,0),4)," ",VLOOKUP($L7,logitme.white!$B:$X,21,0))</f>
        <v xml:space="preserve">0.0814 </v>
      </c>
      <c r="F7" s="15" t="str">
        <f>_xlfn.CONCAT(FIXED(VLOOKUP($L7,logitme.black!$B:$X,2,0),4)," ",VLOOKUP($L7,logitme.black!$B:$X,19,0))</f>
        <v xml:space="preserve">-0.0857 </v>
      </c>
      <c r="G7" s="45" t="str">
        <f>_xlfn.CONCAT(FIXED(VLOOKUP($L7,logitme.black!$B:$X,6,0),4)," ",VLOOKUP($L7,logitme.black!$B:$X,20,0))</f>
        <v>-0.1523 *</v>
      </c>
      <c r="H7" s="43" t="str">
        <f>_xlfn.CONCAT(FIXED(VLOOKUP($L7,logitme.black!$B:$X,10,0),4)," ",VLOOKUP($L7,logitme.black!$B:$X,21,0))</f>
        <v xml:space="preserve">-0.0160 </v>
      </c>
      <c r="I7" s="15" t="str">
        <f>_xlfn.CONCAT(FIXED(VLOOKUP($L7,logitme.hispan!$B:$X,2,0),4)," ",VLOOKUP($L7,logitme.hispan!$B:$X,19,0))</f>
        <v>-0.1693 *</v>
      </c>
      <c r="J7" s="45" t="str">
        <f>_xlfn.CONCAT(FIXED(VLOOKUP($L7,logitme.hispan!$B:$X,6,0),4)," ",VLOOKUP($L7,logitme.hispan!$B:$X,20,0))</f>
        <v>-0.1740 ^</v>
      </c>
      <c r="K7" s="45" t="str">
        <f>_xlfn.CONCAT(FIXED(VLOOKUP($L7,logitme.hispan!$B:$X,10,0),4)," ",VLOOKUP($L7,logitme.hispan!$B:$X,21,0))</f>
        <v xml:space="preserve">-0.1445 </v>
      </c>
      <c r="L7" s="11" t="s">
        <v>12</v>
      </c>
    </row>
    <row r="8" spans="2:12" x14ac:dyDescent="0.25">
      <c r="B8" s="110" t="s">
        <v>1</v>
      </c>
      <c r="C8" s="13" t="str">
        <f>_xlfn.CONCAT("(",FIXED(VLOOKUP($L7,logitme.white!$B:$X,3,0),4),")")</f>
        <v>(0.0458)</v>
      </c>
      <c r="D8" s="29" t="str">
        <f>_xlfn.CONCAT("(",FIXED(VLOOKUP($L7,logitme.white!$B:$X,7,0),4),")")</f>
        <v>(0.0633)</v>
      </c>
      <c r="E8" s="44" t="str">
        <f>_xlfn.CONCAT("(",FIXED(VLOOKUP($L7,logitme.white!$B:$X,11,0),4),")")</f>
        <v>(0.0687)</v>
      </c>
      <c r="F8" s="13" t="str">
        <f>_xlfn.CONCAT("(",FIXED(VLOOKUP($L7,logitme.black!$B:$X,3,0),4),")")</f>
        <v>(0.0534)</v>
      </c>
      <c r="G8" s="29" t="str">
        <f>_xlfn.CONCAT("(",FIXED(VLOOKUP($L7,logitme.black!$B:$X,7,0),4),")")</f>
        <v>(0.0713)</v>
      </c>
      <c r="H8" s="44" t="str">
        <f>_xlfn.CONCAT("(",FIXED(VLOOKUP($L7,logitme.black!$B:$X,11,0),4),")")</f>
        <v>(0.0837)</v>
      </c>
      <c r="I8" s="13" t="str">
        <f>_xlfn.CONCAT("(",FIXED(VLOOKUP($L7,logitme.hispan!$B:$X,3,0),4),")")</f>
        <v>(0.0691)</v>
      </c>
      <c r="J8" s="29" t="str">
        <f>_xlfn.CONCAT("(",FIXED(VLOOKUP($L7,logitme.hispan!$B:$X,7,0),4),")")</f>
        <v>(0.0959)</v>
      </c>
      <c r="K8" s="29" t="str">
        <f>_xlfn.CONCAT("(",FIXED(VLOOKUP($L7,logitme.hispan!$B:$X,11,0),4),")")</f>
        <v>(0.1060)</v>
      </c>
    </row>
    <row r="9" spans="2:12" x14ac:dyDescent="0.25">
      <c r="B9" s="109" t="s">
        <v>92</v>
      </c>
      <c r="C9" s="15" t="str">
        <f>_xlfn.CONCAT(FIXED(VLOOKUP($L9,logitme.white!$B:$X,2,0),4)," ",VLOOKUP($L9,logitme.white!$B:$X,19,0))</f>
        <v>0.0847 ^</v>
      </c>
      <c r="D9" s="45" t="str">
        <f>_xlfn.CONCAT(FIXED(VLOOKUP($L9,logitme.white!$B:$X,6,0),4)," ",VLOOKUP($L9,logitme.white!$B:$X,20,0))</f>
        <v xml:space="preserve">0.0732 </v>
      </c>
      <c r="E9" s="43" t="str">
        <f>_xlfn.CONCAT(FIXED(VLOOKUP($L9,logitme.white!$B:$X,10,0),4)," ",VLOOKUP($L9,logitme.white!$B:$X,21,0))</f>
        <v xml:space="preserve">0.0892 </v>
      </c>
      <c r="F9" s="15" t="str">
        <f>_xlfn.CONCAT(FIXED(VLOOKUP($L9,logitme.black!$B:$X,2,0),4)," ",VLOOKUP($L9,logitme.black!$B:$X,19,0))</f>
        <v xml:space="preserve">-0.0454 </v>
      </c>
      <c r="G9" s="45" t="str">
        <f>_xlfn.CONCAT(FIXED(VLOOKUP($L9,logitme.black!$B:$X,6,0),4)," ",VLOOKUP($L9,logitme.black!$B:$X,20,0))</f>
        <v xml:space="preserve">-0.0343 </v>
      </c>
      <c r="H9" s="43" t="str">
        <f>_xlfn.CONCAT(FIXED(VLOOKUP($L9,logitme.black!$B:$X,10,0),4)," ",VLOOKUP($L9,logitme.black!$B:$X,21,0))</f>
        <v xml:space="preserve">-0.0848 </v>
      </c>
      <c r="I9" s="15" t="str">
        <f>_xlfn.CONCAT(FIXED(VLOOKUP($L9,logitme.hispan!$B:$X,2,0),4)," ",VLOOKUP($L9,logitme.hispan!$B:$X,19,0))</f>
        <v xml:space="preserve">0.0938 </v>
      </c>
      <c r="J9" s="45" t="str">
        <f>_xlfn.CONCAT(FIXED(VLOOKUP($L9,logitme.hispan!$B:$X,6,0),4)," ",VLOOKUP($L9,logitme.hispan!$B:$X,20,0))</f>
        <v xml:space="preserve">0.0629 </v>
      </c>
      <c r="K9" s="45" t="str">
        <f>_xlfn.CONCAT(FIXED(VLOOKUP($L9,logitme.hispan!$B:$X,10,0),4)," ",VLOOKUP($L9,logitme.hispan!$B:$X,21,0))</f>
        <v xml:space="preserve">0.1047 </v>
      </c>
      <c r="L9" s="11" t="s">
        <v>25</v>
      </c>
    </row>
    <row r="10" spans="2:12" x14ac:dyDescent="0.25">
      <c r="B10" s="110"/>
      <c r="C10" s="13" t="str">
        <f>_xlfn.CONCAT("(",FIXED(VLOOKUP($L9,logitme.white!$B:$X,3,0),4),")")</f>
        <v>(0.0472)</v>
      </c>
      <c r="D10" s="29" t="str">
        <f>_xlfn.CONCAT("(",FIXED(VLOOKUP($L9,logitme.white!$B:$X,7,0),4),")")</f>
        <v>(0.0628)</v>
      </c>
      <c r="E10" s="44" t="str">
        <f>_xlfn.CONCAT("(",FIXED(VLOOKUP($L9,logitme.white!$B:$X,11,0),4),")")</f>
        <v>(0.0757)</v>
      </c>
      <c r="F10" s="13" t="str">
        <f>_xlfn.CONCAT("(",FIXED(VLOOKUP($L9,logitme.black!$B:$X,3,0),4),")")</f>
        <v>(0.0670)</v>
      </c>
      <c r="G10" s="29" t="str">
        <f>_xlfn.CONCAT("(",FIXED(VLOOKUP($L9,logitme.black!$B:$X,7,0),4),")")</f>
        <v>(0.0902)</v>
      </c>
      <c r="H10" s="44" t="str">
        <f>_xlfn.CONCAT("(",FIXED(VLOOKUP($L9,logitme.black!$B:$X,11,0),4),")")</f>
        <v>(0.1036)</v>
      </c>
      <c r="I10" s="13" t="str">
        <f>_xlfn.CONCAT("(",FIXED(VLOOKUP($L9,logitme.hispan!$B:$X,3,0),4),")")</f>
        <v>(0.0681)</v>
      </c>
      <c r="J10" s="29" t="str">
        <f>_xlfn.CONCAT("(",FIXED(VLOOKUP($L9,logitme.hispan!$B:$X,7,0),4),")")</f>
        <v>(0.0938)</v>
      </c>
      <c r="K10" s="29" t="str">
        <f>_xlfn.CONCAT("(",FIXED(VLOOKUP($L9,logitme.hispan!$B:$X,11,0),4),")")</f>
        <v>(0.1083)</v>
      </c>
    </row>
    <row r="11" spans="2:12" x14ac:dyDescent="0.25">
      <c r="B11" s="109" t="s">
        <v>93</v>
      </c>
      <c r="C11" s="15" t="str">
        <f>_xlfn.CONCAT(FIXED(VLOOKUP($L11,logitme.white!$B:$X,2,0),4)," ",VLOOKUP($L11,logitme.white!$B:$X,19,0))</f>
        <v xml:space="preserve">-0.1197 </v>
      </c>
      <c r="D11" s="45" t="str">
        <f>_xlfn.CONCAT(FIXED(VLOOKUP($L11,logitme.white!$B:$X,6,0),4)," ",VLOOKUP($L11,logitme.white!$B:$X,20,0))</f>
        <v>-0.2359 *</v>
      </c>
      <c r="E11" s="43" t="str">
        <f>_xlfn.CONCAT(FIXED(VLOOKUP($L11,logitme.white!$B:$X,10,0),4)," ",VLOOKUP($L11,logitme.white!$B:$X,21,0))</f>
        <v xml:space="preserve">0.0324 </v>
      </c>
      <c r="F11" s="15" t="str">
        <f>_xlfn.CONCAT(FIXED(VLOOKUP($L11,logitme.black!$B:$X,2,0),4)," ",VLOOKUP($L11,logitme.black!$B:$X,19,0))</f>
        <v xml:space="preserve">0.0024 </v>
      </c>
      <c r="G11" s="45" t="str">
        <f>_xlfn.CONCAT(FIXED(VLOOKUP($L11,logitme.black!$B:$X,6,0),4)," ",VLOOKUP($L11,logitme.black!$B:$X,20,0))</f>
        <v xml:space="preserve">0.0389 </v>
      </c>
      <c r="H11" s="43" t="str">
        <f>_xlfn.CONCAT(FIXED(VLOOKUP($L11,logitme.black!$B:$X,10,0),4)," ",VLOOKUP($L11,logitme.black!$B:$X,21,0))</f>
        <v xml:space="preserve">-0.0832 </v>
      </c>
      <c r="I11" s="15" t="str">
        <f>_xlfn.CONCAT(FIXED(VLOOKUP($L11,logitme.hispan!$B:$X,2,0),4)," ",VLOOKUP($L11,logitme.hispan!$B:$X,19,0))</f>
        <v xml:space="preserve">0.0856 </v>
      </c>
      <c r="J11" s="45" t="str">
        <f>_xlfn.CONCAT(FIXED(VLOOKUP($L11,logitme.hispan!$B:$X,6,0),4)," ",VLOOKUP($L11,logitme.hispan!$B:$X,20,0))</f>
        <v xml:space="preserve">0.0451 </v>
      </c>
      <c r="K11" s="45" t="str">
        <f>_xlfn.CONCAT(FIXED(VLOOKUP($L11,logitme.hispan!$B:$X,10,0),4)," ",VLOOKUP($L11,logitme.hispan!$B:$X,21,0))</f>
        <v xml:space="preserve">0.0977 </v>
      </c>
      <c r="L11" s="11" t="s">
        <v>26</v>
      </c>
    </row>
    <row r="12" spans="2:12" x14ac:dyDescent="0.25">
      <c r="B12" s="110"/>
      <c r="C12" s="13" t="str">
        <f>_xlfn.CONCAT("(",FIXED(VLOOKUP($L11,logitme.white!$B:$X,3,0),4),")")</f>
        <v>(0.0745)</v>
      </c>
      <c r="D12" s="29" t="str">
        <f>_xlfn.CONCAT("(",FIXED(VLOOKUP($L11,logitme.white!$B:$X,7,0),4),")")</f>
        <v>(0.0989)</v>
      </c>
      <c r="E12" s="44" t="str">
        <f>_xlfn.CONCAT("(",FIXED(VLOOKUP($L11,logitme.white!$B:$X,11,0),4),")")</f>
        <v>(0.1191)</v>
      </c>
      <c r="F12" s="13" t="str">
        <f>_xlfn.CONCAT("(",FIXED(VLOOKUP($L11,logitme.black!$B:$X,3,0),4),")")</f>
        <v>(0.1398)</v>
      </c>
      <c r="G12" s="29" t="str">
        <f>_xlfn.CONCAT("(",FIXED(VLOOKUP($L11,logitme.black!$B:$X,7,0),4),")")</f>
        <v>(0.1675)</v>
      </c>
      <c r="H12" s="44" t="str">
        <f>_xlfn.CONCAT("(",FIXED(VLOOKUP($L11,logitme.black!$B:$X,11,0),4),")")</f>
        <v>(0.2681)</v>
      </c>
      <c r="I12" s="13" t="str">
        <f>_xlfn.CONCAT("(",FIXED(VLOOKUP($L11,logitme.hispan!$B:$X,3,0),4),")")</f>
        <v>(0.1273)</v>
      </c>
      <c r="J12" s="29" t="str">
        <f>_xlfn.CONCAT("(",FIXED(VLOOKUP($L11,logitme.hispan!$B:$X,7,0),4),")")</f>
        <v>(0.1671)</v>
      </c>
      <c r="K12" s="29" t="str">
        <f>_xlfn.CONCAT("(",FIXED(VLOOKUP($L11,logitme.hispan!$B:$X,11,0),4),")")</f>
        <v>(0.2139)</v>
      </c>
    </row>
    <row r="13" spans="2:12" x14ac:dyDescent="0.25">
      <c r="B13" s="109" t="s">
        <v>32</v>
      </c>
      <c r="C13" s="15" t="str">
        <f>_xlfn.CONCAT(FIXED(VLOOKUP($L13,logitme.white!$B:$X,2,0),4)," ",VLOOKUP($L13,logitme.white!$B:$X,19,0))</f>
        <v xml:space="preserve">0.0137 </v>
      </c>
      <c r="D13" s="45" t="str">
        <f>_xlfn.CONCAT(FIXED(VLOOKUP($L13,logitme.white!$B:$X,6,0),4)," ",VLOOKUP($L13,logitme.white!$B:$X,20,0))</f>
        <v xml:space="preserve">0.0098 </v>
      </c>
      <c r="E13" s="43" t="str">
        <f>_xlfn.CONCAT(FIXED(VLOOKUP($L13,logitme.white!$B:$X,10,0),4)," ",VLOOKUP($L13,logitme.white!$B:$X,21,0))</f>
        <v xml:space="preserve">0.0116 </v>
      </c>
      <c r="F13" s="15" t="str">
        <f>_xlfn.CONCAT(FIXED(VLOOKUP($L13,logitme.black!$B:$X,2,0),4)," ",VLOOKUP($L13,logitme.black!$B:$X,19,0))</f>
        <v xml:space="preserve">0.0270 </v>
      </c>
      <c r="G13" s="45" t="str">
        <f>_xlfn.CONCAT(FIXED(VLOOKUP($L13,logitme.black!$B:$X,6,0),4)," ",VLOOKUP($L13,logitme.black!$B:$X,20,0))</f>
        <v xml:space="preserve">0.0153 </v>
      </c>
      <c r="H13" s="43" t="str">
        <f>_xlfn.CONCAT(FIXED(VLOOKUP($L13,logitme.black!$B:$X,10,0),4)," ",VLOOKUP($L13,logitme.black!$B:$X,21,0))</f>
        <v xml:space="preserve">0.0530 </v>
      </c>
      <c r="I13" s="15" t="str">
        <f>_xlfn.CONCAT(FIXED(VLOOKUP($L13,logitme.hispan!$B:$X,2,0),4)," ",VLOOKUP($L13,logitme.hispan!$B:$X,19,0))</f>
        <v xml:space="preserve">0.0246 </v>
      </c>
      <c r="J13" s="45" t="str">
        <f>_xlfn.CONCAT(FIXED(VLOOKUP($L13,logitme.hispan!$B:$X,6,0),4)," ",VLOOKUP($L13,logitme.hispan!$B:$X,20,0))</f>
        <v xml:space="preserve">0.0299 </v>
      </c>
      <c r="K13" s="45" t="str">
        <f>_xlfn.CONCAT(FIXED(VLOOKUP($L13,logitme.hispan!$B:$X,10,0),4)," ",VLOOKUP($L13,logitme.hispan!$B:$X,21,0))</f>
        <v xml:space="preserve">0.0060 </v>
      </c>
      <c r="L13" s="11" t="s">
        <v>32</v>
      </c>
    </row>
    <row r="14" spans="2:12" x14ac:dyDescent="0.25">
      <c r="B14" s="110"/>
      <c r="C14" s="13" t="str">
        <f>_xlfn.CONCAT("(",FIXED(VLOOKUP($L13,logitme.white!$B:$X,3,0),4),")")</f>
        <v>(0.0278)</v>
      </c>
      <c r="D14" s="29" t="str">
        <f>_xlfn.CONCAT("(",FIXED(VLOOKUP($L13,logitme.white!$B:$X,7,0),4),")")</f>
        <v>(0.0378)</v>
      </c>
      <c r="E14" s="44" t="str">
        <f>_xlfn.CONCAT("(",FIXED(VLOOKUP($L13,logitme.white!$B:$X,11,0),4),")")</f>
        <v>(0.0430)</v>
      </c>
      <c r="F14" s="13" t="str">
        <f>_xlfn.CONCAT("(",FIXED(VLOOKUP($L13,logitme.black!$B:$X,3,0),4),")")</f>
        <v>(0.0240)</v>
      </c>
      <c r="G14" s="29" t="str">
        <f>_xlfn.CONCAT("(",FIXED(VLOOKUP($L13,logitme.black!$B:$X,7,0),4),")")</f>
        <v>(0.0301)</v>
      </c>
      <c r="H14" s="44" t="str">
        <f>_xlfn.CONCAT("(",FIXED(VLOOKUP($L13,logitme.black!$B:$X,11,0),4),")")</f>
        <v>(0.0413)</v>
      </c>
      <c r="I14" s="13" t="str">
        <f>_xlfn.CONCAT("(",FIXED(VLOOKUP($L13,logitme.hispan!$B:$X,3,0),4),")")</f>
        <v>(0.0336)</v>
      </c>
      <c r="J14" s="29" t="str">
        <f>_xlfn.CONCAT("(",FIXED(VLOOKUP($L13,logitme.hispan!$B:$X,7,0),4),")")</f>
        <v>(0.0458)</v>
      </c>
      <c r="K14" s="29" t="str">
        <f>_xlfn.CONCAT("(",FIXED(VLOOKUP($L13,logitme.hispan!$B:$X,11,0),4),")")</f>
        <v>(0.0543)</v>
      </c>
    </row>
    <row r="15" spans="2:12" x14ac:dyDescent="0.25">
      <c r="B15" s="109" t="s">
        <v>94</v>
      </c>
      <c r="C15" s="15" t="str">
        <f>_xlfn.CONCAT(FIXED(VLOOKUP($L15,logitme.white!$B:$X,2,0),4)," ",VLOOKUP($L15,logitme.white!$B:$X,19,0))</f>
        <v>0.0296 ***</v>
      </c>
      <c r="D15" s="45" t="str">
        <f>_xlfn.CONCAT(FIXED(VLOOKUP($L15,logitme.white!$B:$X,6,0),4)," ",VLOOKUP($L15,logitme.white!$B:$X,20,0))</f>
        <v>0.0471 ***</v>
      </c>
      <c r="E15" s="43" t="str">
        <f>_xlfn.CONCAT(FIXED(VLOOKUP($L15,logitme.white!$B:$X,10,0),4)," ",VLOOKUP($L15,logitme.white!$B:$X,21,0))</f>
        <v xml:space="preserve">0.0116 </v>
      </c>
      <c r="F15" s="15" t="str">
        <f>_xlfn.CONCAT(FIXED(VLOOKUP($L15,logitme.black!$B:$X,2,0),4)," ",VLOOKUP($L15,logitme.black!$B:$X,19,0))</f>
        <v xml:space="preserve">0.0095 </v>
      </c>
      <c r="G15" s="45" t="str">
        <f>_xlfn.CONCAT(FIXED(VLOOKUP($L15,logitme.black!$B:$X,6,0),4)," ",VLOOKUP($L15,logitme.black!$B:$X,20,0))</f>
        <v>0.0193 *</v>
      </c>
      <c r="H15" s="43" t="str">
        <f>_xlfn.CONCAT(FIXED(VLOOKUP($L15,logitme.black!$B:$X,10,0),4)," ",VLOOKUP($L15,logitme.black!$B:$X,21,0))</f>
        <v xml:space="preserve">0.0016 </v>
      </c>
      <c r="I15" s="15" t="str">
        <f>_xlfn.CONCAT(FIXED(VLOOKUP($L15,logitme.hispan!$B:$X,2,0),4)," ",VLOOKUP($L15,logitme.hispan!$B:$X,19,0))</f>
        <v xml:space="preserve">0.0143 </v>
      </c>
      <c r="J15" s="45" t="str">
        <f>_xlfn.CONCAT(FIXED(VLOOKUP($L15,logitme.hispan!$B:$X,6,0),4)," ",VLOOKUP($L15,logitme.hispan!$B:$X,20,0))</f>
        <v xml:space="preserve">0.0238 </v>
      </c>
      <c r="K15" s="45" t="str">
        <f>_xlfn.CONCAT(FIXED(VLOOKUP($L15,logitme.hispan!$B:$X,10,0),4)," ",VLOOKUP($L15,logitme.hispan!$B:$X,21,0))</f>
        <v xml:space="preserve">0.0102 </v>
      </c>
      <c r="L15" s="11" t="s">
        <v>33</v>
      </c>
    </row>
    <row r="16" spans="2:12" x14ac:dyDescent="0.25">
      <c r="B16" s="110"/>
      <c r="C16" s="13" t="str">
        <f>_xlfn.CONCAT("(",FIXED(VLOOKUP($L15,logitme.white!$B:$X,3,0),4),")")</f>
        <v>(0.0077)</v>
      </c>
      <c r="D16" s="29" t="str">
        <f>_xlfn.CONCAT("(",FIXED(VLOOKUP($L15,logitme.white!$B:$X,7,0),4),")")</f>
        <v>(0.0117)</v>
      </c>
      <c r="E16" s="44" t="str">
        <f>_xlfn.CONCAT("(",FIXED(VLOOKUP($L15,logitme.white!$B:$X,11,0),4),")")</f>
        <v>(0.0104)</v>
      </c>
      <c r="F16" s="13" t="str">
        <f>_xlfn.CONCAT("(",FIXED(VLOOKUP($L15,logitme.black!$B:$X,3,0),4),")")</f>
        <v>(0.0061)</v>
      </c>
      <c r="G16" s="29" t="str">
        <f>_xlfn.CONCAT("(",FIXED(VLOOKUP($L15,logitme.black!$B:$X,7,0),4),")")</f>
        <v>(0.0092)</v>
      </c>
      <c r="H16" s="44" t="str">
        <f>_xlfn.CONCAT("(",FIXED(VLOOKUP($L15,logitme.black!$B:$X,11,0),4),")")</f>
        <v>(0.0082)</v>
      </c>
      <c r="I16" s="13" t="str">
        <f>_xlfn.CONCAT("(",FIXED(VLOOKUP($L15,logitme.hispan!$B:$X,3,0),4),")")</f>
        <v>(0.0090)</v>
      </c>
      <c r="J16" s="29" t="str">
        <f>_xlfn.CONCAT("(",FIXED(VLOOKUP($L15,logitme.hispan!$B:$X,7,0),4),")")</f>
        <v>(0.0161)</v>
      </c>
      <c r="K16" s="29" t="str">
        <f>_xlfn.CONCAT("(",FIXED(VLOOKUP($L15,logitme.hispan!$B:$X,11,0),4),")")</f>
        <v>(0.0111)</v>
      </c>
    </row>
    <row r="17" spans="2:12" x14ac:dyDescent="0.25">
      <c r="B17" s="109" t="s">
        <v>125</v>
      </c>
      <c r="C17" s="15" t="str">
        <f>_xlfn.CONCAT(FIXED(VLOOKUP($L17,logitme.white!$B:$X,2,0),4)," ",VLOOKUP($L17,logitme.white!$B:$X,19,0))</f>
        <v xml:space="preserve">-0.0086 </v>
      </c>
      <c r="D17" s="45" t="str">
        <f>_xlfn.CONCAT(FIXED(VLOOKUP($L17,logitme.white!$B:$X,6,0),4)," ",VLOOKUP($L17,logitme.white!$B:$X,20,0))</f>
        <v xml:space="preserve">0.0145 </v>
      </c>
      <c r="E17" s="43" t="str">
        <f>_xlfn.CONCAT(FIXED(VLOOKUP($L17,logitme.white!$B:$X,10,0),4)," ",VLOOKUP($L17,logitme.white!$B:$X,21,0))</f>
        <v>-0.0270 ^</v>
      </c>
      <c r="F17" s="15" t="str">
        <f>_xlfn.CONCAT(FIXED(VLOOKUP($L17,logitme.black!$B:$X,2,0),4)," ",VLOOKUP($L17,logitme.black!$B:$X,19,0))</f>
        <v>-0.0203 ^</v>
      </c>
      <c r="G17" s="45" t="str">
        <f>_xlfn.CONCAT(FIXED(VLOOKUP($L17,logitme.black!$B:$X,6,0),4)," ",VLOOKUP($L17,logitme.black!$B:$X,20,0))</f>
        <v>-0.0336 *</v>
      </c>
      <c r="H17" s="43" t="str">
        <f>_xlfn.CONCAT(FIXED(VLOOKUP($L17,logitme.black!$B:$X,10,0),4)," ",VLOOKUP($L17,logitme.black!$B:$X,21,0))</f>
        <v xml:space="preserve">-0.0034 </v>
      </c>
      <c r="I17" s="15" t="str">
        <f>_xlfn.CONCAT(FIXED(VLOOKUP($L17,logitme.hispan!$B:$X,2,0),4)," ",VLOOKUP($L17,logitme.hispan!$B:$X,19,0))</f>
        <v xml:space="preserve">-0.0105 </v>
      </c>
      <c r="J17" s="45" t="str">
        <f>_xlfn.CONCAT(FIXED(VLOOKUP($L17,logitme.hispan!$B:$X,6,0),4)," ",VLOOKUP($L17,logitme.hispan!$B:$X,20,0))</f>
        <v xml:space="preserve">-0.0057 </v>
      </c>
      <c r="K17" s="45" t="str">
        <f>_xlfn.CONCAT(FIXED(VLOOKUP($L17,logitme.hispan!$B:$X,10,0),4)," ",VLOOKUP($L17,logitme.hispan!$B:$X,21,0))</f>
        <v xml:space="preserve">-0.0195 </v>
      </c>
      <c r="L17" s="11" t="s">
        <v>118</v>
      </c>
    </row>
    <row r="18" spans="2:12" x14ac:dyDescent="0.25">
      <c r="B18" s="110"/>
      <c r="C18" s="13" t="str">
        <f>_xlfn.CONCAT("(",FIXED(VLOOKUP($L17,logitme.white!$B:$X,3,0),4),")")</f>
        <v>(0.0112)</v>
      </c>
      <c r="D18" s="29" t="str">
        <f>_xlfn.CONCAT("(",FIXED(VLOOKUP($L17,logitme.white!$B:$X,7,0),4),")")</f>
        <v>(0.0168)</v>
      </c>
      <c r="E18" s="44" t="str">
        <f>_xlfn.CONCAT("(",FIXED(VLOOKUP($L17,logitme.white!$B:$X,11,0),4),")")</f>
        <v>(0.0155)</v>
      </c>
      <c r="F18" s="13" t="str">
        <f>_xlfn.CONCAT("(",FIXED(VLOOKUP($L17,logitme.black!$B:$X,3,0),4),")")</f>
        <v>(0.0107)</v>
      </c>
      <c r="G18" s="29" t="str">
        <f>_xlfn.CONCAT("(",FIXED(VLOOKUP($L17,logitme.black!$B:$X,7,0),4),")")</f>
        <v>(0.0144)</v>
      </c>
      <c r="H18" s="44" t="str">
        <f>_xlfn.CONCAT("(",FIXED(VLOOKUP($L17,logitme.black!$B:$X,11,0),4),")")</f>
        <v>(0.0162)</v>
      </c>
      <c r="I18" s="13" t="str">
        <f>_xlfn.CONCAT("(",FIXED(VLOOKUP($L17,logitme.hispan!$B:$X,3,0),4),")")</f>
        <v>(0.0136)</v>
      </c>
      <c r="J18" s="29" t="str">
        <f>_xlfn.CONCAT("(",FIXED(VLOOKUP($L17,logitme.hispan!$B:$X,7,0),4),")")</f>
        <v>(0.0199)</v>
      </c>
      <c r="K18" s="29" t="str">
        <f>_xlfn.CONCAT("(",FIXED(VLOOKUP($L17,logitme.hispan!$B:$X,11,0),4),")")</f>
        <v>(0.0197)</v>
      </c>
    </row>
    <row r="19" spans="2:12" x14ac:dyDescent="0.25">
      <c r="B19" s="109" t="s">
        <v>95</v>
      </c>
      <c r="C19" s="15" t="str">
        <f>_xlfn.CONCAT(FIXED(VLOOKUP($L19,logitme.white!$B:$X,2,0),4)," ",VLOOKUP($L19,logitme.white!$B:$X,19,0))</f>
        <v>0.1558 **</v>
      </c>
      <c r="D19" s="45" t="str">
        <f>_xlfn.CONCAT(FIXED(VLOOKUP($L19,logitme.white!$B:$X,6,0),4)," ",VLOOKUP($L19,logitme.white!$B:$X,20,0))</f>
        <v>0.1572 *</v>
      </c>
      <c r="E19" s="43" t="str">
        <f>_xlfn.CONCAT(FIXED(VLOOKUP($L19,logitme.white!$B:$X,10,0),4)," ",VLOOKUP($L19,logitme.white!$B:$X,21,0))</f>
        <v>0.1437 *</v>
      </c>
      <c r="F19" s="15" t="str">
        <f>_xlfn.CONCAT(FIXED(VLOOKUP($L19,logitme.black!$B:$X,2,0),4)," ",VLOOKUP($L19,logitme.black!$B:$X,19,0))</f>
        <v>0.1843 ***</v>
      </c>
      <c r="G19" s="45" t="str">
        <f>_xlfn.CONCAT(FIXED(VLOOKUP($L19,logitme.black!$B:$X,6,0),4)," ",VLOOKUP($L19,logitme.black!$B:$X,20,0))</f>
        <v xml:space="preserve">0.0858 </v>
      </c>
      <c r="H19" s="43" t="str">
        <f>_xlfn.CONCAT(FIXED(VLOOKUP($L19,logitme.black!$B:$X,10,0),4)," ",VLOOKUP($L19,logitme.black!$B:$X,21,0))</f>
        <v>0.2642 ***</v>
      </c>
      <c r="I19" s="15" t="str">
        <f>_xlfn.CONCAT(FIXED(VLOOKUP($L19,logitme.hispan!$B:$X,2,0),4)," ",VLOOKUP($L19,logitme.hispan!$B:$X,19,0))</f>
        <v xml:space="preserve">-0.0949 </v>
      </c>
      <c r="J19" s="45" t="str">
        <f>_xlfn.CONCAT(FIXED(VLOOKUP($L19,logitme.hispan!$B:$X,6,0),4)," ",VLOOKUP($L19,logitme.hispan!$B:$X,20,0))</f>
        <v xml:space="preserve">-0.0969 </v>
      </c>
      <c r="K19" s="45" t="str">
        <f>_xlfn.CONCAT(FIXED(VLOOKUP($L19,logitme.hispan!$B:$X,10,0),4)," ",VLOOKUP($L19,logitme.hispan!$B:$X,21,0))</f>
        <v xml:space="preserve">-0.0861 </v>
      </c>
      <c r="L19" s="11" t="s">
        <v>29</v>
      </c>
    </row>
    <row r="20" spans="2:12" x14ac:dyDescent="0.25">
      <c r="B20" s="110"/>
      <c r="C20" s="13" t="str">
        <f>_xlfn.CONCAT("(",FIXED(VLOOKUP($L19,logitme.white!$B:$X,3,0),4),")")</f>
        <v>(0.0492)</v>
      </c>
      <c r="D20" s="29" t="str">
        <f>_xlfn.CONCAT("(",FIXED(VLOOKUP($L19,logitme.white!$B:$X,7,0),4),")")</f>
        <v>(0.0746)</v>
      </c>
      <c r="E20" s="44" t="str">
        <f>_xlfn.CONCAT("(",FIXED(VLOOKUP($L19,logitme.white!$B:$X,11,0),4),")")</f>
        <v>(0.0670)</v>
      </c>
      <c r="F20" s="13" t="str">
        <f>_xlfn.CONCAT("(",FIXED(VLOOKUP($L19,logitme.black!$B:$X,3,0),4),")")</f>
        <v>(0.0497)</v>
      </c>
      <c r="G20" s="29" t="str">
        <f>_xlfn.CONCAT("(",FIXED(VLOOKUP($L19,logitme.black!$B:$X,7,0),4),")")</f>
        <v>(0.0747)</v>
      </c>
      <c r="H20" s="44" t="str">
        <f>_xlfn.CONCAT("(",FIXED(VLOOKUP($L19,logitme.black!$B:$X,11,0),4),")")</f>
        <v>(0.0676)</v>
      </c>
      <c r="I20" s="13" t="str">
        <f>_xlfn.CONCAT("(",FIXED(VLOOKUP($L19,logitme.hispan!$B:$X,3,0),4),")")</f>
        <v>(0.0650)</v>
      </c>
      <c r="J20" s="29" t="str">
        <f>_xlfn.CONCAT("(",FIXED(VLOOKUP($L19,logitme.hispan!$B:$X,7,0),4),")")</f>
        <v>(0.0977)</v>
      </c>
      <c r="K20" s="29" t="str">
        <f>_xlfn.CONCAT("(",FIXED(VLOOKUP($L19,logitme.hispan!$B:$X,11,0),4),")")</f>
        <v>(0.0899)</v>
      </c>
    </row>
    <row r="21" spans="2:12" x14ac:dyDescent="0.25">
      <c r="B21" s="109" t="s">
        <v>96</v>
      </c>
      <c r="C21" s="15" t="str">
        <f>_xlfn.CONCAT(FIXED(VLOOKUP($L21,logitme.white!$B:$X,2,0),4)," ",VLOOKUP($L21,logitme.white!$B:$X,19,0))</f>
        <v>0.3316 ***</v>
      </c>
      <c r="D21" s="45" t="str">
        <f>_xlfn.CONCAT(FIXED(VLOOKUP($L21,logitme.white!$B:$X,6,0),4)," ",VLOOKUP($L21,logitme.white!$B:$X,20,0))</f>
        <v>0.3798 ***</v>
      </c>
      <c r="E21" s="43" t="str">
        <f>_xlfn.CONCAT(FIXED(VLOOKUP($L21,logitme.white!$B:$X,10,0),4)," ",VLOOKUP($L21,logitme.white!$B:$X,21,0))</f>
        <v>0.2874 ***</v>
      </c>
      <c r="F21" s="15" t="str">
        <f>_xlfn.CONCAT(FIXED(VLOOKUP($L21,logitme.black!$B:$X,2,0),4)," ",VLOOKUP($L21,logitme.black!$B:$X,19,0))</f>
        <v>0.2238 ***</v>
      </c>
      <c r="G21" s="45" t="str">
        <f>_xlfn.CONCAT(FIXED(VLOOKUP($L21,logitme.black!$B:$X,6,0),4)," ",VLOOKUP($L21,logitme.black!$B:$X,20,0))</f>
        <v xml:space="preserve">0.0770 </v>
      </c>
      <c r="H21" s="43" t="str">
        <f>_xlfn.CONCAT(FIXED(VLOOKUP($L21,logitme.black!$B:$X,10,0),4)," ",VLOOKUP($L21,logitme.black!$B:$X,21,0))</f>
        <v>0.3942 ***</v>
      </c>
      <c r="I21" s="15" t="str">
        <f>_xlfn.CONCAT(FIXED(VLOOKUP($L21,logitme.hispan!$B:$X,2,0),4)," ",VLOOKUP($L21,logitme.hispan!$B:$X,19,0))</f>
        <v xml:space="preserve">0.0333 </v>
      </c>
      <c r="J21" s="45" t="str">
        <f>_xlfn.CONCAT(FIXED(VLOOKUP($L21,logitme.hispan!$B:$X,6,0),4)," ",VLOOKUP($L21,logitme.hispan!$B:$X,20,0))</f>
        <v xml:space="preserve">0.1058 </v>
      </c>
      <c r="K21" s="45" t="str">
        <f>_xlfn.CONCAT(FIXED(VLOOKUP($L21,logitme.hispan!$B:$X,10,0),4)," ",VLOOKUP($L21,logitme.hispan!$B:$X,21,0))</f>
        <v xml:space="preserve">-0.0381 </v>
      </c>
      <c r="L21" s="11" t="s">
        <v>30</v>
      </c>
    </row>
    <row r="22" spans="2:12" x14ac:dyDescent="0.25">
      <c r="B22" s="110"/>
      <c r="C22" s="13" t="str">
        <f>_xlfn.CONCAT("(",FIXED(VLOOKUP($L21,logitme.white!$B:$X,3,0),4),")")</f>
        <v>(0.0527)</v>
      </c>
      <c r="D22" s="29" t="str">
        <f>_xlfn.CONCAT("(",FIXED(VLOOKUP($L21,logitme.white!$B:$X,7,0),4),")")</f>
        <v>(0.0773)</v>
      </c>
      <c r="E22" s="44" t="str">
        <f>_xlfn.CONCAT("(",FIXED(VLOOKUP($L21,logitme.white!$B:$X,11,0),4),")")</f>
        <v>(0.0738)</v>
      </c>
      <c r="F22" s="13" t="str">
        <f>_xlfn.CONCAT("(",FIXED(VLOOKUP($L21,logitme.black!$B:$X,3,0),4),")")</f>
        <v>(0.0578)</v>
      </c>
      <c r="G22" s="29" t="str">
        <f>_xlfn.CONCAT("(",FIXED(VLOOKUP($L21,logitme.black!$B:$X,7,0),4),")")</f>
        <v>(0.0801)</v>
      </c>
      <c r="H22" s="44" t="str">
        <f>_xlfn.CONCAT("(",FIXED(VLOOKUP($L21,logitme.black!$B:$X,11,0),4),")")</f>
        <v>(0.0853)</v>
      </c>
      <c r="I22" s="13" t="str">
        <f>_xlfn.CONCAT("(",FIXED(VLOOKUP($L21,logitme.hispan!$B:$X,3,0),4),")")</f>
        <v>(0.0714)</v>
      </c>
      <c r="J22" s="29" t="str">
        <f>_xlfn.CONCAT("(",FIXED(VLOOKUP($L21,logitme.hispan!$B:$X,7,0),4),")")</f>
        <v>(0.1059)</v>
      </c>
      <c r="K22" s="29" t="str">
        <f>_xlfn.CONCAT("(",FIXED(VLOOKUP($L21,logitme.hispan!$B:$X,11,0),4),")")</f>
        <v>(0.1003)</v>
      </c>
    </row>
    <row r="23" spans="2:12" x14ac:dyDescent="0.25">
      <c r="B23" s="109" t="s">
        <v>97</v>
      </c>
      <c r="C23" s="15" t="str">
        <f>_xlfn.CONCAT(FIXED(VLOOKUP($L23,logitme.white!$B:$X,2,0),4)," ",VLOOKUP($L23,logitme.white!$B:$X,19,0))</f>
        <v>0.2937 ***</v>
      </c>
      <c r="D23" s="45" t="str">
        <f>_xlfn.CONCAT(FIXED(VLOOKUP($L23,logitme.white!$B:$X,6,0),4)," ",VLOOKUP($L23,logitme.white!$B:$X,20,0))</f>
        <v>0.3243 **</v>
      </c>
      <c r="E23" s="43" t="str">
        <f>_xlfn.CONCAT(FIXED(VLOOKUP($L23,logitme.white!$B:$X,10,0),4)," ",VLOOKUP($L23,logitme.white!$B:$X,21,0))</f>
        <v>0.2466 *</v>
      </c>
      <c r="F23" s="15" t="str">
        <f>_xlfn.CONCAT(FIXED(VLOOKUP($L23,logitme.black!$B:$X,2,0),4)," ",VLOOKUP($L23,logitme.black!$B:$X,19,0))</f>
        <v>0.1833 ^</v>
      </c>
      <c r="G23" s="45" t="str">
        <f>_xlfn.CONCAT(FIXED(VLOOKUP($L23,logitme.black!$B:$X,6,0),4)," ",VLOOKUP($L23,logitme.black!$B:$X,20,0))</f>
        <v xml:space="preserve">0.0673 </v>
      </c>
      <c r="H23" s="43" t="str">
        <f>_xlfn.CONCAT(FIXED(VLOOKUP($L23,logitme.black!$B:$X,10,0),4)," ",VLOOKUP($L23,logitme.black!$B:$X,21,0))</f>
        <v>0.2815 ^</v>
      </c>
      <c r="I23" s="15" t="str">
        <f>_xlfn.CONCAT(FIXED(VLOOKUP($L23,logitme.hispan!$B:$X,2,0),4)," ",VLOOKUP($L23,logitme.hispan!$B:$X,19,0))</f>
        <v xml:space="preserve">-0.0503 </v>
      </c>
      <c r="J23" s="45" t="str">
        <f>_xlfn.CONCAT(FIXED(VLOOKUP($L23,logitme.hispan!$B:$X,6,0),4)," ",VLOOKUP($L23,logitme.hispan!$B:$X,20,0))</f>
        <v xml:space="preserve">-0.0482 </v>
      </c>
      <c r="K23" s="45" t="str">
        <f>_xlfn.CONCAT(FIXED(VLOOKUP($L23,logitme.hispan!$B:$X,10,0),4)," ",VLOOKUP($L23,logitme.hispan!$B:$X,21,0))</f>
        <v xml:space="preserve">-0.0906 </v>
      </c>
      <c r="L23" s="11" t="s">
        <v>27</v>
      </c>
    </row>
    <row r="24" spans="2:12" x14ac:dyDescent="0.25">
      <c r="B24" s="110"/>
      <c r="C24" s="13" t="str">
        <f>_xlfn.CONCAT("(",FIXED(VLOOKUP($L23,logitme.white!$B:$X,3,0),4),")")</f>
        <v>(0.0710)</v>
      </c>
      <c r="D24" s="29" t="str">
        <f>_xlfn.CONCAT("(",FIXED(VLOOKUP($L23,logitme.white!$B:$X,7,0),4),")")</f>
        <v>(0.1025)</v>
      </c>
      <c r="E24" s="44" t="str">
        <f>_xlfn.CONCAT("(",FIXED(VLOOKUP($L23,logitme.white!$B:$X,11,0),4),")")</f>
        <v>(0.1015)</v>
      </c>
      <c r="F24" s="13" t="str">
        <f>_xlfn.CONCAT("(",FIXED(VLOOKUP($L23,logitme.black!$B:$X,3,0),4),")")</f>
        <v>(0.1031)</v>
      </c>
      <c r="G24" s="29" t="str">
        <f>_xlfn.CONCAT("(",FIXED(VLOOKUP($L23,logitme.black!$B:$X,7,0),4),")")</f>
        <v>(0.1394)</v>
      </c>
      <c r="H24" s="44" t="str">
        <f>_xlfn.CONCAT("(",FIXED(VLOOKUP($L23,logitme.black!$B:$X,11,0),4),")")</f>
        <v>(0.1603)</v>
      </c>
      <c r="I24" s="13" t="str">
        <f>_xlfn.CONCAT("(",FIXED(VLOOKUP($L23,logitme.hispan!$B:$X,3,0),4),")")</f>
        <v>(0.1267)</v>
      </c>
      <c r="J24" s="29" t="str">
        <f>_xlfn.CONCAT("(",FIXED(VLOOKUP($L23,logitme.hispan!$B:$X,7,0),4),")")</f>
        <v>(0.1703)</v>
      </c>
      <c r="K24" s="29" t="str">
        <f>_xlfn.CONCAT("(",FIXED(VLOOKUP($L23,logitme.hispan!$B:$X,11,0),4),")")</f>
        <v>(0.2060)</v>
      </c>
    </row>
    <row r="25" spans="2:12" x14ac:dyDescent="0.25">
      <c r="B25" s="109" t="s">
        <v>98</v>
      </c>
      <c r="C25" s="15" t="str">
        <f>_xlfn.CONCAT(FIXED(VLOOKUP($L25,logitme.white!$B:$X,2,0),4)," ",VLOOKUP($L25,logitme.white!$B:$X,19,0))</f>
        <v xml:space="preserve">0.1556 </v>
      </c>
      <c r="D25" s="45" t="str">
        <f>_xlfn.CONCAT(FIXED(VLOOKUP($L25,logitme.white!$B:$X,6,0),4)," ",VLOOKUP($L25,logitme.white!$B:$X,20,0))</f>
        <v xml:space="preserve">0.1270 </v>
      </c>
      <c r="E25" s="43" t="str">
        <f>_xlfn.CONCAT(FIXED(VLOOKUP($L25,logitme.white!$B:$X,10,0),4)," ",VLOOKUP($L25,logitme.white!$B:$X,21,0))</f>
        <v xml:space="preserve">0.1808 </v>
      </c>
      <c r="F25" s="15" t="str">
        <f>_xlfn.CONCAT(FIXED(VLOOKUP($L25,logitme.black!$B:$X,2,0),4)," ",VLOOKUP($L25,logitme.black!$B:$X,19,0))</f>
        <v xml:space="preserve">0.2386 </v>
      </c>
      <c r="G25" s="45" t="str">
        <f>_xlfn.CONCAT(FIXED(VLOOKUP($L25,logitme.black!$B:$X,6,0),4)," ",VLOOKUP($L25,logitme.black!$B:$X,20,0))</f>
        <v xml:space="preserve">0.0021 </v>
      </c>
      <c r="H25" s="43" t="str">
        <f>_xlfn.CONCAT(FIXED(VLOOKUP($L25,logitme.black!$B:$X,10,0),4)," ",VLOOKUP($L25,logitme.black!$B:$X,21,0))</f>
        <v>0.9485 *</v>
      </c>
      <c r="I25" s="15" t="str">
        <f>_xlfn.CONCAT(FIXED(VLOOKUP($L25,logitme.hispan!$B:$X,2,0),4)," ",VLOOKUP($L25,logitme.hispan!$B:$X,19,0))</f>
        <v xml:space="preserve">0.0710 </v>
      </c>
      <c r="J25" s="45" t="str">
        <f>_xlfn.CONCAT(FIXED(VLOOKUP($L25,logitme.hispan!$B:$X,6,0),4)," ",VLOOKUP($L25,logitme.hispan!$B:$X,20,0))</f>
        <v xml:space="preserve">0.1086 </v>
      </c>
      <c r="K25" s="45" t="str">
        <f>_xlfn.CONCAT(FIXED(VLOOKUP($L25,logitme.hispan!$B:$X,10,0),4)," ",VLOOKUP($L25,logitme.hispan!$B:$X,21,0))</f>
        <v xml:space="preserve">0.0449 </v>
      </c>
      <c r="L25" s="11" t="s">
        <v>28</v>
      </c>
    </row>
    <row r="26" spans="2:12" x14ac:dyDescent="0.25">
      <c r="B26" s="110"/>
      <c r="C26" s="13" t="str">
        <f>_xlfn.CONCAT("(",FIXED(VLOOKUP($L25,logitme.white!$B:$X,3,0),4),")")</f>
        <v>(0.1020)</v>
      </c>
      <c r="D26" s="29" t="str">
        <f>_xlfn.CONCAT("(",FIXED(VLOOKUP($L25,logitme.white!$B:$X,7,0),4),")")</f>
        <v>(0.1464)</v>
      </c>
      <c r="E26" s="44" t="str">
        <f>_xlfn.CONCAT("(",FIXED(VLOOKUP($L25,logitme.white!$B:$X,11,0),4),")")</f>
        <v>(0.1458)</v>
      </c>
      <c r="F26" s="13" t="str">
        <f>_xlfn.CONCAT("(",FIXED(VLOOKUP($L25,logitme.black!$B:$X,3,0),4),")")</f>
        <v>(0.1668)</v>
      </c>
      <c r="G26" s="29" t="str">
        <f>_xlfn.CONCAT("(",FIXED(VLOOKUP($L25,logitme.black!$B:$X,7,0),4),")")</f>
        <v>(0.1942)</v>
      </c>
      <c r="H26" s="44" t="str">
        <f>_xlfn.CONCAT("(",FIXED(VLOOKUP($L25,logitme.black!$B:$X,11,0),4),")")</f>
        <v>(0.3881)</v>
      </c>
      <c r="I26" s="13" t="str">
        <f>_xlfn.CONCAT("(",FIXED(VLOOKUP($L25,logitme.hispan!$B:$X,3,0),4),")")</f>
        <v>(0.2171)</v>
      </c>
      <c r="J26" s="29" t="str">
        <f>_xlfn.CONCAT("(",FIXED(VLOOKUP($L25,logitme.hispan!$B:$X,7,0),4),")")</f>
        <v>(0.3128)</v>
      </c>
      <c r="K26" s="29" t="str">
        <f>_xlfn.CONCAT("(",FIXED(VLOOKUP($L25,logitme.hispan!$B:$X,11,0),4),")")</f>
        <v>(0.3114)</v>
      </c>
    </row>
    <row r="27" spans="2:12" x14ac:dyDescent="0.25">
      <c r="B27" s="109" t="s">
        <v>31</v>
      </c>
      <c r="C27" s="15" t="str">
        <f>_xlfn.CONCAT(FIXED(VLOOKUP($L27,logitme.white!$B:$X,2,0),4)," ",VLOOKUP($L27,logitme.white!$B:$X,19,0))</f>
        <v>-0.0603 ***</v>
      </c>
      <c r="D27" s="45" t="str">
        <f>_xlfn.CONCAT(FIXED(VLOOKUP($L27,logitme.white!$B:$X,6,0),4)," ",VLOOKUP($L27,logitme.white!$B:$X,20,0))</f>
        <v>-0.0547 ***</v>
      </c>
      <c r="E27" s="43" t="str">
        <f>_xlfn.CONCAT(FIXED(VLOOKUP($L27,logitme.white!$B:$X,10,0),4)," ",VLOOKUP($L27,logitme.white!$B:$X,21,0))</f>
        <v>-0.0691 ***</v>
      </c>
      <c r="F27" s="15" t="str">
        <f>_xlfn.CONCAT(FIXED(VLOOKUP($L27,logitme.black!$B:$X,2,0),4)," ",VLOOKUP($L27,logitme.black!$B:$X,19,0))</f>
        <v>-0.0543 ***</v>
      </c>
      <c r="G27" s="45" t="str">
        <f>_xlfn.CONCAT(FIXED(VLOOKUP($L27,logitme.black!$B:$X,6,0),4)," ",VLOOKUP($L27,logitme.black!$B:$X,20,0))</f>
        <v>-0.0514 **</v>
      </c>
      <c r="H27" s="43" t="str">
        <f>_xlfn.CONCAT(FIXED(VLOOKUP($L27,logitme.black!$B:$X,10,0),4)," ",VLOOKUP($L27,logitme.black!$B:$X,21,0))</f>
        <v>-0.0553 **</v>
      </c>
      <c r="I27" s="15" t="str">
        <f>_xlfn.CONCAT(FIXED(VLOOKUP($L27,logitme.hispan!$B:$X,2,0),4)," ",VLOOKUP($L27,logitme.hispan!$B:$X,19,0))</f>
        <v>-0.0423 *</v>
      </c>
      <c r="J27" s="45" t="str">
        <f>_xlfn.CONCAT(FIXED(VLOOKUP($L27,logitme.hispan!$B:$X,6,0),4)," ",VLOOKUP($L27,logitme.hispan!$B:$X,20,0))</f>
        <v xml:space="preserve">-0.0022 </v>
      </c>
      <c r="K27" s="45" t="str">
        <f>_xlfn.CONCAT(FIXED(VLOOKUP($L27,logitme.hispan!$B:$X,10,0),4)," ",VLOOKUP($L27,logitme.hispan!$B:$X,21,0))</f>
        <v>-0.0792 **</v>
      </c>
      <c r="L27" s="11" t="s">
        <v>31</v>
      </c>
    </row>
    <row r="28" spans="2:12" x14ac:dyDescent="0.25">
      <c r="B28" s="110"/>
      <c r="C28" s="13" t="str">
        <f>_xlfn.CONCAT("(",FIXED(VLOOKUP($L27,logitme.white!$B:$X,3,0),4),")")</f>
        <v>(0.0112)</v>
      </c>
      <c r="D28" s="29" t="str">
        <f>_xlfn.CONCAT("(",FIXED(VLOOKUP($L27,logitme.white!$B:$X,7,0),4),")")</f>
        <v>(0.0166)</v>
      </c>
      <c r="E28" s="44" t="str">
        <f>_xlfn.CONCAT("(",FIXED(VLOOKUP($L27,logitme.white!$B:$X,11,0),4),")")</f>
        <v>(0.0154)</v>
      </c>
      <c r="F28" s="13" t="str">
        <f>_xlfn.CONCAT("(",FIXED(VLOOKUP($L27,logitme.black!$B:$X,3,0),4),")")</f>
        <v>(0.0114)</v>
      </c>
      <c r="G28" s="29" t="str">
        <f>_xlfn.CONCAT("(",FIXED(VLOOKUP($L27,logitme.black!$B:$X,7,0),4),")")</f>
        <v>(0.0158)</v>
      </c>
      <c r="H28" s="44" t="str">
        <f>_xlfn.CONCAT("(",FIXED(VLOOKUP($L27,logitme.black!$B:$X,11,0),4),")")</f>
        <v>(0.0170)</v>
      </c>
      <c r="I28" s="13" t="str">
        <f>_xlfn.CONCAT("(",FIXED(VLOOKUP($L27,logitme.hispan!$B:$X,3,0),4),")")</f>
        <v>(0.0170)</v>
      </c>
      <c r="J28" s="29" t="str">
        <f>_xlfn.CONCAT("(",FIXED(VLOOKUP($L27,logitme.hispan!$B:$X,7,0),4),")")</f>
        <v>(0.0252)</v>
      </c>
      <c r="K28" s="29" t="str">
        <f>_xlfn.CONCAT("(",FIXED(VLOOKUP($L27,logitme.hispan!$B:$X,11,0),4),")")</f>
        <v>(0.0242)</v>
      </c>
    </row>
    <row r="29" spans="2:12" x14ac:dyDescent="0.25">
      <c r="B29" s="109" t="s">
        <v>34</v>
      </c>
      <c r="C29" s="15" t="str">
        <f>_xlfn.CONCAT(FIXED(VLOOKUP($L29,logitme.white!$B:$X,2,0),4)," ",VLOOKUP($L29,logitme.white!$B:$X,19,0))</f>
        <v>0.0041 ***</v>
      </c>
      <c r="D29" s="45" t="str">
        <f>_xlfn.CONCAT(FIXED(VLOOKUP($L29,logitme.white!$B:$X,6,0),4)," ",VLOOKUP($L29,logitme.white!$B:$X,20,0))</f>
        <v>0.0045 ***</v>
      </c>
      <c r="E29" s="43" t="str">
        <f>_xlfn.CONCAT(FIXED(VLOOKUP($L29,logitme.white!$B:$X,10,0),4)," ",VLOOKUP($L29,logitme.white!$B:$X,21,0))</f>
        <v>0.0039 ***</v>
      </c>
      <c r="F29" s="15" t="str">
        <f>_xlfn.CONCAT(FIXED(VLOOKUP($L29,logitme.black!$B:$X,2,0),4)," ",VLOOKUP($L29,logitme.black!$B:$X,19,0))</f>
        <v>0.0048 ***</v>
      </c>
      <c r="G29" s="45" t="str">
        <f>_xlfn.CONCAT(FIXED(VLOOKUP($L29,logitme.black!$B:$X,6,0),4)," ",VLOOKUP($L29,logitme.black!$B:$X,20,0))</f>
        <v>0.0051 ***</v>
      </c>
      <c r="H29" s="43" t="str">
        <f>_xlfn.CONCAT(FIXED(VLOOKUP($L29,logitme.black!$B:$X,10,0),4)," ",VLOOKUP($L29,logitme.black!$B:$X,21,0))</f>
        <v>0.0037 *</v>
      </c>
      <c r="I29" s="15" t="str">
        <f>_xlfn.CONCAT(FIXED(VLOOKUP($L29,logitme.hispan!$B:$X,2,0),4)," ",VLOOKUP($L29,logitme.hispan!$B:$X,19,0))</f>
        <v>0.0040 ***</v>
      </c>
      <c r="J29" s="45" t="str">
        <f>_xlfn.CONCAT(FIXED(VLOOKUP($L29,logitme.hispan!$B:$X,6,0),4)," ",VLOOKUP($L29,logitme.hispan!$B:$X,20,0))</f>
        <v>0.0046 **</v>
      </c>
      <c r="K29" s="45" t="str">
        <f>_xlfn.CONCAT(FIXED(VLOOKUP($L29,logitme.hispan!$B:$X,10,0),4)," ",VLOOKUP($L29,logitme.hispan!$B:$X,21,0))</f>
        <v>0.0036 *</v>
      </c>
      <c r="L29" s="11" t="s">
        <v>34</v>
      </c>
    </row>
    <row r="30" spans="2:12" x14ac:dyDescent="0.25">
      <c r="B30" s="110"/>
      <c r="C30" s="13" t="str">
        <f>_xlfn.CONCAT("(",FIXED(VLOOKUP($L29,logitme.white!$B:$X,3,0),4),")")</f>
        <v>(0.0007)</v>
      </c>
      <c r="D30" s="29" t="str">
        <f>_xlfn.CONCAT("(",FIXED(VLOOKUP($L29,logitme.white!$B:$X,7,0),4),")")</f>
        <v>(0.0011)</v>
      </c>
      <c r="E30" s="44" t="str">
        <f>_xlfn.CONCAT("(",FIXED(VLOOKUP($L29,logitme.white!$B:$X,11,0),4),")")</f>
        <v>(0.0009)</v>
      </c>
      <c r="F30" s="13" t="str">
        <f>_xlfn.CONCAT("(",FIXED(VLOOKUP($L29,logitme.black!$B:$X,3,0),4),")")</f>
        <v>(0.0011)</v>
      </c>
      <c r="G30" s="29" t="str">
        <f>_xlfn.CONCAT("(",FIXED(VLOOKUP($L29,logitme.black!$B:$X,7,0),4),")")</f>
        <v>(0.0014)</v>
      </c>
      <c r="H30" s="44" t="str">
        <f>_xlfn.CONCAT("(",FIXED(VLOOKUP($L29,logitme.black!$B:$X,11,0),4),")")</f>
        <v>(0.0015)</v>
      </c>
      <c r="I30" s="13" t="str">
        <f>_xlfn.CONCAT("(",FIXED(VLOOKUP($L29,logitme.hispan!$B:$X,3,0),4),")")</f>
        <v>(0.0011)</v>
      </c>
      <c r="J30" s="29" t="str">
        <f>_xlfn.CONCAT("(",FIXED(VLOOKUP($L29,logitme.hispan!$B:$X,7,0),4),")")</f>
        <v>(0.0018)</v>
      </c>
      <c r="K30" s="29" t="str">
        <f>_xlfn.CONCAT("(",FIXED(VLOOKUP($L29,logitme.hispan!$B:$X,11,0),4),")")</f>
        <v>(0.0016)</v>
      </c>
    </row>
    <row r="31" spans="2:12" x14ac:dyDescent="0.25">
      <c r="B31" s="109" t="s">
        <v>99</v>
      </c>
      <c r="C31" s="15" t="str">
        <f>_xlfn.CONCAT(FIXED(VLOOKUP($L31,logitme.white!$B:$X,2,0),4)," ",VLOOKUP($L31,logitme.white!$B:$X,19,0))</f>
        <v xml:space="preserve">0.0002 </v>
      </c>
      <c r="D31" s="45" t="str">
        <f>_xlfn.CONCAT(FIXED(VLOOKUP($L31,logitme.white!$B:$X,6,0),4)," ",VLOOKUP($L31,logitme.white!$B:$X,20,0))</f>
        <v xml:space="preserve">0.0002 </v>
      </c>
      <c r="E31" s="43" t="str">
        <f>_xlfn.CONCAT(FIXED(VLOOKUP($L31,logitme.white!$B:$X,10,0),4)," ",VLOOKUP($L31,logitme.white!$B:$X,21,0))</f>
        <v xml:space="preserve">0.0003 </v>
      </c>
      <c r="F31" s="15" t="str">
        <f>_xlfn.CONCAT(FIXED(VLOOKUP($L31,logitme.black!$B:$X,2,0),4)," ",VLOOKUP($L31,logitme.black!$B:$X,19,0))</f>
        <v xml:space="preserve">-0.0003 </v>
      </c>
      <c r="G31" s="45" t="str">
        <f>_xlfn.CONCAT(FIXED(VLOOKUP($L31,logitme.black!$B:$X,6,0),4)," ",VLOOKUP($L31,logitme.black!$B:$X,20,0))</f>
        <v xml:space="preserve">-0.0007 </v>
      </c>
      <c r="H31" s="43" t="str">
        <f>_xlfn.CONCAT(FIXED(VLOOKUP($L31,logitme.black!$B:$X,10,0),4)," ",VLOOKUP($L31,logitme.black!$B:$X,21,0))</f>
        <v xml:space="preserve">0.0002 </v>
      </c>
      <c r="I31" s="15" t="str">
        <f>_xlfn.CONCAT(FIXED(VLOOKUP($L31,logitme.hispan!$B:$X,2,0),4)," ",VLOOKUP($L31,logitme.hispan!$B:$X,19,0))</f>
        <v>-0.0009 *</v>
      </c>
      <c r="J31" s="45" t="str">
        <f>_xlfn.CONCAT(FIXED(VLOOKUP($L31,logitme.hispan!$B:$X,6,0),4)," ",VLOOKUP($L31,logitme.hispan!$B:$X,20,0))</f>
        <v xml:space="preserve">-0.0008 </v>
      </c>
      <c r="K31" s="45" t="str">
        <f>_xlfn.CONCAT(FIXED(VLOOKUP($L31,logitme.hispan!$B:$X,10,0),4)," ",VLOOKUP($L31,logitme.hispan!$B:$X,21,0))</f>
        <v xml:space="preserve">-0.0008 </v>
      </c>
      <c r="L31" s="11" t="s">
        <v>35</v>
      </c>
    </row>
    <row r="32" spans="2:12" x14ac:dyDescent="0.25">
      <c r="B32" s="110"/>
      <c r="C32" s="13" t="str">
        <f>_xlfn.CONCAT("(",FIXED(VLOOKUP($L31,logitme.white!$B:$X,3,0),4),")")</f>
        <v>(0.0003)</v>
      </c>
      <c r="D32" s="29" t="str">
        <f>_xlfn.CONCAT("(",FIXED(VLOOKUP($L31,logitme.white!$B:$X,7,0),4),")")</f>
        <v>(0.0005)</v>
      </c>
      <c r="E32" s="44" t="str">
        <f>_xlfn.CONCAT("(",FIXED(VLOOKUP($L31,logitme.white!$B:$X,11,0),4),")")</f>
        <v>(0.0003)</v>
      </c>
      <c r="F32" s="13" t="str">
        <f>_xlfn.CONCAT("(",FIXED(VLOOKUP($L31,logitme.black!$B:$X,3,0),4),")")</f>
        <v>(0.0004)</v>
      </c>
      <c r="G32" s="29" t="str">
        <f>_xlfn.CONCAT("(",FIXED(VLOOKUP($L31,logitme.black!$B:$X,7,0),4),")")</f>
        <v>(0.0006)</v>
      </c>
      <c r="H32" s="44"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09" t="s">
        <v>100</v>
      </c>
      <c r="C33" s="15" t="str">
        <f>_xlfn.CONCAT(FIXED(VLOOKUP($L33,logitme.white!$B:$X,2,0),4)," ",VLOOKUP($L33,logitme.white!$B:$X,19,0))</f>
        <v>0.0004 *</v>
      </c>
      <c r="D33" s="45" t="str">
        <f>_xlfn.CONCAT(FIXED(VLOOKUP($L33,logitme.white!$B:$X,6,0),4)," ",VLOOKUP($L33,logitme.white!$B:$X,20,0))</f>
        <v xml:space="preserve">0.0003 </v>
      </c>
      <c r="E33" s="43" t="str">
        <f>_xlfn.CONCAT(FIXED(VLOOKUP($L33,logitme.white!$B:$X,10,0),4)," ",VLOOKUP($L33,logitme.white!$B:$X,21,0))</f>
        <v>0.0005 *</v>
      </c>
      <c r="F33" s="15" t="str">
        <f>_xlfn.CONCAT(FIXED(VLOOKUP($L33,logitme.black!$B:$X,2,0),4)," ",VLOOKUP($L33,logitme.black!$B:$X,19,0))</f>
        <v xml:space="preserve">0.0002 </v>
      </c>
      <c r="G33" s="45" t="str">
        <f>_xlfn.CONCAT(FIXED(VLOOKUP($L33,logitme.black!$B:$X,6,0),4)," ",VLOOKUP($L33,logitme.black!$B:$X,20,0))</f>
        <v xml:space="preserve">-0.0001 </v>
      </c>
      <c r="H33" s="43" t="str">
        <f>_xlfn.CONCAT(FIXED(VLOOKUP($L33,logitme.black!$B:$X,10,0),4)," ",VLOOKUP($L33,logitme.black!$B:$X,21,0))</f>
        <v>0.0005 ^</v>
      </c>
      <c r="I33" s="15" t="str">
        <f>_xlfn.CONCAT(FIXED(VLOOKUP($L33,logitme.hispan!$B:$X,2,0),4)," ",VLOOKUP($L33,logitme.hispan!$B:$X,19,0))</f>
        <v>0.0006 *</v>
      </c>
      <c r="J33" s="45" t="str">
        <f>_xlfn.CONCAT(FIXED(VLOOKUP($L33,logitme.hispan!$B:$X,6,0),4)," ",VLOOKUP($L33,logitme.hispan!$B:$X,20,0))</f>
        <v xml:space="preserve">0.0002 </v>
      </c>
      <c r="K33" s="45" t="str">
        <f>_xlfn.CONCAT(FIXED(VLOOKUP($L33,logitme.hispan!$B:$X,10,0),4)," ",VLOOKUP($L33,logitme.hispan!$B:$X,21,0))</f>
        <v>0.0011 **</v>
      </c>
      <c r="L33" s="11" t="s">
        <v>36</v>
      </c>
    </row>
    <row r="34" spans="2:12" x14ac:dyDescent="0.25">
      <c r="B34" s="110"/>
      <c r="C34" s="13" t="str">
        <f>_xlfn.CONCAT("(",FIXED(VLOOKUP($L33,logitme.white!$B:$X,3,0),4),")")</f>
        <v>(0.0002)</v>
      </c>
      <c r="D34" s="29" t="str">
        <f>_xlfn.CONCAT("(",FIXED(VLOOKUP($L33,logitme.white!$B:$X,7,0),4),")")</f>
        <v>(0.0002)</v>
      </c>
      <c r="E34" s="44" t="str">
        <f>_xlfn.CONCAT("(",FIXED(VLOOKUP($L33,logitme.white!$B:$X,11,0),4),")")</f>
        <v>(0.0002)</v>
      </c>
      <c r="F34" s="13" t="str">
        <f>_xlfn.CONCAT("(",FIXED(VLOOKUP($L33,logitme.black!$B:$X,3,0),4),")")</f>
        <v>(0.0002)</v>
      </c>
      <c r="G34" s="29" t="str">
        <f>_xlfn.CONCAT("(",FIXED(VLOOKUP($L33,logitme.black!$B:$X,7,0),4),")")</f>
        <v>(0.0003)</v>
      </c>
      <c r="H34" s="44"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09" t="s">
        <v>101</v>
      </c>
      <c r="C35" s="15" t="str">
        <f>_xlfn.CONCAT(FIXED(VLOOKUP($L35,logitme.white!$B:$X,2,0),4)," ",VLOOKUP($L35,logitme.white!$B:$X,19,0))</f>
        <v xml:space="preserve">0.0267 </v>
      </c>
      <c r="D35" s="45" t="str">
        <f>_xlfn.CONCAT(FIXED(VLOOKUP($L35,logitme.white!$B:$X,6,0),4)," ",VLOOKUP($L35,logitme.white!$B:$X,20,0))</f>
        <v xml:space="preserve">-0.0034 </v>
      </c>
      <c r="E35" s="43" t="str">
        <f>_xlfn.CONCAT(FIXED(VLOOKUP($L35,logitme.white!$B:$X,10,0),4)," ",VLOOKUP($L35,logitme.white!$B:$X,21,0))</f>
        <v xml:space="preserve">0.0639 </v>
      </c>
      <c r="F35" s="15" t="str">
        <f>_xlfn.CONCAT(FIXED(VLOOKUP($L35,logitme.black!$B:$X,2,0),4)," ",VLOOKUP($L35,logitme.black!$B:$X,19,0))</f>
        <v xml:space="preserve">-0.0170 </v>
      </c>
      <c r="G35" s="45" t="str">
        <f>_xlfn.CONCAT(FIXED(VLOOKUP($L35,logitme.black!$B:$X,6,0),4)," ",VLOOKUP($L35,logitme.black!$B:$X,20,0))</f>
        <v xml:space="preserve">0.0221 </v>
      </c>
      <c r="H35" s="43" t="str">
        <f>_xlfn.CONCAT(FIXED(VLOOKUP($L35,logitme.black!$B:$X,10,0),4)," ",VLOOKUP($L35,logitme.black!$B:$X,21,0))</f>
        <v xml:space="preserve">-0.0677 </v>
      </c>
      <c r="I35" s="15" t="str">
        <f>_xlfn.CONCAT(FIXED(VLOOKUP($L35,logitme.hispan!$B:$X,2,0),4)," ",VLOOKUP($L35,logitme.hispan!$B:$X,19,0))</f>
        <v xml:space="preserve">-0.0283 </v>
      </c>
      <c r="J35" s="45" t="str">
        <f>_xlfn.CONCAT(FIXED(VLOOKUP($L35,logitme.hispan!$B:$X,6,0),4)," ",VLOOKUP($L35,logitme.hispan!$B:$X,20,0))</f>
        <v xml:space="preserve">0.0631 </v>
      </c>
      <c r="K35" s="45" t="str">
        <f>_xlfn.CONCAT(FIXED(VLOOKUP($L35,logitme.hispan!$B:$X,10,0),4)," ",VLOOKUP($L35,logitme.hispan!$B:$X,21,0))</f>
        <v>-0.1286 ^</v>
      </c>
      <c r="L35" s="11" t="s">
        <v>37</v>
      </c>
    </row>
    <row r="36" spans="2:12" x14ac:dyDescent="0.25">
      <c r="B36" s="110"/>
      <c r="C36" s="13" t="str">
        <f>_xlfn.CONCAT("(",FIXED(VLOOKUP($L35,logitme.white!$B:$X,3,0),4),")")</f>
        <v>(0.0331)</v>
      </c>
      <c r="D36" s="29" t="str">
        <f>_xlfn.CONCAT("(",FIXED(VLOOKUP($L35,logitme.white!$B:$X,7,0),4),")")</f>
        <v>(0.0481)</v>
      </c>
      <c r="E36" s="44" t="str">
        <f>_xlfn.CONCAT("(",FIXED(VLOOKUP($L35,logitme.white!$B:$X,11,0),4),")")</f>
        <v>(0.0465)</v>
      </c>
      <c r="F36" s="13" t="str">
        <f>_xlfn.CONCAT("(",FIXED(VLOOKUP($L35,logitme.black!$B:$X,3,0),4),")")</f>
        <v>(0.0381)</v>
      </c>
      <c r="G36" s="29" t="str">
        <f>_xlfn.CONCAT("(",FIXED(VLOOKUP($L35,logitme.black!$B:$X,7,0),4),")")</f>
        <v>(0.0519)</v>
      </c>
      <c r="H36" s="44" t="str">
        <f>_xlfn.CONCAT("(",FIXED(VLOOKUP($L35,logitme.black!$B:$X,11,0),4),")")</f>
        <v>(0.0573)</v>
      </c>
      <c r="I36" s="13" t="str">
        <f>_xlfn.CONCAT("(",FIXED(VLOOKUP($L35,logitme.hispan!$B:$X,3,0),4),")")</f>
        <v>(0.0509)</v>
      </c>
      <c r="J36" s="29" t="str">
        <f>_xlfn.CONCAT("(",FIXED(VLOOKUP($L35,logitme.hispan!$B:$X,7,0),4),")")</f>
        <v>(0.0725)</v>
      </c>
      <c r="K36" s="29" t="str">
        <f>_xlfn.CONCAT("(",FIXED(VLOOKUP($L35,logitme.hispan!$B:$X,11,0),4),")")</f>
        <v>(0.0751)</v>
      </c>
    </row>
    <row r="37" spans="2:12" x14ac:dyDescent="0.25">
      <c r="B37" s="109" t="s">
        <v>102</v>
      </c>
      <c r="C37" s="15" t="str">
        <f>_xlfn.CONCAT(FIXED(VLOOKUP($L37,logitme.white!$B:$X,2,0),4)," ",VLOOKUP($L37,logitme.white!$B:$X,19,0))</f>
        <v xml:space="preserve">-0.0388 </v>
      </c>
      <c r="D37" s="45" t="str">
        <f>_xlfn.CONCAT(FIXED(VLOOKUP($L37,logitme.white!$B:$X,6,0),4)," ",VLOOKUP($L37,logitme.white!$B:$X,20,0))</f>
        <v xml:space="preserve">-0.0359 </v>
      </c>
      <c r="E37" s="43" t="str">
        <f>_xlfn.CONCAT(FIXED(VLOOKUP($L37,logitme.white!$B:$X,10,0),4)," ",VLOOKUP($L37,logitme.white!$B:$X,21,0))</f>
        <v xml:space="preserve">-0.0350 </v>
      </c>
      <c r="F37" s="15" t="str">
        <f>_xlfn.CONCAT(FIXED(VLOOKUP($L37,logitme.black!$B:$X,2,0),4)," ",VLOOKUP($L37,logitme.black!$B:$X,19,0))</f>
        <v xml:space="preserve">0.0884 </v>
      </c>
      <c r="G37" s="45" t="str">
        <f>_xlfn.CONCAT(FIXED(VLOOKUP($L37,logitme.black!$B:$X,6,0),4)," ",VLOOKUP($L37,logitme.black!$B:$X,20,0))</f>
        <v>0.1699 *</v>
      </c>
      <c r="H37" s="43" t="str">
        <f>_xlfn.CONCAT(FIXED(VLOOKUP($L37,logitme.black!$B:$X,10,0),4)," ",VLOOKUP($L37,logitme.black!$B:$X,21,0))</f>
        <v xml:space="preserve">-0.0288 </v>
      </c>
      <c r="I37" s="15" t="str">
        <f>_xlfn.CONCAT(FIXED(VLOOKUP($L37,logitme.hispan!$B:$X,2,0),4)," ",VLOOKUP($L37,logitme.hispan!$B:$X,19,0))</f>
        <v xml:space="preserve">-0.0829 </v>
      </c>
      <c r="J37" s="45" t="str">
        <f>_xlfn.CONCAT(FIXED(VLOOKUP($L37,logitme.hispan!$B:$X,6,0),4)," ",VLOOKUP($L37,logitme.hispan!$B:$X,20,0))</f>
        <v xml:space="preserve">0.0270 </v>
      </c>
      <c r="K37" s="45" t="str">
        <f>_xlfn.CONCAT(FIXED(VLOOKUP($L37,logitme.hispan!$B:$X,10,0),4)," ",VLOOKUP($L37,logitme.hispan!$B:$X,21,0))</f>
        <v>-0.2074 ^</v>
      </c>
      <c r="L37" s="11" t="s">
        <v>38</v>
      </c>
    </row>
    <row r="38" spans="2:12" x14ac:dyDescent="0.25">
      <c r="B38" s="110"/>
      <c r="C38" s="13" t="str">
        <f>_xlfn.CONCAT("(",FIXED(VLOOKUP($L37,logitme.white!$B:$X,3,0),4),")")</f>
        <v>(0.0517)</v>
      </c>
      <c r="D38" s="29" t="str">
        <f>_xlfn.CONCAT("(",FIXED(VLOOKUP($L37,logitme.white!$B:$X,7,0),4),")")</f>
        <v>(0.0744)</v>
      </c>
      <c r="E38" s="44" t="str">
        <f>_xlfn.CONCAT("(",FIXED(VLOOKUP($L37,logitme.white!$B:$X,11,0),4),")")</f>
        <v>(0.0734)</v>
      </c>
      <c r="F38" s="13" t="str">
        <f>_xlfn.CONCAT("(",FIXED(VLOOKUP($L37,logitme.black!$B:$X,3,0),4),")")</f>
        <v>(0.0543)</v>
      </c>
      <c r="G38" s="29" t="str">
        <f>_xlfn.CONCAT("(",FIXED(VLOOKUP($L37,logitme.black!$B:$X,7,0),4),")")</f>
        <v>(0.0716)</v>
      </c>
      <c r="H38" s="44" t="str">
        <f>_xlfn.CONCAT("(",FIXED(VLOOKUP($L37,logitme.black!$B:$X,11,0),4),")")</f>
        <v>(0.0865)</v>
      </c>
      <c r="I38" s="13" t="str">
        <f>_xlfn.CONCAT("(",FIXED(VLOOKUP($L37,logitme.hispan!$B:$X,3,0),4),")")</f>
        <v>(0.0764)</v>
      </c>
      <c r="J38" s="29" t="str">
        <f>_xlfn.CONCAT("(",FIXED(VLOOKUP($L37,logitme.hispan!$B:$X,7,0),4),")")</f>
        <v>(0.1072)</v>
      </c>
      <c r="K38" s="29" t="str">
        <f>_xlfn.CONCAT("(",FIXED(VLOOKUP($L37,logitme.hispan!$B:$X,11,0),4),")")</f>
        <v>(0.1143)</v>
      </c>
    </row>
    <row r="39" spans="2:12" x14ac:dyDescent="0.25">
      <c r="B39" s="109" t="s">
        <v>127</v>
      </c>
      <c r="C39" s="15" t="str">
        <f>_xlfn.CONCAT(FIXED(VLOOKUP($L39,logitme.white!$B:$X,2,0),4)," ",VLOOKUP($L39,logitme.white!$B:$X,19,0))</f>
        <v>-0.1482 **</v>
      </c>
      <c r="D39" s="45" t="str">
        <f>_xlfn.CONCAT(FIXED(VLOOKUP($L39,logitme.white!$B:$X,6,0),4)," ",VLOOKUP($L39,logitme.white!$B:$X,20,0))</f>
        <v xml:space="preserve">-0.0678 </v>
      </c>
      <c r="E39" s="43" t="str">
        <f>_xlfn.CONCAT(FIXED(VLOOKUP($L39,logitme.white!$B:$X,10,0),4)," ",VLOOKUP($L39,logitme.white!$B:$X,21,0))</f>
        <v>-0.2398 ***</v>
      </c>
      <c r="F39" s="15" t="str">
        <f>_xlfn.CONCAT(FIXED(VLOOKUP($L39,logitme.black!$B:$X,2,0),4)," ",VLOOKUP($L39,logitme.black!$B:$X,19,0))</f>
        <v xml:space="preserve">-0.1148 </v>
      </c>
      <c r="G39" s="45" t="str">
        <f>_xlfn.CONCAT(FIXED(VLOOKUP($L39,logitme.black!$B:$X,6,0),4)," ",VLOOKUP($L39,logitme.black!$B:$X,20,0))</f>
        <v xml:space="preserve">-0.1371 </v>
      </c>
      <c r="H39" s="43" t="str">
        <f>_xlfn.CONCAT(FIXED(VLOOKUP($L39,logitme.black!$B:$X,10,0),4)," ",VLOOKUP($L39,logitme.black!$B:$X,21,0))</f>
        <v xml:space="preserve">-0.0772 </v>
      </c>
      <c r="I39" s="15" t="str">
        <f>_xlfn.CONCAT(FIXED(VLOOKUP($L39,logitme.hispan!$B:$X,2,0),4)," ",VLOOKUP($L39,logitme.hispan!$B:$X,19,0))</f>
        <v xml:space="preserve">-0.0774 </v>
      </c>
      <c r="J39" s="45" t="str">
        <f>_xlfn.CONCAT(FIXED(VLOOKUP($L39,logitme.hispan!$B:$X,6,0),4)," ",VLOOKUP($L39,logitme.hispan!$B:$X,20,0))</f>
        <v xml:space="preserve">0.1154 </v>
      </c>
      <c r="K39" s="45" t="str">
        <f>_xlfn.CONCAT(FIXED(VLOOKUP($L39,logitme.hispan!$B:$X,10,0),4)," ",VLOOKUP($L39,logitme.hispan!$B:$X,21,0))</f>
        <v xml:space="preserve">-0.1966 </v>
      </c>
      <c r="L39" s="11" t="s">
        <v>39</v>
      </c>
    </row>
    <row r="40" spans="2:12" x14ac:dyDescent="0.25">
      <c r="B40" s="110"/>
      <c r="C40" s="13" t="str">
        <f>_xlfn.CONCAT("(",FIXED(VLOOKUP($L39,logitme.white!$B:$X,3,0),4),")")</f>
        <v>(0.0455)</v>
      </c>
      <c r="D40" s="29" t="str">
        <f>_xlfn.CONCAT("(",FIXED(VLOOKUP($L39,logitme.white!$B:$X,7,0),4),")")</f>
        <v>(0.0674)</v>
      </c>
      <c r="E40" s="44" t="str">
        <f>_xlfn.CONCAT("(",FIXED(VLOOKUP($L39,logitme.white!$B:$X,11,0),4),")")</f>
        <v>(0.0627)</v>
      </c>
      <c r="F40" s="13" t="str">
        <f>_xlfn.CONCAT("(",FIXED(VLOOKUP($L39,logitme.black!$B:$X,3,0),4),")")</f>
        <v>(0.0944)</v>
      </c>
      <c r="G40" s="29" t="str">
        <f>_xlfn.CONCAT("(",FIXED(VLOOKUP($L39,logitme.black!$B:$X,7,0),4),")")</f>
        <v>(0.1394)</v>
      </c>
      <c r="H40" s="44" t="str">
        <f>_xlfn.CONCAT("(",FIXED(VLOOKUP($L39,logitme.black!$B:$X,11,0),4),")")</f>
        <v>(0.1296)</v>
      </c>
      <c r="I40" s="13" t="str">
        <f>_xlfn.CONCAT("(",FIXED(VLOOKUP($L39,logitme.hispan!$B:$X,3,0),4),")")</f>
        <v>(0.0925)</v>
      </c>
      <c r="J40" s="29" t="str">
        <f>_xlfn.CONCAT("(",FIXED(VLOOKUP($L39,logitme.hispan!$B:$X,7,0),4),")")</f>
        <v>(0.1389)</v>
      </c>
      <c r="K40" s="29" t="str">
        <f>_xlfn.CONCAT("(",FIXED(VLOOKUP($L39,logitme.hispan!$B:$X,11,0),4),")")</f>
        <v>(0.1308)</v>
      </c>
    </row>
    <row r="41" spans="2:12" x14ac:dyDescent="0.25">
      <c r="B41" s="109" t="s">
        <v>126</v>
      </c>
      <c r="C41" s="15" t="str">
        <f>_xlfn.CONCAT(FIXED(VLOOKUP($L41,logitme.white!$B:$X,2,0),4)," ",VLOOKUP($L41,logitme.white!$B:$X,19,0))</f>
        <v>-0.2065 ***</v>
      </c>
      <c r="D41" s="45" t="str">
        <f>_xlfn.CONCAT(FIXED(VLOOKUP($L41,logitme.white!$B:$X,6,0),4)," ",VLOOKUP($L41,logitme.white!$B:$X,20,0))</f>
        <v>-0.1480 ^</v>
      </c>
      <c r="E41" s="43" t="str">
        <f>_xlfn.CONCAT(FIXED(VLOOKUP($L41,logitme.white!$B:$X,10,0),4)," ",VLOOKUP($L41,logitme.white!$B:$X,21,0))</f>
        <v>-0.2696 ***</v>
      </c>
      <c r="F41" s="15" t="str">
        <f>_xlfn.CONCAT(FIXED(VLOOKUP($L41,logitme.black!$B:$X,2,0),4)," ",VLOOKUP($L41,logitme.black!$B:$X,19,0))</f>
        <v>-0.3164 **</v>
      </c>
      <c r="G41" s="45" t="str">
        <f>_xlfn.CONCAT(FIXED(VLOOKUP($L41,logitme.black!$B:$X,6,0),4)," ",VLOOKUP($L41,logitme.black!$B:$X,20,0))</f>
        <v xml:space="preserve">-0.1784 </v>
      </c>
      <c r="H41" s="43" t="str">
        <f>_xlfn.CONCAT(FIXED(VLOOKUP($L41,logitme.black!$B:$X,10,0),4)," ",VLOOKUP($L41,logitme.black!$B:$X,21,0))</f>
        <v>-0.4729 ***</v>
      </c>
      <c r="I41" s="15" t="str">
        <f>_xlfn.CONCAT(FIXED(VLOOKUP($L41,logitme.hispan!$B:$X,2,0),4)," ",VLOOKUP($L41,logitme.hispan!$B:$X,19,0))</f>
        <v>-0.3906 ***</v>
      </c>
      <c r="J41" s="45" t="str">
        <f>_xlfn.CONCAT(FIXED(VLOOKUP($L41,logitme.hispan!$B:$X,6,0),4)," ",VLOOKUP($L41,logitme.hispan!$B:$X,20,0))</f>
        <v>-0.3882 ***</v>
      </c>
      <c r="K41" s="45" t="str">
        <f>_xlfn.CONCAT(FIXED(VLOOKUP($L41,logitme.hispan!$B:$X,10,0),4)," ",VLOOKUP($L41,logitme.hispan!$B:$X,21,0))</f>
        <v>-0.3493 **</v>
      </c>
      <c r="L41" s="11" t="s">
        <v>40</v>
      </c>
    </row>
    <row r="42" spans="2:12" x14ac:dyDescent="0.25">
      <c r="B42" s="110"/>
      <c r="C42" s="13" t="str">
        <f>_xlfn.CONCAT("(",FIXED(VLOOKUP($L41,logitme.white!$B:$X,3,0),4),")")</f>
        <v>(0.0531)</v>
      </c>
      <c r="D42" s="29" t="str">
        <f>_xlfn.CONCAT("(",FIXED(VLOOKUP($L41,logitme.white!$B:$X,7,0),4),")")</f>
        <v>(0.0808)</v>
      </c>
      <c r="E42" s="44" t="str">
        <f>_xlfn.CONCAT("(",FIXED(VLOOKUP($L41,logitme.white!$B:$X,11,0),4),")")</f>
        <v>(0.0718)</v>
      </c>
      <c r="F42" s="13" t="str">
        <f>_xlfn.CONCAT("(",FIXED(VLOOKUP($L41,logitme.black!$B:$X,3,0),4),")")</f>
        <v>(0.0997)</v>
      </c>
      <c r="G42" s="29" t="str">
        <f>_xlfn.CONCAT("(",FIXED(VLOOKUP($L41,logitme.black!$B:$X,7,0),4),")")</f>
        <v>(0.1448)</v>
      </c>
      <c r="H42" s="44" t="str">
        <f>_xlfn.CONCAT("(",FIXED(VLOOKUP($L41,logitme.black!$B:$X,11,0),4),")")</f>
        <v>(0.1403)</v>
      </c>
      <c r="I42" s="13" t="str">
        <f>_xlfn.CONCAT("(",FIXED(VLOOKUP($L41,logitme.hispan!$B:$X,3,0),4),")")</f>
        <v>(0.0789)</v>
      </c>
      <c r="J42" s="29" t="str">
        <f>_xlfn.CONCAT("(",FIXED(VLOOKUP($L41,logitme.hispan!$B:$X,7,0),4),")")</f>
        <v>(0.1158)</v>
      </c>
      <c r="K42" s="29" t="str">
        <f>_xlfn.CONCAT("(",FIXED(VLOOKUP($L41,logitme.hispan!$B:$X,11,0),4),")")</f>
        <v>(0.1128)</v>
      </c>
    </row>
    <row r="43" spans="2:12" x14ac:dyDescent="0.25">
      <c r="B43" s="109" t="s">
        <v>103</v>
      </c>
      <c r="C43" s="15" t="str">
        <f>_xlfn.CONCAT(FIXED(VLOOKUP($L43,logitme.white!$B:$X,2,0),4)," ",VLOOKUP($L43,logitme.white!$B:$X,19,0))</f>
        <v>-0.1916 ***</v>
      </c>
      <c r="D43" s="45" t="str">
        <f>_xlfn.CONCAT(FIXED(VLOOKUP($L43,logitme.white!$B:$X,6,0),4)," ",VLOOKUP($L43,logitme.white!$B:$X,20,0))</f>
        <v>-0.1433 *</v>
      </c>
      <c r="E43" s="43" t="str">
        <f>_xlfn.CONCAT(FIXED(VLOOKUP($L43,logitme.white!$B:$X,10,0),4)," ",VLOOKUP($L43,logitme.white!$B:$X,21,0))</f>
        <v>-0.2463 ***</v>
      </c>
      <c r="F43" s="15" t="str">
        <f>_xlfn.CONCAT(FIXED(VLOOKUP($L43,logitme.black!$B:$X,2,0),4)," ",VLOOKUP($L43,logitme.black!$B:$X,19,0))</f>
        <v xml:space="preserve">-0.0873 </v>
      </c>
      <c r="G43" s="45" t="str">
        <f>_xlfn.CONCAT(FIXED(VLOOKUP($L43,logitme.black!$B:$X,6,0),4)," ",VLOOKUP($L43,logitme.black!$B:$X,20,0))</f>
        <v xml:space="preserve">-0.0049 </v>
      </c>
      <c r="H43" s="43" t="str">
        <f>_xlfn.CONCAT(FIXED(VLOOKUP($L43,logitme.black!$B:$X,10,0),4)," ",VLOOKUP($L43,logitme.black!$B:$X,21,0))</f>
        <v xml:space="preserve">-0.1668 </v>
      </c>
      <c r="I43" s="15" t="str">
        <f>_xlfn.CONCAT(FIXED(VLOOKUP($L43,logitme.hispan!$B:$X,2,0),4)," ",VLOOKUP($L43,logitme.hispan!$B:$X,19,0))</f>
        <v xml:space="preserve">-0.0171 </v>
      </c>
      <c r="J43" s="45" t="str">
        <f>_xlfn.CONCAT(FIXED(VLOOKUP($L43,logitme.hispan!$B:$X,6,0),4)," ",VLOOKUP($L43,logitme.hispan!$B:$X,20,0))</f>
        <v xml:space="preserve">0.1132 </v>
      </c>
      <c r="K43" s="45" t="str">
        <f>_xlfn.CONCAT(FIXED(VLOOKUP($L43,logitme.hispan!$B:$X,10,0),4)," ",VLOOKUP($L43,logitme.hispan!$B:$X,21,0))</f>
        <v xml:space="preserve">-0.1050 </v>
      </c>
      <c r="L43" s="11" t="s">
        <v>41</v>
      </c>
    </row>
    <row r="44" spans="2:12" x14ac:dyDescent="0.25">
      <c r="B44" s="110"/>
      <c r="C44" s="13" t="str">
        <f>_xlfn.CONCAT("(",FIXED(VLOOKUP($L43,logitme.white!$B:$X,3,0),4),")")</f>
        <v>(0.0453)</v>
      </c>
      <c r="D44" s="29" t="str">
        <f>_xlfn.CONCAT("(",FIXED(VLOOKUP($L43,logitme.white!$B:$X,7,0),4),")")</f>
        <v>(0.0650)</v>
      </c>
      <c r="E44" s="44" t="str">
        <f>_xlfn.CONCAT("(",FIXED(VLOOKUP($L43,logitme.white!$B:$X,11,0),4),")")</f>
        <v>(0.0645)</v>
      </c>
      <c r="F44" s="13" t="str">
        <f>_xlfn.CONCAT("(",FIXED(VLOOKUP($L43,logitme.black!$B:$X,3,0),4),")")</f>
        <v>(0.0863)</v>
      </c>
      <c r="G44" s="29" t="str">
        <f>_xlfn.CONCAT("(",FIXED(VLOOKUP($L43,logitme.black!$B:$X,7,0),4),")")</f>
        <v>(0.1272)</v>
      </c>
      <c r="H44" s="44" t="str">
        <f>_xlfn.CONCAT("(",FIXED(VLOOKUP($L43,logitme.black!$B:$X,11,0),4),")")</f>
        <v>(0.1189)</v>
      </c>
      <c r="I44" s="13" t="str">
        <f>_xlfn.CONCAT("(",FIXED(VLOOKUP($L43,logitme.hispan!$B:$X,3,0),4),")")</f>
        <v>(0.0607)</v>
      </c>
      <c r="J44" s="29" t="str">
        <f>_xlfn.CONCAT("(",FIXED(VLOOKUP($L43,logitme.hispan!$B:$X,7,0),4),")")</f>
        <v>(0.0893)</v>
      </c>
      <c r="K44" s="29" t="str">
        <f>_xlfn.CONCAT("(",FIXED(VLOOKUP($L43,logitme.hispan!$B:$X,11,0),4),")")</f>
        <v>(0.0875)</v>
      </c>
    </row>
    <row r="45" spans="2:12" x14ac:dyDescent="0.25">
      <c r="B45" s="109" t="s">
        <v>104</v>
      </c>
      <c r="C45" s="15" t="str">
        <f>_xlfn.CONCAT(FIXED(VLOOKUP($L45,logitme.white!$B:$X,2,0),4)," ",VLOOKUP($L45,logitme.white!$B:$X,19,0))</f>
        <v>-0.0932 ***</v>
      </c>
      <c r="D45" s="45" t="str">
        <f>_xlfn.CONCAT(FIXED(VLOOKUP($L45,logitme.white!$B:$X,6,0),4)," ",VLOOKUP($L45,logitme.white!$B:$X,20,0))</f>
        <v>-0.0861 ***</v>
      </c>
      <c r="E45" s="43" t="str">
        <f>_xlfn.CONCAT(FIXED(VLOOKUP($L45,logitme.white!$B:$X,10,0),4)," ",VLOOKUP($L45,logitme.white!$B:$X,21,0))</f>
        <v>-0.1050 ***</v>
      </c>
      <c r="F45" s="15" t="str">
        <f>_xlfn.CONCAT(FIXED(VLOOKUP($L45,logitme.black!$B:$X,2,0),4)," ",VLOOKUP($L45,logitme.black!$B:$X,19,0))</f>
        <v>-0.0916 ***</v>
      </c>
      <c r="G45" s="45" t="str">
        <f>_xlfn.CONCAT(FIXED(VLOOKUP($L45,logitme.black!$B:$X,6,0),4)," ",VLOOKUP($L45,logitme.black!$B:$X,20,0))</f>
        <v>-0.0909 ***</v>
      </c>
      <c r="H45" s="43" t="str">
        <f>_xlfn.CONCAT(FIXED(VLOOKUP($L45,logitme.black!$B:$X,10,0),4)," ",VLOOKUP($L45,logitme.black!$B:$X,21,0))</f>
        <v>-0.1011 ***</v>
      </c>
      <c r="I45" s="15" t="str">
        <f>_xlfn.CONCAT(FIXED(VLOOKUP($L45,logitme.hispan!$B:$X,2,0),4)," ",VLOOKUP($L45,logitme.hispan!$B:$X,19,0))</f>
        <v>-0.0757 ***</v>
      </c>
      <c r="J45" s="45" t="str">
        <f>_xlfn.CONCAT(FIXED(VLOOKUP($L45,logitme.hispan!$B:$X,6,0),4)," ",VLOOKUP($L45,logitme.hispan!$B:$X,20,0))</f>
        <v>-0.0825 **</v>
      </c>
      <c r="K45" s="45" t="str">
        <f>_xlfn.CONCAT(FIXED(VLOOKUP($L45,logitme.hispan!$B:$X,10,0),4)," ",VLOOKUP($L45,logitme.hispan!$B:$X,21,0))</f>
        <v>-0.0762 ***</v>
      </c>
      <c r="L45" s="11" t="s">
        <v>43</v>
      </c>
    </row>
    <row r="46" spans="2:12" x14ac:dyDescent="0.25">
      <c r="B46" s="110"/>
      <c r="C46" s="13" t="str">
        <f>_xlfn.CONCAT("(",FIXED(VLOOKUP($L45,logitme.white!$B:$X,3,0),4),")")</f>
        <v>(0.0114)</v>
      </c>
      <c r="D46" s="29" t="str">
        <f>_xlfn.CONCAT("(",FIXED(VLOOKUP($L45,logitme.white!$B:$X,7,0),4),")")</f>
        <v>(0.0172)</v>
      </c>
      <c r="E46" s="44" t="str">
        <f>_xlfn.CONCAT("(",FIXED(VLOOKUP($L45,logitme.white!$B:$X,11,0),4),")")</f>
        <v>(0.0155)</v>
      </c>
      <c r="F46" s="13" t="str">
        <f>_xlfn.CONCAT("(",FIXED(VLOOKUP($L45,logitme.black!$B:$X,3,0),4),")")</f>
        <v>(0.0128)</v>
      </c>
      <c r="G46" s="29" t="str">
        <f>_xlfn.CONCAT("(",FIXED(VLOOKUP($L45,logitme.black!$B:$X,7,0),4),")")</f>
        <v>(0.0180)</v>
      </c>
      <c r="H46" s="44" t="str">
        <f>_xlfn.CONCAT("(",FIXED(VLOOKUP($L45,logitme.black!$B:$X,11,0),4),")")</f>
        <v>(0.0188)</v>
      </c>
      <c r="I46" s="13" t="str">
        <f>_xlfn.CONCAT("(",FIXED(VLOOKUP($L45,logitme.hispan!$B:$X,3,0),4),")")</f>
        <v>(0.0166)</v>
      </c>
      <c r="J46" s="29" t="str">
        <f>_xlfn.CONCAT("(",FIXED(VLOOKUP($L45,logitme.hispan!$B:$X,7,0),4),")")</f>
        <v>(0.0251)</v>
      </c>
      <c r="K46" s="29" t="str">
        <f>_xlfn.CONCAT("(",FIXED(VLOOKUP($L45,logitme.hispan!$B:$X,11,0),4),")")</f>
        <v>(0.0231)</v>
      </c>
    </row>
    <row r="47" spans="2:12" x14ac:dyDescent="0.25">
      <c r="B47" s="109" t="s">
        <v>105</v>
      </c>
      <c r="C47" s="15" t="str">
        <f>_xlfn.CONCAT(FIXED(VLOOKUP($L47,logitme.white!$B:$X,2,0),4)," ",VLOOKUP($L47,logitme.white!$B:$X,19,0))</f>
        <v xml:space="preserve">0.0296 </v>
      </c>
      <c r="D47" s="45" t="str">
        <f>_xlfn.CONCAT(FIXED(VLOOKUP($L47,logitme.white!$B:$X,6,0),4)," ",VLOOKUP($L47,logitme.white!$B:$X,20,0))</f>
        <v xml:space="preserve">0.0299 </v>
      </c>
      <c r="E47" s="43" t="str">
        <f>_xlfn.CONCAT(FIXED(VLOOKUP($L47,logitme.white!$B:$X,10,0),4)," ",VLOOKUP($L47,logitme.white!$B:$X,21,0))</f>
        <v xml:space="preserve">0.0242 </v>
      </c>
      <c r="F47" s="15" t="str">
        <f>_xlfn.CONCAT(FIXED(VLOOKUP($L47,logitme.black!$B:$X,2,0),4)," ",VLOOKUP($L47,logitme.black!$B:$X,19,0))</f>
        <v xml:space="preserve">-0.0307 </v>
      </c>
      <c r="G47" s="45" t="str">
        <f>_xlfn.CONCAT(FIXED(VLOOKUP($L47,logitme.black!$B:$X,6,0),4)," ",VLOOKUP($L47,logitme.black!$B:$X,20,0))</f>
        <v xml:space="preserve">0.0352 </v>
      </c>
      <c r="H47" s="43" t="str">
        <f>_xlfn.CONCAT(FIXED(VLOOKUP($L47,logitme.black!$B:$X,10,0),4)," ",VLOOKUP($L47,logitme.black!$B:$X,21,0))</f>
        <v>-0.1302 *</v>
      </c>
      <c r="I47" s="15" t="str">
        <f>_xlfn.CONCAT(FIXED(VLOOKUP($L47,logitme.hispan!$B:$X,2,0),4)," ",VLOOKUP($L47,logitme.hispan!$B:$X,19,0))</f>
        <v xml:space="preserve">0.0541 </v>
      </c>
      <c r="J47" s="45" t="str">
        <f>_xlfn.CONCAT(FIXED(VLOOKUP($L47,logitme.hispan!$B:$X,6,0),4)," ",VLOOKUP($L47,logitme.hispan!$B:$X,20,0))</f>
        <v xml:space="preserve">0.0729 </v>
      </c>
      <c r="K47" s="45" t="str">
        <f>_xlfn.CONCAT(FIXED(VLOOKUP($L47,logitme.hispan!$B:$X,10,0),4)," ",VLOOKUP($L47,logitme.hispan!$B:$X,21,0))</f>
        <v xml:space="preserve">0.0354 </v>
      </c>
      <c r="L47" s="11" t="s">
        <v>44</v>
      </c>
    </row>
    <row r="48" spans="2:12" x14ac:dyDescent="0.25">
      <c r="B48" s="110"/>
      <c r="C48" s="13" t="str">
        <f>_xlfn.CONCAT("(",FIXED(VLOOKUP($L47,logitme.white!$B:$X,3,0),4),")")</f>
        <v>(0.0229)</v>
      </c>
      <c r="D48" s="29" t="str">
        <f>_xlfn.CONCAT("(",FIXED(VLOOKUP($L47,logitme.white!$B:$X,7,0),4),")")</f>
        <v>(0.0335)</v>
      </c>
      <c r="E48" s="44" t="str">
        <f>_xlfn.CONCAT("(",FIXED(VLOOKUP($L47,logitme.white!$B:$X,11,0),4),")")</f>
        <v>(0.0323)</v>
      </c>
      <c r="F48" s="13" t="str">
        <f>_xlfn.CONCAT("(",FIXED(VLOOKUP($L47,logitme.black!$B:$X,3,0),4),")")</f>
        <v>(0.0339)</v>
      </c>
      <c r="G48" s="29" t="str">
        <f>_xlfn.CONCAT("(",FIXED(VLOOKUP($L47,logitme.black!$B:$X,7,0),4),")")</f>
        <v>(0.0457)</v>
      </c>
      <c r="H48" s="44" t="str">
        <f>_xlfn.CONCAT("(",FIXED(VLOOKUP($L47,logitme.black!$B:$X,11,0),4),")")</f>
        <v>(0.0531)</v>
      </c>
      <c r="I48" s="13" t="str">
        <f>_xlfn.CONCAT("(",FIXED(VLOOKUP($L47,logitme.hispan!$B:$X,3,0),4),")")</f>
        <v>(0.0517)</v>
      </c>
      <c r="J48" s="29" t="str">
        <f>_xlfn.CONCAT("(",FIXED(VLOOKUP($L47,logitme.hispan!$B:$X,7,0),4),")")</f>
        <v>(0.0852)</v>
      </c>
      <c r="K48" s="29" t="str">
        <f>_xlfn.CONCAT("(",FIXED(VLOOKUP($L47,logitme.hispan!$B:$X,11,0),4),")")</f>
        <v>(0.0680)</v>
      </c>
    </row>
    <row r="49" spans="2:12" x14ac:dyDescent="0.25">
      <c r="B49" s="109" t="s">
        <v>146</v>
      </c>
      <c r="C49" s="15" t="str">
        <f>_xlfn.CONCAT(FIXED(VLOOKUP($L49,logitme.white!$B:$X,2,0),4)," ",VLOOKUP($L49,logitme.white!$B:$X,19,0))</f>
        <v xml:space="preserve">-0.4026 </v>
      </c>
      <c r="D49" s="45" t="str">
        <f>_xlfn.CONCAT(FIXED(VLOOKUP($L49,logitme.white!$B:$X,6,0),4)," ",VLOOKUP($L49,logitme.white!$B:$X,20,0))</f>
        <v xml:space="preserve">-0.5402 </v>
      </c>
      <c r="E49" s="43" t="str">
        <f>_xlfn.CONCAT(FIXED(VLOOKUP($L49,logitme.white!$B:$X,10,0),4)," ",VLOOKUP($L49,logitme.white!$B:$X,21,0))</f>
        <v xml:space="preserve">-0.4407 </v>
      </c>
      <c r="F49" s="15" t="str">
        <f>_xlfn.CONCAT(FIXED(VLOOKUP($L49,logitme.black!$B:$X,2,0),4)," ",VLOOKUP($L49,logitme.black!$B:$X,19,0))</f>
        <v xml:space="preserve">-0.2232 </v>
      </c>
      <c r="G49" s="45" t="str">
        <f>_xlfn.CONCAT(FIXED(VLOOKUP($L49,logitme.black!$B:$X,6,0),4)," ",VLOOKUP($L49,logitme.black!$B:$X,20,0))</f>
        <v xml:space="preserve">-0.0808 </v>
      </c>
      <c r="H49" s="43" t="str">
        <f>_xlfn.CONCAT(FIXED(VLOOKUP($L49,logitme.black!$B:$X,10,0),4)," ",VLOOKUP($L49,logitme.black!$B:$X,21,0))</f>
        <v xml:space="preserve">-0.0159 </v>
      </c>
      <c r="I49" s="15" t="str">
        <f>_xlfn.CONCAT(FIXED(VLOOKUP($L49,logitme.hispan!$B:$X,2,0),4)," ",VLOOKUP($L49,logitme.hispan!$B:$X,19,0))</f>
        <v>1.2456 *</v>
      </c>
      <c r="J49" s="45" t="str">
        <f>_xlfn.CONCAT(FIXED(VLOOKUP($L49,logitme.hispan!$B:$X,6,0),4)," ",VLOOKUP($L49,logitme.hispan!$B:$X,20,0))</f>
        <v xml:space="preserve">20.8168 </v>
      </c>
      <c r="K49" s="45" t="str">
        <f>_xlfn.CONCAT(FIXED(VLOOKUP($L49,logitme.hispan!$B:$X,10,0),4)," ",VLOOKUP($L49,logitme.hispan!$B:$X,21,0))</f>
        <v xml:space="preserve">0.6347 </v>
      </c>
      <c r="L49" s="11" t="s">
        <v>145</v>
      </c>
    </row>
    <row r="50" spans="2:12" x14ac:dyDescent="0.25">
      <c r="B50" s="110"/>
      <c r="C50" s="13" t="str">
        <f>_xlfn.CONCAT("(",FIXED(VLOOKUP($L49,logitme.white!$B:$X,3,0),4),")")</f>
        <v>(0.3193)</v>
      </c>
      <c r="D50" s="29" t="str">
        <f>_xlfn.CONCAT("(",FIXED(VLOOKUP($L49,logitme.white!$B:$X,7,0),4),")")</f>
        <v>(0.5721)</v>
      </c>
      <c r="E50" s="44" t="str">
        <f>_xlfn.CONCAT("(",FIXED(VLOOKUP($L49,logitme.white!$B:$X,11,0),4),")")</f>
        <v>(0.3991)</v>
      </c>
      <c r="F50" s="13" t="str">
        <f>_xlfn.CONCAT("(",FIXED(VLOOKUP($L49,logitme.black!$B:$X,3,0),4),")")</f>
        <v>(0.4793)</v>
      </c>
      <c r="G50" s="29" t="str">
        <f>_xlfn.CONCAT("(",FIXED(VLOOKUP($L49,logitme.black!$B:$X,7,0),4),")")</f>
        <v>(0.9038)</v>
      </c>
      <c r="H50" s="44" t="str">
        <f>_xlfn.CONCAT("(",FIXED(VLOOKUP($L49,logitme.black!$B:$X,11,0),4),")")</f>
        <v>(0.5952)</v>
      </c>
      <c r="I50" s="13" t="str">
        <f>_xlfn.CONCAT("(",FIXED(VLOOKUP($L49,logitme.hispan!$B:$X,3,0),4),")")</f>
        <v>(0.6043)</v>
      </c>
      <c r="J50" s="29" t="str">
        <f>_xlfn.CONCAT("(",FIXED(VLOOKUP($L49,logitme.hispan!$B:$X,7,0),4),")")</f>
        <v>(3,956.1458)</v>
      </c>
      <c r="K50" s="29" t="str">
        <f>_xlfn.CONCAT("(",FIXED(VLOOKUP($L49,logitme.hispan!$B:$X,11,0),4),")")</f>
        <v>(0.6970)</v>
      </c>
    </row>
    <row r="51" spans="2:12" x14ac:dyDescent="0.25">
      <c r="B51" s="109" t="s">
        <v>132</v>
      </c>
      <c r="C51" s="15" t="str">
        <f>_xlfn.CONCAT(FIXED(VLOOKUP($L51,logitme.white!$B:$X,2,0),4)," ",VLOOKUP($L51,logitme.white!$B:$X,19,0))</f>
        <v xml:space="preserve">-0.0318 </v>
      </c>
      <c r="D51" s="45" t="str">
        <f>_xlfn.CONCAT(FIXED(VLOOKUP($L51,logitme.white!$B:$X,6,0),4)," ",VLOOKUP($L51,logitme.white!$B:$X,20,0))</f>
        <v xml:space="preserve">-0.1384 </v>
      </c>
      <c r="E51" s="43" t="str">
        <f>_xlfn.CONCAT(FIXED(VLOOKUP($L51,logitme.white!$B:$X,10,0),4)," ",VLOOKUP($L51,logitme.white!$B:$X,21,0))</f>
        <v xml:space="preserve">-0.1576 </v>
      </c>
      <c r="F51" s="15" t="str">
        <f>_xlfn.CONCAT(FIXED(VLOOKUP($L51,logitme.black!$B:$X,2,0),4)," ",VLOOKUP($L51,logitme.black!$B:$X,19,0))</f>
        <v xml:space="preserve">-0.2411 </v>
      </c>
      <c r="G51" s="45" t="str">
        <f>_xlfn.CONCAT(FIXED(VLOOKUP($L51,logitme.black!$B:$X,6,0),4)," ",VLOOKUP($L51,logitme.black!$B:$X,20,0))</f>
        <v xml:space="preserve">-0.1012 </v>
      </c>
      <c r="H51" s="43" t="str">
        <f>_xlfn.CONCAT(FIXED(VLOOKUP($L51,logitme.black!$B:$X,10,0),4)," ",VLOOKUP($L51,logitme.black!$B:$X,21,0))</f>
        <v xml:space="preserve">-0.2382 </v>
      </c>
      <c r="I51" s="15" t="str">
        <f>_xlfn.CONCAT(FIXED(VLOOKUP($L51,logitme.hispan!$B:$X,2,0),4)," ",VLOOKUP($L51,logitme.hispan!$B:$X,19,0))</f>
        <v>1.9562 **</v>
      </c>
      <c r="J51" s="45" t="str">
        <f>_xlfn.CONCAT(FIXED(VLOOKUP($L51,logitme.hispan!$B:$X,6,0),4)," ",VLOOKUP($L51,logitme.hispan!$B:$X,20,0))</f>
        <v xml:space="preserve">20.3710 </v>
      </c>
      <c r="K51" s="45" t="str">
        <f>_xlfn.CONCAT(FIXED(VLOOKUP($L51,logitme.hispan!$B:$X,10,0),4)," ",VLOOKUP($L51,logitme.hispan!$B:$X,21,0))</f>
        <v>1.8162 *</v>
      </c>
      <c r="L51" s="11" t="s">
        <v>45</v>
      </c>
    </row>
    <row r="52" spans="2:12" x14ac:dyDescent="0.25">
      <c r="B52" s="110"/>
      <c r="C52" s="13" t="str">
        <f>_xlfn.CONCAT("(",FIXED(VLOOKUP($L51,logitme.white!$B:$X,3,0),4),")")</f>
        <v>(0.4090)</v>
      </c>
      <c r="D52" s="29" t="str">
        <f>_xlfn.CONCAT("(",FIXED(VLOOKUP($L51,logitme.white!$B:$X,7,0),4),")")</f>
        <v>(0.6646)</v>
      </c>
      <c r="E52" s="44" t="str">
        <f>_xlfn.CONCAT("(",FIXED(VLOOKUP($L51,logitme.white!$B:$X,11,0),4),")")</f>
        <v>(0.5501)</v>
      </c>
      <c r="F52" s="13" t="str">
        <f>_xlfn.CONCAT("(",FIXED(VLOOKUP($L51,logitme.black!$B:$X,3,0),4),")")</f>
        <v>(0.5219)</v>
      </c>
      <c r="G52" s="29" t="str">
        <f>_xlfn.CONCAT("(",FIXED(VLOOKUP($L51,logitme.black!$B:$X,7,0),4),")")</f>
        <v>(1.0348)</v>
      </c>
      <c r="H52" s="44" t="str">
        <f>_xlfn.CONCAT("(",FIXED(VLOOKUP($L51,logitme.black!$B:$X,11,0),4),")")</f>
        <v>(0.6092)</v>
      </c>
      <c r="I52" s="13" t="str">
        <f>_xlfn.CONCAT("(",FIXED(VLOOKUP($L51,logitme.hispan!$B:$X,3,0),4),")")</f>
        <v>(0.6851)</v>
      </c>
      <c r="J52" s="29" t="str">
        <f>_xlfn.CONCAT("(",FIXED(VLOOKUP($L51,logitme.hispan!$B:$X,7,0),4),")")</f>
        <v>(3,956.1459)</v>
      </c>
      <c r="K52" s="29" t="str">
        <f>_xlfn.CONCAT("(",FIXED(VLOOKUP($L51,logitme.hispan!$B:$X,11,0),4),")")</f>
        <v>(0.7938)</v>
      </c>
    </row>
    <row r="53" spans="2:12" x14ac:dyDescent="0.25">
      <c r="B53" s="109" t="s">
        <v>133</v>
      </c>
      <c r="C53" s="15" t="str">
        <f>_xlfn.CONCAT(FIXED(VLOOKUP($L53,logitme.white!$B:$X,2,0),4)," ",VLOOKUP($L53,logitme.white!$B:$X,19,0))</f>
        <v xml:space="preserve">-0.2850 </v>
      </c>
      <c r="D53" s="45" t="str">
        <f>_xlfn.CONCAT(FIXED(VLOOKUP($L53,logitme.white!$B:$X,6,0),4)," ",VLOOKUP($L53,logitme.white!$B:$X,20,0))</f>
        <v xml:space="preserve">-0.7455 </v>
      </c>
      <c r="E53" s="43" t="str">
        <f>_xlfn.CONCAT(FIXED(VLOOKUP($L53,logitme.white!$B:$X,10,0),4)," ",VLOOKUP($L53,logitme.white!$B:$X,21,0))</f>
        <v xml:space="preserve">-0.0742 </v>
      </c>
      <c r="F53" s="15" t="str">
        <f>_xlfn.CONCAT(FIXED(VLOOKUP($L53,logitme.black!$B:$X,2,0),4)," ",VLOOKUP($L53,logitme.black!$B:$X,19,0))</f>
        <v xml:space="preserve">-0.2395 </v>
      </c>
      <c r="G53" s="45" t="str">
        <f>_xlfn.CONCAT(FIXED(VLOOKUP($L53,logitme.black!$B:$X,6,0),4)," ",VLOOKUP($L53,logitme.black!$B:$X,20,0))</f>
        <v xml:space="preserve">0.1747 </v>
      </c>
      <c r="H53" s="43" t="str">
        <f>_xlfn.CONCAT(FIXED(VLOOKUP($L53,logitme.black!$B:$X,10,0),4)," ",VLOOKUP($L53,logitme.black!$B:$X,21,0))</f>
        <v xml:space="preserve">-0.3772 </v>
      </c>
      <c r="I53" s="15" t="str">
        <f>_xlfn.CONCAT(FIXED(VLOOKUP($L53,logitme.hispan!$B:$X,2,0),4)," ",VLOOKUP($L53,logitme.hispan!$B:$X,19,0))</f>
        <v>1.1534 *</v>
      </c>
      <c r="J53" s="45" t="str">
        <f>_xlfn.CONCAT(FIXED(VLOOKUP($L53,logitme.hispan!$B:$X,6,0),4)," ",VLOOKUP($L53,logitme.hispan!$B:$X,20,0))</f>
        <v xml:space="preserve">19.8244 </v>
      </c>
      <c r="K53" s="45" t="str">
        <f>_xlfn.CONCAT(FIXED(VLOOKUP($L53,logitme.hispan!$B:$X,10,0),4)," ",VLOOKUP($L53,logitme.hispan!$B:$X,21,0))</f>
        <v xml:space="preserve">0.9398 </v>
      </c>
      <c r="L53" s="11" t="s">
        <v>129</v>
      </c>
    </row>
    <row r="54" spans="2:12" x14ac:dyDescent="0.25">
      <c r="B54" s="110"/>
      <c r="C54" s="13" t="str">
        <f>_xlfn.CONCAT("(",FIXED(VLOOKUP($L53,logitme.white!$B:$X,3,0),4),")")</f>
        <v>(0.3106)</v>
      </c>
      <c r="D54" s="29" t="str">
        <f>_xlfn.CONCAT("(",FIXED(VLOOKUP($L53,logitme.white!$B:$X,7,0),4),")")</f>
        <v>(0.5790)</v>
      </c>
      <c r="E54" s="44" t="str">
        <f>_xlfn.CONCAT("(",FIXED(VLOOKUP($L53,logitme.white!$B:$X,11,0),4),")")</f>
        <v>(0.3713)</v>
      </c>
      <c r="F54" s="13" t="str">
        <f>_xlfn.CONCAT("(",FIXED(VLOOKUP($L53,logitme.black!$B:$X,3,0),4),")")</f>
        <v>(0.4520)</v>
      </c>
      <c r="G54" s="29" t="str">
        <f>_xlfn.CONCAT("(",FIXED(VLOOKUP($L53,logitme.black!$B:$X,7,0),4),")")</f>
        <v>(0.8780)</v>
      </c>
      <c r="H54" s="44" t="str">
        <f>_xlfn.CONCAT("(",FIXED(VLOOKUP($L53,logitme.black!$B:$X,11,0),4),")")</f>
        <v>(0.5380)</v>
      </c>
      <c r="I54" s="13" t="str">
        <f>_xlfn.CONCAT("(",FIXED(VLOOKUP($L53,logitme.hispan!$B:$X,3,0),4),")")</f>
        <v>(0.5729)</v>
      </c>
      <c r="J54" s="29" t="str">
        <f>_xlfn.CONCAT("(",FIXED(VLOOKUP($L53,logitme.hispan!$B:$X,7,0),4),")")</f>
        <v>(3,956.1458)</v>
      </c>
      <c r="K54" s="29" t="str">
        <f>_xlfn.CONCAT("(",FIXED(VLOOKUP($L53,logitme.hispan!$B:$X,11,0),4),")")</f>
        <v>(0.6613)</v>
      </c>
    </row>
    <row r="55" spans="2:12" x14ac:dyDescent="0.25">
      <c r="B55" s="109" t="s">
        <v>134</v>
      </c>
      <c r="C55" s="15" t="str">
        <f>_xlfn.CONCAT(FIXED(VLOOKUP($L55,logitme.white!$B:$X,2,0),4)," ",VLOOKUP($L55,logitme.white!$B:$X,19,0))</f>
        <v xml:space="preserve">-0.2212 </v>
      </c>
      <c r="D55" s="45" t="str">
        <f>_xlfn.CONCAT(FIXED(VLOOKUP($L55,logitme.white!$B:$X,6,0),4)," ",VLOOKUP($L55,logitme.white!$B:$X,20,0))</f>
        <v xml:space="preserve">-0.4889 </v>
      </c>
      <c r="E55" s="43" t="str">
        <f>_xlfn.CONCAT(FIXED(VLOOKUP($L55,logitme.white!$B:$X,10,0),4)," ",VLOOKUP($L55,logitme.white!$B:$X,21,0))</f>
        <v xml:space="preserve">-0.0837 </v>
      </c>
      <c r="F55" s="15" t="str">
        <f>_xlfn.CONCAT(FIXED(VLOOKUP($L55,logitme.black!$B:$X,2,0),4)," ",VLOOKUP($L55,logitme.black!$B:$X,19,0))</f>
        <v xml:space="preserve">0.0259 </v>
      </c>
      <c r="G55" s="45" t="str">
        <f>_xlfn.CONCAT(FIXED(VLOOKUP($L55,logitme.black!$B:$X,6,0),4)," ",VLOOKUP($L55,logitme.black!$B:$X,20,0))</f>
        <v xml:space="preserve">0.4202 </v>
      </c>
      <c r="H55" s="43" t="str">
        <f>_xlfn.CONCAT(FIXED(VLOOKUP($L55,logitme.black!$B:$X,10,0),4)," ",VLOOKUP($L55,logitme.black!$B:$X,21,0))</f>
        <v xml:space="preserve">-0.1382 </v>
      </c>
      <c r="I55" s="15" t="str">
        <f>_xlfn.CONCAT(FIXED(VLOOKUP($L55,logitme.hispan!$B:$X,2,0),4)," ",VLOOKUP($L55,logitme.hispan!$B:$X,19,0))</f>
        <v>1.1158 ^</v>
      </c>
      <c r="J55" s="45" t="str">
        <f>_xlfn.CONCAT(FIXED(VLOOKUP($L55,logitme.hispan!$B:$X,6,0),4)," ",VLOOKUP($L55,logitme.hispan!$B:$X,20,0))</f>
        <v xml:space="preserve">20.4554 </v>
      </c>
      <c r="K55" s="45" t="str">
        <f>_xlfn.CONCAT(FIXED(VLOOKUP($L55,logitme.hispan!$B:$X,10,0),4)," ",VLOOKUP($L55,logitme.hispan!$B:$X,21,0))</f>
        <v xml:space="preserve">0.5609 </v>
      </c>
      <c r="L55" s="11" t="s">
        <v>130</v>
      </c>
    </row>
    <row r="56" spans="2:12" x14ac:dyDescent="0.25">
      <c r="B56" s="110"/>
      <c r="C56" s="13" t="str">
        <f>_xlfn.CONCAT("(",FIXED(VLOOKUP($L55,logitme.white!$B:$X,3,0),4),")")</f>
        <v>(0.3070)</v>
      </c>
      <c r="D56" s="29" t="str">
        <f>_xlfn.CONCAT("(",FIXED(VLOOKUP($L55,logitme.white!$B:$X,7,0),4),")")</f>
        <v>(0.5702)</v>
      </c>
      <c r="E56" s="44" t="str">
        <f>_xlfn.CONCAT("(",FIXED(VLOOKUP($L55,logitme.white!$B:$X,11,0),4),")")</f>
        <v>(0.3685)</v>
      </c>
      <c r="F56" s="13" t="str">
        <f>_xlfn.CONCAT("(",FIXED(VLOOKUP($L55,logitme.black!$B:$X,3,0),4),")")</f>
        <v>(0.4402)</v>
      </c>
      <c r="G56" s="29" t="str">
        <f>_xlfn.CONCAT("(",FIXED(VLOOKUP($L55,logitme.black!$B:$X,7,0),4),")")</f>
        <v>(0.8742)</v>
      </c>
      <c r="H56" s="44" t="str">
        <f>_xlfn.CONCAT("(",FIXED(VLOOKUP($L55,logitme.black!$B:$X,11,0),4),")")</f>
        <v>(0.5136)</v>
      </c>
      <c r="I56" s="13" t="str">
        <f>_xlfn.CONCAT("(",FIXED(VLOOKUP($L55,logitme.hispan!$B:$X,3,0),4),")")</f>
        <v>(0.5700)</v>
      </c>
      <c r="J56" s="29" t="str">
        <f>_xlfn.CONCAT("(",FIXED(VLOOKUP($L55,logitme.hispan!$B:$X,7,0),4),")")</f>
        <v>(3,956.1458)</v>
      </c>
      <c r="K56" s="29" t="str">
        <f>_xlfn.CONCAT("(",FIXED(VLOOKUP($L55,logitme.hispan!$B:$X,11,0),4),")")</f>
        <v>(0.6432)</v>
      </c>
    </row>
    <row r="57" spans="2:12" x14ac:dyDescent="0.25">
      <c r="B57" s="109" t="s">
        <v>136</v>
      </c>
      <c r="C57" s="15" t="str">
        <f>_xlfn.CONCAT(FIXED(VLOOKUP($L57,logitme.white!$B:$X,2,0),4)," ",VLOOKUP($L57,logitme.white!$B:$X,19,0))</f>
        <v xml:space="preserve">-0.3424 </v>
      </c>
      <c r="D57" s="45" t="str">
        <f>_xlfn.CONCAT(FIXED(VLOOKUP($L57,logitme.white!$B:$X,6,0),4)," ",VLOOKUP($L57,logitme.white!$B:$X,20,0))</f>
        <v xml:space="preserve">-0.7518 </v>
      </c>
      <c r="E57" s="43" t="str">
        <f>_xlfn.CONCAT(FIXED(VLOOKUP($L57,logitme.white!$B:$X,10,0),4)," ",VLOOKUP($L57,logitme.white!$B:$X,21,0))</f>
        <v xml:space="preserve">-0.0556 </v>
      </c>
      <c r="F57" s="15" t="str">
        <f>_xlfn.CONCAT(FIXED(VLOOKUP($L57,logitme.black!$B:$X,2,0),4)," ",VLOOKUP($L57,logitme.black!$B:$X,19,0))</f>
        <v xml:space="preserve">0.1226 </v>
      </c>
      <c r="G57" s="45" t="str">
        <f>_xlfn.CONCAT(FIXED(VLOOKUP($L57,logitme.black!$B:$X,6,0),4)," ",VLOOKUP($L57,logitme.black!$B:$X,20,0))</f>
        <v xml:space="preserve">0.7125 </v>
      </c>
      <c r="H57" s="43" t="str">
        <f>_xlfn.CONCAT(FIXED(VLOOKUP($L57,logitme.black!$B:$X,10,0),4)," ",VLOOKUP($L57,logitme.black!$B:$X,21,0))</f>
        <v xml:space="preserve">-0.1994 </v>
      </c>
      <c r="I57" s="15" t="str">
        <f>_xlfn.CONCAT(FIXED(VLOOKUP($L57,logitme.hispan!$B:$X,2,0),4)," ",VLOOKUP($L57,logitme.hispan!$B:$X,19,0))</f>
        <v>1.5245 **</v>
      </c>
      <c r="J57" s="45" t="str">
        <f>_xlfn.CONCAT(FIXED(VLOOKUP($L57,logitme.hispan!$B:$X,6,0),4)," ",VLOOKUP($L57,logitme.hispan!$B:$X,20,0))</f>
        <v xml:space="preserve">20.3636 </v>
      </c>
      <c r="K57" s="45" t="str">
        <f>_xlfn.CONCAT(FIXED(VLOOKUP($L57,logitme.hispan!$B:$X,10,0),4)," ",VLOOKUP($L57,logitme.hispan!$B:$X,21,0))</f>
        <v>1.3074 *</v>
      </c>
      <c r="L57" s="11" t="s">
        <v>46</v>
      </c>
    </row>
    <row r="58" spans="2:12" x14ac:dyDescent="0.25">
      <c r="B58" s="110"/>
      <c r="C58" s="13" t="str">
        <f>_xlfn.CONCAT("(",FIXED(VLOOKUP($L57,logitme.white!$B:$X,3,0),4),")")</f>
        <v>(0.3010)</v>
      </c>
      <c r="D58" s="29" t="str">
        <f>_xlfn.CONCAT("(",FIXED(VLOOKUP($L57,logitme.white!$B:$X,7,0),4),")")</f>
        <v>(0.5539)</v>
      </c>
      <c r="E58" s="44" t="str">
        <f>_xlfn.CONCAT("(",FIXED(VLOOKUP($L57,logitme.white!$B:$X,11,0),4),")")</f>
        <v>(0.3654)</v>
      </c>
      <c r="F58" s="13" t="str">
        <f>_xlfn.CONCAT("(",FIXED(VLOOKUP($L57,logitme.black!$B:$X,3,0),4),")")</f>
        <v>(0.4484)</v>
      </c>
      <c r="G58" s="29" t="str">
        <f>_xlfn.CONCAT("(",FIXED(VLOOKUP($L57,logitme.black!$B:$X,7,0),4),")")</f>
        <v>(0.8749)</v>
      </c>
      <c r="H58" s="44" t="str">
        <f>_xlfn.CONCAT("(",FIXED(VLOOKUP($L57,logitme.black!$B:$X,11,0),4),")")</f>
        <v>(0.5322)</v>
      </c>
      <c r="I58" s="13" t="str">
        <f>_xlfn.CONCAT("(",FIXED(VLOOKUP($L57,logitme.hispan!$B:$X,3,0),4),")")</f>
        <v>(0.5521)</v>
      </c>
      <c r="J58" s="29" t="str">
        <f>_xlfn.CONCAT("(",FIXED(VLOOKUP($L57,logitme.hispan!$B:$X,7,0),4),")")</f>
        <v>(3,956.1458)</v>
      </c>
      <c r="K58" s="29" t="str">
        <f>_xlfn.CONCAT("(",FIXED(VLOOKUP($L57,logitme.hispan!$B:$X,11,0),4),")")</f>
        <v>(0.6312)</v>
      </c>
    </row>
    <row r="59" spans="2:12" x14ac:dyDescent="0.25">
      <c r="B59" s="109" t="s">
        <v>135</v>
      </c>
      <c r="C59" s="15" t="str">
        <f>_xlfn.CONCAT(FIXED(VLOOKUP($L59,logitme.white!$B:$X,2,0),4)," ",VLOOKUP($L59,logitme.white!$B:$X,19,0))</f>
        <v xml:space="preserve">0.0186 </v>
      </c>
      <c r="D59" s="45" t="str">
        <f>_xlfn.CONCAT(FIXED(VLOOKUP($L59,logitme.white!$B:$X,6,0),4)," ",VLOOKUP($L59,logitme.white!$B:$X,20,0))</f>
        <v xml:space="preserve">-0.3244 </v>
      </c>
      <c r="E59" s="43" t="str">
        <f>_xlfn.CONCAT(FIXED(VLOOKUP($L59,logitme.white!$B:$X,10,0),4)," ",VLOOKUP($L59,logitme.white!$B:$X,21,0))</f>
        <v xml:space="preserve">0.1901 </v>
      </c>
      <c r="F59" s="15" t="str">
        <f>_xlfn.CONCAT(FIXED(VLOOKUP($L59,logitme.black!$B:$X,2,0),4)," ",VLOOKUP($L59,logitme.black!$B:$X,19,0))</f>
        <v xml:space="preserve">0.2284 </v>
      </c>
      <c r="G59" s="45" t="str">
        <f>_xlfn.CONCAT(FIXED(VLOOKUP($L59,logitme.black!$B:$X,6,0),4)," ",VLOOKUP($L59,logitme.black!$B:$X,20,0))</f>
        <v xml:space="preserve">0.5896 </v>
      </c>
      <c r="H59" s="43" t="str">
        <f>_xlfn.CONCAT(FIXED(VLOOKUP($L59,logitme.black!$B:$X,10,0),4)," ",VLOOKUP($L59,logitme.black!$B:$X,21,0))</f>
        <v xml:space="preserve">0.0970 </v>
      </c>
      <c r="I59" s="15" t="str">
        <f>_xlfn.CONCAT(FIXED(VLOOKUP($L59,logitme.hispan!$B:$X,2,0),4)," ",VLOOKUP($L59,logitme.hispan!$B:$X,19,0))</f>
        <v>1.5571 **</v>
      </c>
      <c r="J59" s="45" t="str">
        <f>_xlfn.CONCAT(FIXED(VLOOKUP($L59,logitme.hispan!$B:$X,6,0),4)," ",VLOOKUP($L59,logitme.hispan!$B:$X,20,0))</f>
        <v xml:space="preserve">20.4575 </v>
      </c>
      <c r="K59" s="45" t="str">
        <f>_xlfn.CONCAT(FIXED(VLOOKUP($L59,logitme.hispan!$B:$X,10,0),4)," ",VLOOKUP($L59,logitme.hispan!$B:$X,21,0))</f>
        <v>1.2690 *</v>
      </c>
      <c r="L59" s="11" t="s">
        <v>131</v>
      </c>
    </row>
    <row r="60" spans="2:12" x14ac:dyDescent="0.25">
      <c r="B60" s="110"/>
      <c r="C60" s="13" t="str">
        <f>_xlfn.CONCAT("(",FIXED(VLOOKUP($L59,logitme.white!$B:$X,3,0),4),")")</f>
        <v>(0.2851)</v>
      </c>
      <c r="D60" s="29" t="str">
        <f>_xlfn.CONCAT("(",FIXED(VLOOKUP($L59,logitme.white!$B:$X,7,0),4),")")</f>
        <v>(0.5347)</v>
      </c>
      <c r="E60" s="44" t="str">
        <f>_xlfn.CONCAT("(",FIXED(VLOOKUP($L59,logitme.white!$B:$X,11,0),4),")")</f>
        <v>(0.3409)</v>
      </c>
      <c r="F60" s="13" t="str">
        <f>_xlfn.CONCAT("(",FIXED(VLOOKUP($L59,logitme.black!$B:$X,3,0),4),")")</f>
        <v>(0.4313)</v>
      </c>
      <c r="G60" s="29" t="str">
        <f>_xlfn.CONCAT("(",FIXED(VLOOKUP($L59,logitme.black!$B:$X,7,0),4),")")</f>
        <v>(0.8555)</v>
      </c>
      <c r="H60" s="44" t="str">
        <f>_xlfn.CONCAT("(",FIXED(VLOOKUP($L59,logitme.black!$B:$X,11,0),4),")")</f>
        <v>(0.5038)</v>
      </c>
      <c r="I60" s="13" t="str">
        <f>_xlfn.CONCAT("(",FIXED(VLOOKUP($L59,logitme.hispan!$B:$X,3,0),4),")")</f>
        <v>(0.5266)</v>
      </c>
      <c r="J60" s="29" t="str">
        <f>_xlfn.CONCAT("(",FIXED(VLOOKUP($L59,logitme.hispan!$B:$X,7,0),4),")")</f>
        <v>(3,956.1458)</v>
      </c>
      <c r="K60" s="29" t="str">
        <f>_xlfn.CONCAT("(",FIXED(VLOOKUP($L59,logitme.hispan!$B:$X,11,0),4),")")</f>
        <v>(0.5859)</v>
      </c>
    </row>
    <row r="61" spans="2:12" x14ac:dyDescent="0.25">
      <c r="B61" s="109" t="s">
        <v>106</v>
      </c>
      <c r="C61" s="15" t="str">
        <f>_xlfn.CONCAT(FIXED(VLOOKUP($L61,logitme.white!$B:$X,2,0),4)," ",VLOOKUP($L61,logitme.white!$B:$X,19,0))</f>
        <v xml:space="preserve">-0.1558 </v>
      </c>
      <c r="D61" s="45" t="str">
        <f>_xlfn.CONCAT(FIXED(VLOOKUP($L61,logitme.white!$B:$X,6,0),4)," ",VLOOKUP($L61,logitme.white!$B:$X,20,0))</f>
        <v xml:space="preserve">-0.2235 </v>
      </c>
      <c r="E61" s="43" t="str">
        <f>_xlfn.CONCAT(FIXED(VLOOKUP($L61,logitme.white!$B:$X,10,0),4)," ",VLOOKUP($L61,logitme.white!$B:$X,21,0))</f>
        <v xml:space="preserve">-0.1362 </v>
      </c>
      <c r="F61" s="15" t="str">
        <f>_xlfn.CONCAT(FIXED(VLOOKUP($L61,logitme.black!$B:$X,2,0),4)," ",VLOOKUP($L61,logitme.black!$B:$X,19,0))</f>
        <v xml:space="preserve">0.1461 </v>
      </c>
      <c r="G61" s="45" t="str">
        <f>_xlfn.CONCAT(FIXED(VLOOKUP($L61,logitme.black!$B:$X,6,0),4)," ",VLOOKUP($L61,logitme.black!$B:$X,20,0))</f>
        <v>0.3121 ^</v>
      </c>
      <c r="H61" s="43" t="str">
        <f>_xlfn.CONCAT(FIXED(VLOOKUP($L61,logitme.black!$B:$X,10,0),4)," ",VLOOKUP($L61,logitme.black!$B:$X,21,0))</f>
        <v xml:space="preserve">-0.0035 </v>
      </c>
      <c r="I61" s="15" t="str">
        <f>_xlfn.CONCAT(FIXED(VLOOKUP($L61,logitme.hispan!$B:$X,2,0),4)," ",VLOOKUP($L61,logitme.hispan!$B:$X,19,0))</f>
        <v xml:space="preserve">0.1537 </v>
      </c>
      <c r="J61" s="45" t="str">
        <f>_xlfn.CONCAT(FIXED(VLOOKUP($L61,logitme.hispan!$B:$X,6,0),4)," ",VLOOKUP($L61,logitme.hispan!$B:$X,20,0))</f>
        <v xml:space="preserve">-0.0361 </v>
      </c>
      <c r="K61" s="45" t="str">
        <f>_xlfn.CONCAT(FIXED(VLOOKUP($L61,logitme.hispan!$B:$X,10,0),4)," ",VLOOKUP($L61,logitme.hispan!$B:$X,21,0))</f>
        <v xml:space="preserve">0.1378 </v>
      </c>
      <c r="L61" s="11" t="s">
        <v>106</v>
      </c>
    </row>
    <row r="62" spans="2:12" x14ac:dyDescent="0.25">
      <c r="B62" s="110"/>
      <c r="C62" s="13" t="str">
        <f>_xlfn.CONCAT("(",FIXED(VLOOKUP($L61,logitme.white!$B:$X,3,0),4),")")</f>
        <v>(0.0974)</v>
      </c>
      <c r="D62" s="29" t="str">
        <f>_xlfn.CONCAT("(",FIXED(VLOOKUP($L61,logitme.white!$B:$X,7,0),4),")")</f>
        <v>(0.1848)</v>
      </c>
      <c r="E62" s="44" t="str">
        <f>_xlfn.CONCAT("(",FIXED(VLOOKUP($L61,logitme.white!$B:$X,11,0),4),")")</f>
        <v>(0.1162)</v>
      </c>
      <c r="F62" s="13" t="str">
        <f>_xlfn.CONCAT("(",FIXED(VLOOKUP($L61,logitme.black!$B:$X,3,0),4),")")</f>
        <v>(0.1116)</v>
      </c>
      <c r="G62" s="29" t="str">
        <f>_xlfn.CONCAT("(",FIXED(VLOOKUP($L61,logitme.black!$B:$X,7,0),4),")")</f>
        <v>(0.1678)</v>
      </c>
      <c r="H62" s="44" t="str">
        <f>_xlfn.CONCAT("(",FIXED(VLOOKUP($L61,logitme.black!$B:$X,11,0),4),")")</f>
        <v>(0.1521)</v>
      </c>
      <c r="I62" s="13" t="str">
        <f>_xlfn.CONCAT("(",FIXED(VLOOKUP($L61,logitme.hispan!$B:$X,3,0),4),")")</f>
        <v>(0.1574)</v>
      </c>
      <c r="J62" s="29" t="str">
        <f>_xlfn.CONCAT("(",FIXED(VLOOKUP($L61,logitme.hispan!$B:$X,7,0),4),")")</f>
        <v>(0.2817)</v>
      </c>
      <c r="K62" s="29" t="str">
        <f>_xlfn.CONCAT("(",FIXED(VLOOKUP($L61,logitme.hispan!$B:$X,11,0),4),")")</f>
        <v>(0.2017)</v>
      </c>
    </row>
    <row r="63" spans="2:12" x14ac:dyDescent="0.25">
      <c r="B63" s="109" t="s">
        <v>20</v>
      </c>
      <c r="C63" s="16" t="str">
        <f>_xlfn.CONCAT(FIXED(VLOOKUP($L63,logitme.white!$B:$X,2,0),4)," ",VLOOKUP($L63,logitme.white!$B:$X,19,0))</f>
        <v>-1.7722 ***</v>
      </c>
      <c r="D63" s="45" t="str">
        <f>_xlfn.CONCAT(FIXED(VLOOKUP($L63,logitme.white!$B:$X,6,0),4)," ",VLOOKUP($L63,logitme.white!$B:$X,20,0))</f>
        <v>-2.2645 ***</v>
      </c>
      <c r="E63" s="43" t="str">
        <f>_xlfn.CONCAT(FIXED(VLOOKUP($L63,logitme.white!$B:$X,10,0),4)," ",VLOOKUP($L63,logitme.white!$B:$X,21,0))</f>
        <v>-1.1350 ***</v>
      </c>
      <c r="F63" s="16" t="str">
        <f>_xlfn.CONCAT(FIXED(VLOOKUP($L63,logitme.black!$B:$X,2,0),4)," ",VLOOKUP($L63,logitme.black!$B:$X,19,0))</f>
        <v>-2.2521 ***</v>
      </c>
      <c r="G63" s="45" t="str">
        <f>_xlfn.CONCAT(FIXED(VLOOKUP($L63,logitme.black!$B:$X,6,0),4)," ",VLOOKUP($L63,logitme.black!$B:$X,20,0))</f>
        <v>-2.1762 ***</v>
      </c>
      <c r="H63" s="43" t="str">
        <f>_xlfn.CONCAT(FIXED(VLOOKUP($L63,logitme.black!$B:$X,10,0),4)," ",VLOOKUP($L63,logitme.black!$B:$X,21,0))</f>
        <v>-2.3437 ***</v>
      </c>
      <c r="I63" s="16" t="str">
        <f>_xlfn.CONCAT(FIXED(VLOOKUP($L63,logitme.hispan!$B:$X,2,0),4)," ",VLOOKUP($L63,logitme.hispan!$B:$X,19,0))</f>
        <v>-2.0532 ***</v>
      </c>
      <c r="J63" s="45" t="str">
        <f>_xlfn.CONCAT(FIXED(VLOOKUP($L63,logitme.hispan!$B:$X,6,0),4)," ",VLOOKUP($L63,logitme.hispan!$B:$X,20,0))</f>
        <v>-3.0375 ***</v>
      </c>
      <c r="K63" s="45" t="str">
        <f>_xlfn.CONCAT(FIXED(VLOOKUP($L63,logitme.hispan!$B:$X,10,0),4)," ",VLOOKUP($L63,logitme.hispan!$B:$X,21,0))</f>
        <v>-1.1161 *</v>
      </c>
      <c r="L63" t="s">
        <v>172</v>
      </c>
    </row>
    <row r="64" spans="2:12" ht="15.75" thickBot="1" x14ac:dyDescent="0.3">
      <c r="B64" s="110"/>
      <c r="C64" s="17" t="str">
        <f>_xlfn.CONCAT("(",FIXED(VLOOKUP($L63,logitme.white!$B:$X,3,0),4),")")</f>
        <v>(0.2184)</v>
      </c>
      <c r="D64" s="46" t="str">
        <f>_xlfn.CONCAT("(",FIXED(VLOOKUP($L63,logitme.white!$B:$X,7,0),4),")")</f>
        <v>(0.3179)</v>
      </c>
      <c r="E64" s="47" t="str">
        <f>_xlfn.CONCAT("(",FIXED(VLOOKUP($L63,logitme.white!$B:$X,11,0),4),")")</f>
        <v>(0.3017)</v>
      </c>
      <c r="F64" s="17" t="str">
        <f>_xlfn.CONCAT("(",FIXED(VLOOKUP($L63,logitme.black!$B:$X,3,0),4),")")</f>
        <v>(0.2376)</v>
      </c>
      <c r="G64" s="46" t="str">
        <f>_xlfn.CONCAT("(",FIXED(VLOOKUP($L63,logitme.black!$B:$X,7,0),4),")")</f>
        <v>(0.3279)</v>
      </c>
      <c r="H64" s="47" t="str">
        <f>_xlfn.CONCAT("(",FIXED(VLOOKUP($L63,logitme.black!$B:$X,11,0),4),")")</f>
        <v>(0.3525)</v>
      </c>
      <c r="I64" s="17" t="str">
        <f>_xlfn.CONCAT("(",FIXED(VLOOKUP($L63,logitme.hispan!$B:$X,3,0),4),")")</f>
        <v>(0.3228)</v>
      </c>
      <c r="J64" s="46" t="str">
        <f>_xlfn.CONCAT("(",FIXED(VLOOKUP($L63,logitme.hispan!$B:$X,7,0),4),")")</f>
        <v>(0.4768)</v>
      </c>
      <c r="K64" s="46"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8">
        <v>75298</v>
      </c>
      <c r="D67" s="33">
        <v>33508</v>
      </c>
      <c r="E67" s="49">
        <v>41790</v>
      </c>
      <c r="F67" s="48">
        <v>84108</v>
      </c>
      <c r="G67" s="33">
        <v>43657</v>
      </c>
      <c r="H67" s="49">
        <v>40451</v>
      </c>
      <c r="I67" s="48">
        <v>35318</v>
      </c>
      <c r="J67" s="33">
        <v>16300</v>
      </c>
      <c r="K67" s="33">
        <v>19018</v>
      </c>
    </row>
    <row r="68" spans="2:11" ht="15.75" thickBot="1" x14ac:dyDescent="0.3">
      <c r="B68" s="8" t="s">
        <v>629</v>
      </c>
      <c r="C68" s="21">
        <v>0.18459999999999999</v>
      </c>
      <c r="D68" s="51">
        <v>0.1963</v>
      </c>
      <c r="E68" s="50">
        <v>0.1741</v>
      </c>
      <c r="F68" s="21">
        <v>0.1963</v>
      </c>
      <c r="G68" s="51">
        <v>0.18740000000000001</v>
      </c>
      <c r="H68" s="50">
        <v>0.19839999999999999</v>
      </c>
      <c r="I68" s="21">
        <v>0.17560000000000001</v>
      </c>
      <c r="J68" s="51">
        <v>0.19120000000000001</v>
      </c>
      <c r="K68" s="51">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2" orientation="landscape"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3" sqref="O33"/>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4"/>
      <c r="D1" s="124"/>
      <c r="E1" s="124"/>
      <c r="F1" s="124"/>
      <c r="H1" s="95" t="s">
        <v>767</v>
      </c>
      <c r="I1" s="95"/>
      <c r="J1" s="95"/>
      <c r="K1" s="95"/>
      <c r="L1" s="95"/>
      <c r="M1" s="95"/>
      <c r="N1" s="95"/>
      <c r="O1" s="95"/>
      <c r="P1" s="95"/>
    </row>
    <row r="2" spans="3:16" ht="18.75" x14ac:dyDescent="0.3">
      <c r="C2" s="129"/>
      <c r="D2" s="129"/>
      <c r="E2" s="129"/>
      <c r="F2" s="129"/>
      <c r="H2" s="96" t="s">
        <v>768</v>
      </c>
      <c r="I2" s="96"/>
      <c r="J2" s="96"/>
      <c r="K2" s="96"/>
      <c r="L2" s="96"/>
      <c r="M2" s="96"/>
      <c r="N2" s="96"/>
      <c r="O2" s="96"/>
      <c r="P2" s="96"/>
    </row>
    <row r="3" spans="3:16" ht="16.5" thickBot="1" x14ac:dyDescent="0.3">
      <c r="C3" s="27"/>
      <c r="D3" s="65" t="s">
        <v>123</v>
      </c>
      <c r="E3" s="65" t="s">
        <v>0</v>
      </c>
      <c r="F3" s="65" t="s">
        <v>2</v>
      </c>
      <c r="H3" s="66"/>
      <c r="I3" s="134" t="s">
        <v>762</v>
      </c>
      <c r="J3" s="134"/>
      <c r="K3" s="134"/>
      <c r="L3" s="134"/>
      <c r="M3" s="134"/>
      <c r="N3" s="135" t="s">
        <v>763</v>
      </c>
      <c r="O3" s="134"/>
      <c r="P3" s="134"/>
    </row>
    <row r="4" spans="3:16" ht="16.5" thickBot="1" x14ac:dyDescent="0.3">
      <c r="C4" s="127" t="s">
        <v>161</v>
      </c>
      <c r="D4" s="55" t="s">
        <v>708</v>
      </c>
      <c r="E4" s="55" t="s">
        <v>710</v>
      </c>
      <c r="F4" s="55" t="s">
        <v>712</v>
      </c>
      <c r="H4" s="27"/>
      <c r="I4" s="65" t="s">
        <v>123</v>
      </c>
      <c r="J4" s="65" t="s">
        <v>0</v>
      </c>
      <c r="K4" s="65" t="s">
        <v>2</v>
      </c>
      <c r="L4" s="64"/>
      <c r="M4" s="27"/>
      <c r="N4" s="68" t="s">
        <v>123</v>
      </c>
      <c r="O4" s="65" t="s">
        <v>0</v>
      </c>
      <c r="P4" s="65" t="s">
        <v>2</v>
      </c>
    </row>
    <row r="5" spans="3:16" x14ac:dyDescent="0.25">
      <c r="C5" s="128"/>
      <c r="D5" s="56" t="s">
        <v>709</v>
      </c>
      <c r="E5" s="56" t="s">
        <v>711</v>
      </c>
      <c r="F5" s="56" t="s">
        <v>713</v>
      </c>
      <c r="H5" s="127" t="s">
        <v>161</v>
      </c>
      <c r="I5" s="55" t="s">
        <v>643</v>
      </c>
      <c r="J5" s="55" t="s">
        <v>645</v>
      </c>
      <c r="K5" s="55" t="s">
        <v>647</v>
      </c>
      <c r="L5" s="61" t="s">
        <v>692</v>
      </c>
      <c r="M5" s="54">
        <v>6745</v>
      </c>
      <c r="N5" s="69" t="s">
        <v>708</v>
      </c>
      <c r="O5" s="55" t="s">
        <v>710</v>
      </c>
      <c r="P5" s="55" t="s">
        <v>712</v>
      </c>
    </row>
    <row r="6" spans="3:16" x14ac:dyDescent="0.25">
      <c r="C6" s="127" t="s">
        <v>162</v>
      </c>
      <c r="D6" s="55" t="s">
        <v>714</v>
      </c>
      <c r="E6" s="55" t="s">
        <v>716</v>
      </c>
      <c r="F6" s="55" t="s">
        <v>718</v>
      </c>
      <c r="H6" s="128"/>
      <c r="I6" s="56" t="s">
        <v>644</v>
      </c>
      <c r="J6" s="56" t="s">
        <v>646</v>
      </c>
      <c r="K6" s="56" t="s">
        <v>648</v>
      </c>
      <c r="L6" s="60" t="s">
        <v>693</v>
      </c>
      <c r="M6" s="12">
        <v>0.38950000000000001</v>
      </c>
      <c r="N6" s="70" t="s">
        <v>709</v>
      </c>
      <c r="O6" s="56" t="s">
        <v>711</v>
      </c>
      <c r="P6" s="56" t="s">
        <v>713</v>
      </c>
    </row>
    <row r="7" spans="3:16" x14ac:dyDescent="0.25">
      <c r="C7" s="127"/>
      <c r="D7" s="55" t="s">
        <v>715</v>
      </c>
      <c r="E7" s="55" t="s">
        <v>717</v>
      </c>
      <c r="F7" s="55" t="s">
        <v>719</v>
      </c>
      <c r="H7" s="127" t="s">
        <v>162</v>
      </c>
      <c r="I7" s="55" t="s">
        <v>649</v>
      </c>
      <c r="J7" s="55" t="s">
        <v>651</v>
      </c>
      <c r="K7" s="55" t="s">
        <v>653</v>
      </c>
      <c r="L7" s="61" t="s">
        <v>692</v>
      </c>
      <c r="M7" s="54">
        <v>3187</v>
      </c>
      <c r="N7" s="69" t="s">
        <v>714</v>
      </c>
      <c r="O7" s="55" t="s">
        <v>716</v>
      </c>
      <c r="P7" s="55" t="s">
        <v>718</v>
      </c>
    </row>
    <row r="8" spans="3:16" x14ac:dyDescent="0.25">
      <c r="C8" s="125" t="s">
        <v>163</v>
      </c>
      <c r="D8" s="57" t="s">
        <v>720</v>
      </c>
      <c r="E8" s="57" t="s">
        <v>722</v>
      </c>
      <c r="F8" s="57" t="s">
        <v>724</v>
      </c>
      <c r="H8" s="127"/>
      <c r="I8" s="55" t="s">
        <v>650</v>
      </c>
      <c r="J8" s="55" t="s">
        <v>652</v>
      </c>
      <c r="K8" s="55" t="s">
        <v>654</v>
      </c>
      <c r="L8" s="60" t="s">
        <v>693</v>
      </c>
      <c r="M8" s="12">
        <v>0.39700000000000002</v>
      </c>
      <c r="N8" s="69" t="s">
        <v>715</v>
      </c>
      <c r="O8" s="55" t="s">
        <v>717</v>
      </c>
      <c r="P8" s="55" t="s">
        <v>719</v>
      </c>
    </row>
    <row r="9" spans="3:16" ht="15.75" thickBot="1" x14ac:dyDescent="0.3">
      <c r="C9" s="126"/>
      <c r="D9" s="58" t="s">
        <v>721</v>
      </c>
      <c r="E9" s="58" t="s">
        <v>723</v>
      </c>
      <c r="F9" s="58" t="s">
        <v>725</v>
      </c>
      <c r="H9" s="125" t="s">
        <v>163</v>
      </c>
      <c r="I9" s="57" t="s">
        <v>655</v>
      </c>
      <c r="J9" s="57" t="str">
        <f>FIXED(-0.014,4)</f>
        <v>-0.0140</v>
      </c>
      <c r="K9" s="57" t="s">
        <v>658</v>
      </c>
      <c r="L9" s="59" t="s">
        <v>692</v>
      </c>
      <c r="M9" s="63">
        <v>3558</v>
      </c>
      <c r="N9" s="71" t="s">
        <v>720</v>
      </c>
      <c r="O9" s="57" t="s">
        <v>722</v>
      </c>
      <c r="P9" s="57" t="s">
        <v>724</v>
      </c>
    </row>
    <row r="10" spans="3:16" ht="15.75" thickBot="1" x14ac:dyDescent="0.3">
      <c r="C10" s="127" t="s">
        <v>164</v>
      </c>
      <c r="D10" s="55" t="s">
        <v>726</v>
      </c>
      <c r="E10" s="55" t="s">
        <v>728</v>
      </c>
      <c r="F10" s="55" t="s">
        <v>730</v>
      </c>
      <c r="H10" s="126"/>
      <c r="I10" s="58" t="s">
        <v>656</v>
      </c>
      <c r="J10" s="58" t="s">
        <v>657</v>
      </c>
      <c r="K10" s="58" t="s">
        <v>659</v>
      </c>
      <c r="L10" s="64" t="s">
        <v>693</v>
      </c>
      <c r="M10" s="27">
        <v>0.38379999999999997</v>
      </c>
      <c r="N10" s="72" t="s">
        <v>721</v>
      </c>
      <c r="O10" s="58" t="s">
        <v>723</v>
      </c>
      <c r="P10" s="58" t="s">
        <v>725</v>
      </c>
    </row>
    <row r="11" spans="3:16" x14ac:dyDescent="0.25">
      <c r="C11" s="128"/>
      <c r="D11" s="56" t="s">
        <v>727</v>
      </c>
      <c r="E11" s="56" t="s">
        <v>729</v>
      </c>
      <c r="F11" s="56" t="s">
        <v>731</v>
      </c>
      <c r="H11" s="127" t="s">
        <v>164</v>
      </c>
      <c r="I11" s="55" t="s">
        <v>660</v>
      </c>
      <c r="J11" s="55" t="s">
        <v>662</v>
      </c>
      <c r="K11" s="55" t="s">
        <v>664</v>
      </c>
      <c r="L11" s="61" t="s">
        <v>692</v>
      </c>
      <c r="M11" s="54">
        <v>5553</v>
      </c>
      <c r="N11" s="69" t="s">
        <v>726</v>
      </c>
      <c r="O11" s="55" t="s">
        <v>728</v>
      </c>
      <c r="P11" s="55" t="s">
        <v>730</v>
      </c>
    </row>
    <row r="12" spans="3:16" x14ac:dyDescent="0.25">
      <c r="C12" s="127" t="s">
        <v>165</v>
      </c>
      <c r="D12" s="55" t="s">
        <v>732</v>
      </c>
      <c r="E12" s="55" t="s">
        <v>734</v>
      </c>
      <c r="F12" s="55" t="s">
        <v>736</v>
      </c>
      <c r="H12" s="128"/>
      <c r="I12" s="56" t="s">
        <v>661</v>
      </c>
      <c r="J12" s="56" t="s">
        <v>663</v>
      </c>
      <c r="K12" s="56" t="s">
        <v>665</v>
      </c>
      <c r="L12" s="60" t="s">
        <v>693</v>
      </c>
      <c r="M12" s="12">
        <v>0.42249999999999999</v>
      </c>
      <c r="N12" s="70" t="s">
        <v>727</v>
      </c>
      <c r="O12" s="56" t="s">
        <v>729</v>
      </c>
      <c r="P12" s="56" t="s">
        <v>731</v>
      </c>
    </row>
    <row r="13" spans="3:16" x14ac:dyDescent="0.25">
      <c r="C13" s="127"/>
      <c r="D13" s="55" t="s">
        <v>733</v>
      </c>
      <c r="E13" s="55" t="s">
        <v>735</v>
      </c>
      <c r="F13" s="55" t="s">
        <v>737</v>
      </c>
      <c r="H13" s="127" t="s">
        <v>165</v>
      </c>
      <c r="I13" s="55" t="s">
        <v>666</v>
      </c>
      <c r="J13" s="55" t="s">
        <v>668</v>
      </c>
      <c r="K13" s="55" t="s">
        <v>670</v>
      </c>
      <c r="L13" s="61" t="s">
        <v>692</v>
      </c>
      <c r="M13" s="54">
        <v>2955</v>
      </c>
      <c r="N13" s="69" t="s">
        <v>732</v>
      </c>
      <c r="O13" s="55" t="s">
        <v>734</v>
      </c>
      <c r="P13" s="55" t="s">
        <v>736</v>
      </c>
    </row>
    <row r="14" spans="3:16" x14ac:dyDescent="0.25">
      <c r="C14" s="125" t="s">
        <v>166</v>
      </c>
      <c r="D14" s="57" t="s">
        <v>738</v>
      </c>
      <c r="E14" s="57" t="s">
        <v>740</v>
      </c>
      <c r="F14" s="57" t="s">
        <v>742</v>
      </c>
      <c r="H14" s="127"/>
      <c r="I14" s="55" t="s">
        <v>667</v>
      </c>
      <c r="J14" s="55" t="s">
        <v>669</v>
      </c>
      <c r="K14" s="55" t="s">
        <v>671</v>
      </c>
      <c r="L14" s="60" t="s">
        <v>693</v>
      </c>
      <c r="M14" s="12">
        <v>0.40820000000000001</v>
      </c>
      <c r="N14" s="69" t="s">
        <v>733</v>
      </c>
      <c r="O14" s="55" t="s">
        <v>735</v>
      </c>
      <c r="P14" s="55" t="s">
        <v>737</v>
      </c>
    </row>
    <row r="15" spans="3:16" ht="15.75" thickBot="1" x14ac:dyDescent="0.3">
      <c r="C15" s="126"/>
      <c r="D15" s="58" t="s">
        <v>739</v>
      </c>
      <c r="E15" s="58" t="s">
        <v>741</v>
      </c>
      <c r="F15" s="58" t="s">
        <v>743</v>
      </c>
      <c r="H15" s="125" t="s">
        <v>166</v>
      </c>
      <c r="I15" s="57" t="s">
        <v>672</v>
      </c>
      <c r="J15" s="57" t="s">
        <v>674</v>
      </c>
      <c r="K15" s="57" t="s">
        <v>676</v>
      </c>
      <c r="L15" s="59" t="s">
        <v>692</v>
      </c>
      <c r="M15" s="63">
        <v>2598</v>
      </c>
      <c r="N15" s="71" t="s">
        <v>738</v>
      </c>
      <c r="O15" s="57" t="s">
        <v>740</v>
      </c>
      <c r="P15" s="57" t="s">
        <v>742</v>
      </c>
    </row>
    <row r="16" spans="3:16" ht="15.75" thickBot="1" x14ac:dyDescent="0.3">
      <c r="C16" s="127" t="s">
        <v>167</v>
      </c>
      <c r="D16" s="55" t="s">
        <v>744</v>
      </c>
      <c r="E16" s="55" t="s">
        <v>746</v>
      </c>
      <c r="F16" s="55" t="s">
        <v>748</v>
      </c>
      <c r="H16" s="126"/>
      <c r="I16" s="58" t="s">
        <v>673</v>
      </c>
      <c r="J16" s="58" t="s">
        <v>675</v>
      </c>
      <c r="K16" s="58" t="s">
        <v>677</v>
      </c>
      <c r="L16" s="64" t="s">
        <v>693</v>
      </c>
      <c r="M16" s="27">
        <v>0.42759999999999998</v>
      </c>
      <c r="N16" s="72" t="s">
        <v>739</v>
      </c>
      <c r="O16" s="58" t="s">
        <v>741</v>
      </c>
      <c r="P16" s="58" t="s">
        <v>743</v>
      </c>
    </row>
    <row r="17" spans="3:16" x14ac:dyDescent="0.25">
      <c r="C17" s="128"/>
      <c r="D17" s="62" t="s">
        <v>745</v>
      </c>
      <c r="E17" s="56" t="s">
        <v>747</v>
      </c>
      <c r="F17" s="56" t="s">
        <v>749</v>
      </c>
      <c r="H17" s="127" t="s">
        <v>167</v>
      </c>
      <c r="I17" s="55" t="str">
        <f>FIXED(-0.157,4)</f>
        <v>-0.1570</v>
      </c>
      <c r="J17" s="55" t="s">
        <v>678</v>
      </c>
      <c r="K17" s="55" t="s">
        <v>680</v>
      </c>
      <c r="L17" s="61" t="s">
        <v>692</v>
      </c>
      <c r="M17" s="54">
        <v>2930</v>
      </c>
      <c r="N17" s="69" t="s">
        <v>744</v>
      </c>
      <c r="O17" s="55" t="s">
        <v>746</v>
      </c>
      <c r="P17" s="55" t="s">
        <v>748</v>
      </c>
    </row>
    <row r="18" spans="3:16" x14ac:dyDescent="0.25">
      <c r="C18" s="125" t="s">
        <v>168</v>
      </c>
      <c r="D18" s="57" t="s">
        <v>750</v>
      </c>
      <c r="E18" s="57" t="s">
        <v>752</v>
      </c>
      <c r="F18" s="57" t="s">
        <v>754</v>
      </c>
      <c r="H18" s="128"/>
      <c r="I18" s="62" t="s">
        <v>694</v>
      </c>
      <c r="J18" s="56" t="s">
        <v>679</v>
      </c>
      <c r="K18" s="56" t="s">
        <v>681</v>
      </c>
      <c r="L18" s="60" t="s">
        <v>693</v>
      </c>
      <c r="M18" s="12">
        <v>0.38300000000000001</v>
      </c>
      <c r="N18" s="73" t="s">
        <v>745</v>
      </c>
      <c r="O18" s="56" t="s">
        <v>747</v>
      </c>
      <c r="P18" s="56" t="s">
        <v>749</v>
      </c>
    </row>
    <row r="19" spans="3:16" x14ac:dyDescent="0.25">
      <c r="C19" s="128"/>
      <c r="D19" s="56" t="s">
        <v>751</v>
      </c>
      <c r="E19" s="56" t="s">
        <v>753</v>
      </c>
      <c r="F19" s="56" t="s">
        <v>755</v>
      </c>
      <c r="H19" s="125" t="s">
        <v>168</v>
      </c>
      <c r="I19" s="57" t="str">
        <f>FIXED(0.086,4)</f>
        <v>0.0860</v>
      </c>
      <c r="J19" s="57" t="s">
        <v>683</v>
      </c>
      <c r="K19" s="57" t="s">
        <v>685</v>
      </c>
      <c r="L19" s="61" t="s">
        <v>692</v>
      </c>
      <c r="M19" s="54">
        <v>1451</v>
      </c>
      <c r="N19" s="71" t="s">
        <v>750</v>
      </c>
      <c r="O19" s="57" t="s">
        <v>752</v>
      </c>
      <c r="P19" s="57" t="s">
        <v>754</v>
      </c>
    </row>
    <row r="20" spans="3:16" x14ac:dyDescent="0.25">
      <c r="C20" s="125" t="s">
        <v>169</v>
      </c>
      <c r="D20" s="57" t="s">
        <v>756</v>
      </c>
      <c r="E20" s="57" t="s">
        <v>758</v>
      </c>
      <c r="F20" s="57" t="s">
        <v>760</v>
      </c>
      <c r="H20" s="128"/>
      <c r="I20" s="56" t="s">
        <v>682</v>
      </c>
      <c r="J20" s="56" t="s">
        <v>684</v>
      </c>
      <c r="K20" s="56" t="s">
        <v>686</v>
      </c>
      <c r="L20" s="60" t="s">
        <v>693</v>
      </c>
      <c r="M20" s="12">
        <v>0.39429999999999998</v>
      </c>
      <c r="N20" s="70" t="s">
        <v>751</v>
      </c>
      <c r="O20" s="56" t="s">
        <v>753</v>
      </c>
      <c r="P20" s="56" t="s">
        <v>755</v>
      </c>
    </row>
    <row r="21" spans="3:16" ht="15.75" thickBot="1" x14ac:dyDescent="0.3">
      <c r="C21" s="126"/>
      <c r="D21" s="58" t="s">
        <v>757</v>
      </c>
      <c r="E21" s="58" t="s">
        <v>759</v>
      </c>
      <c r="F21" s="58" t="s">
        <v>761</v>
      </c>
      <c r="H21" s="125" t="s">
        <v>169</v>
      </c>
      <c r="I21" s="57" t="s">
        <v>687</v>
      </c>
      <c r="J21" s="57" t="s">
        <v>689</v>
      </c>
      <c r="K21" s="57" t="str">
        <f>FIXED(-0.138,4)</f>
        <v>-0.1380</v>
      </c>
      <c r="L21" s="59" t="s">
        <v>692</v>
      </c>
      <c r="M21" s="63">
        <v>1479</v>
      </c>
      <c r="N21" s="71" t="s">
        <v>756</v>
      </c>
      <c r="O21" s="57" t="s">
        <v>758</v>
      </c>
      <c r="P21" s="57" t="s">
        <v>760</v>
      </c>
    </row>
    <row r="22" spans="3:16" ht="15.75" thickBot="1" x14ac:dyDescent="0.3">
      <c r="H22" s="126"/>
      <c r="I22" s="58" t="s">
        <v>688</v>
      </c>
      <c r="J22" s="58" t="s">
        <v>690</v>
      </c>
      <c r="K22" s="58" t="s">
        <v>691</v>
      </c>
      <c r="L22" s="64" t="s">
        <v>693</v>
      </c>
      <c r="M22" s="27">
        <v>0.38169999999999998</v>
      </c>
      <c r="N22" s="72" t="s">
        <v>757</v>
      </c>
      <c r="O22" s="58" t="s">
        <v>759</v>
      </c>
      <c r="P22" s="58" t="s">
        <v>761</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7"/>
  <sheetViews>
    <sheetView workbookViewId="0">
      <selection activeCell="A8" sqref="A8"/>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3.0339999999999999E-2</v>
      </c>
      <c r="C2">
        <v>1.0307999999999999</v>
      </c>
      <c r="D2">
        <v>3.7870000000000001E-2</v>
      </c>
      <c r="E2">
        <v>0.80100000000000005</v>
      </c>
      <c r="F2" s="1">
        <v>0.42299999999999999</v>
      </c>
    </row>
    <row r="3" spans="1:7" x14ac:dyDescent="0.25">
      <c r="A3" t="s">
        <v>13</v>
      </c>
      <c r="B3">
        <v>-0.13675000000000001</v>
      </c>
      <c r="C3">
        <v>0.87219000000000002</v>
      </c>
      <c r="D3">
        <v>1.538E-2</v>
      </c>
      <c r="E3">
        <v>-8.8919999999999995</v>
      </c>
      <c r="F3" s="1" t="s">
        <v>770</v>
      </c>
      <c r="G3" t="s">
        <v>11</v>
      </c>
    </row>
    <row r="4" spans="1:7" x14ac:dyDescent="0.25">
      <c r="A4" t="s">
        <v>14</v>
      </c>
      <c r="B4">
        <v>-0.20297999999999999</v>
      </c>
      <c r="C4">
        <v>0.81630000000000003</v>
      </c>
      <c r="D4">
        <v>1.5970000000000002E-2</v>
      </c>
      <c r="E4">
        <v>-12.712</v>
      </c>
      <c r="F4" t="s">
        <v>770</v>
      </c>
      <c r="G4" t="s">
        <v>11</v>
      </c>
    </row>
    <row r="7" spans="1:7" x14ac:dyDescent="0.25">
      <c r="A7">
        <v>24940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7"/>
  <sheetViews>
    <sheetView workbookViewId="0">
      <selection activeCell="A6" sqref="A6:A7"/>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3.7240490000000001E-2</v>
      </c>
      <c r="C2">
        <v>1.0379426</v>
      </c>
      <c r="D2">
        <v>5.0270830000000002E-2</v>
      </c>
      <c r="E2">
        <v>0.74</v>
      </c>
      <c r="F2" s="1">
        <v>0.46</v>
      </c>
      <c r="G2" t="str">
        <f>IF(F2&lt;0.001,"***",IF(F2&lt;0.01,"**",IF(F2&lt;0.05,"*",IF(F2&lt;0.1,"^",""))))</f>
        <v/>
      </c>
    </row>
    <row r="3" spans="1:7" x14ac:dyDescent="0.25">
      <c r="A3" t="s">
        <v>10</v>
      </c>
      <c r="B3">
        <v>-0.17790829</v>
      </c>
      <c r="C3">
        <v>0.83701919999999996</v>
      </c>
      <c r="D3">
        <v>1.8735350000000001E-2</v>
      </c>
      <c r="E3">
        <v>-9.5</v>
      </c>
      <c r="F3" s="1">
        <v>0</v>
      </c>
      <c r="G3" t="str">
        <f>IF(F3&lt;0.001,"***",IF(F3&lt;0.01,"**",IF(F3&lt;0.05,"*",IF(F3&lt;0.1,"^",""))))</f>
        <v>***</v>
      </c>
    </row>
    <row r="4" spans="1:7" x14ac:dyDescent="0.25">
      <c r="A4" t="s">
        <v>12</v>
      </c>
      <c r="B4">
        <v>-0.31183330999999997</v>
      </c>
      <c r="C4">
        <v>0.73210359999999997</v>
      </c>
      <c r="D4">
        <v>2.1474650000000001E-2</v>
      </c>
      <c r="E4">
        <v>-14.52</v>
      </c>
      <c r="F4" s="1">
        <v>0</v>
      </c>
      <c r="G4" t="str">
        <f>IF(F4&lt;0.001,"***",IF(F4&lt;0.01,"**",IF(F4&lt;0.05,"*",IF(F4&lt;0.1,"^",""))))</f>
        <v>***</v>
      </c>
    </row>
    <row r="6" spans="1:7" x14ac:dyDescent="0.25">
      <c r="A6" t="s">
        <v>16</v>
      </c>
      <c r="B6" t="s">
        <v>17</v>
      </c>
      <c r="C6" t="s">
        <v>122</v>
      </c>
      <c r="D6" t="s">
        <v>18</v>
      </c>
    </row>
    <row r="7" spans="1:7" x14ac:dyDescent="0.25">
      <c r="A7" t="s">
        <v>19</v>
      </c>
      <c r="B7" t="s">
        <v>20</v>
      </c>
      <c r="C7">
        <v>0.46151959999999997</v>
      </c>
      <c r="D7">
        <v>0.21300040000000001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7"/>
  <sheetViews>
    <sheetView workbookViewId="0">
      <selection activeCell="H29" sqref="H29"/>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7.3341429999999999E-2</v>
      </c>
      <c r="C2">
        <v>1.0760978999999999</v>
      </c>
      <c r="D2">
        <v>4.6992890000000002E-2</v>
      </c>
      <c r="E2">
        <v>1.56</v>
      </c>
      <c r="F2" s="1">
        <v>0.12</v>
      </c>
      <c r="G2" t="str">
        <f>IF(F2&lt;0.001,"***",IF(F2&lt;0.01,"**",IF(F2&lt;0.05,"*",IF(F2&lt;0.1,"^",""))))</f>
        <v/>
      </c>
    </row>
    <row r="3" spans="1:7" x14ac:dyDescent="0.25">
      <c r="A3" t="s">
        <v>13</v>
      </c>
      <c r="B3">
        <v>-0.21299402000000001</v>
      </c>
      <c r="C3">
        <v>0.80816100000000002</v>
      </c>
      <c r="D3">
        <v>1.8733360000000001E-2</v>
      </c>
      <c r="E3">
        <v>-11.37</v>
      </c>
      <c r="F3" s="1">
        <v>0</v>
      </c>
      <c r="G3" t="str">
        <f t="shared" ref="G3:G4" si="0">IF(F3&lt;0.001,"***",IF(F3&lt;0.01,"**",IF(F3&lt;0.05,"*",IF(F3&lt;0.1,"^",""))))</f>
        <v>***</v>
      </c>
    </row>
    <row r="4" spans="1:7" x14ac:dyDescent="0.25">
      <c r="A4" t="s">
        <v>14</v>
      </c>
      <c r="B4">
        <v>-0.32819457000000002</v>
      </c>
      <c r="C4">
        <v>0.7202229</v>
      </c>
      <c r="D4">
        <v>2.173077E-2</v>
      </c>
      <c r="E4">
        <v>-15.1</v>
      </c>
      <c r="F4" s="1">
        <v>0</v>
      </c>
      <c r="G4" t="str">
        <f t="shared" si="0"/>
        <v>***</v>
      </c>
    </row>
    <row r="6" spans="1:7" x14ac:dyDescent="0.25">
      <c r="A6" t="s">
        <v>16</v>
      </c>
      <c r="B6" t="s">
        <v>17</v>
      </c>
      <c r="C6" t="s">
        <v>122</v>
      </c>
      <c r="D6" t="s">
        <v>18</v>
      </c>
    </row>
    <row r="7" spans="1:7" x14ac:dyDescent="0.25">
      <c r="A7" t="s">
        <v>19</v>
      </c>
      <c r="B7" t="s">
        <v>20</v>
      </c>
      <c r="C7">
        <v>0.46352670000000001</v>
      </c>
      <c r="D7">
        <v>0.21485699999999999</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activeCell="F20" sqref="F20"/>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3" t="s">
        <v>607</v>
      </c>
      <c r="B1" s="113"/>
      <c r="C1" s="113"/>
      <c r="D1" s="113"/>
      <c r="E1" s="113"/>
    </row>
    <row r="2" spans="1:10" ht="16.5" thickBot="1" x14ac:dyDescent="0.3">
      <c r="A2" s="114" t="s">
        <v>608</v>
      </c>
      <c r="B2" s="114"/>
      <c r="C2" s="114"/>
      <c r="D2" s="114"/>
      <c r="E2" s="114"/>
    </row>
    <row r="3" spans="1:10" ht="15.75" thickBot="1" x14ac:dyDescent="0.3">
      <c r="A3" s="27"/>
      <c r="B3" s="31" t="s">
        <v>114</v>
      </c>
      <c r="C3" s="31" t="s">
        <v>115</v>
      </c>
      <c r="D3" s="31" t="s">
        <v>116</v>
      </c>
      <c r="E3" s="37" t="s">
        <v>117</v>
      </c>
    </row>
    <row r="4" spans="1:10" x14ac:dyDescent="0.25">
      <c r="A4" s="109" t="s">
        <v>123</v>
      </c>
      <c r="B4" s="28" t="str">
        <f>_xlfn.CONCAT(ROUND(VLOOKUP($G4,'mod1'!$A:$G,2,0),4)," ",VLOOKUP(Table2!$G4,'mod1'!$A:$G,7,0))</f>
        <v xml:space="preserve">0.0052 </v>
      </c>
      <c r="C4" s="28" t="str">
        <f>_xlfn.CONCAT(ROUND(VLOOKUP($H4,mod1L!$A:$G,2,0),4)," ",VLOOKUP($H4,mod1L!$A:$G,7,0))</f>
        <v xml:space="preserve">0.0303 </v>
      </c>
      <c r="D4" s="28" t="str">
        <f>_xlfn.CONCAT(ROUND(VLOOKUP($G4,'mod1.fr'!$A:$G,2,0),4)," ",VLOOKUP(Table2!$G4,'mod1.fr'!$A:$G,7,0))</f>
        <v xml:space="preserve">0.0372 </v>
      </c>
      <c r="E4" s="28" t="str">
        <f>_xlfn.CONCAT(ROUND(VLOOKUP($H4,mod1L.fr!$A:$G,2,0),4)," ",VLOOKUP($H4,mod1L.fr!$A:$G,7,0))</f>
        <v xml:space="preserve">0.0733 </v>
      </c>
      <c r="G4" t="s">
        <v>120</v>
      </c>
      <c r="H4" t="s">
        <v>121</v>
      </c>
      <c r="J4">
        <f>(0.129-0.0366)/(SQRT(((1.1376^2)/15021)+((1.0373^2)/15021)))</f>
        <v>7.3558991108595295</v>
      </c>
    </row>
    <row r="5" spans="1:10" x14ac:dyDescent="0.25">
      <c r="A5" s="110"/>
      <c r="B5" s="29" t="str">
        <f>_xlfn.CONCAT("(",ROUND(VLOOKUP($G4,'mod1'!$A:$G,4,0),4),")")</f>
        <v>(0.0408)</v>
      </c>
      <c r="C5" s="29" t="str">
        <f>_xlfn.CONCAT("(",ROUND(VLOOKUP($H4,mod1L!$A:$G,4,0),4),")")</f>
        <v>(0.0379)</v>
      </c>
      <c r="D5" s="29" t="str">
        <f>_xlfn.CONCAT("(",ROUND(VLOOKUP($G4,'mod1.fr'!$A:$G,4,0),4),")")</f>
        <v>(0.0503)</v>
      </c>
      <c r="E5" s="29" t="str">
        <f>_xlfn.CONCAT("(",ROUND(VLOOKUP($H4,mod1L.fr!$A:$G,4,0),4),")")</f>
        <v>(0.047)</v>
      </c>
    </row>
    <row r="6" spans="1:10" x14ac:dyDescent="0.25">
      <c r="A6" s="109" t="s">
        <v>0</v>
      </c>
      <c r="B6" s="28" t="str">
        <f>_xlfn.CONCAT(ROUND(VLOOKUP($G6,'mod1'!$A:$G,2,0),4)," ",VLOOKUP(Table2!$G6,'mod1'!$A:$G,7,0))</f>
        <v>-0.1141 ***</v>
      </c>
      <c r="C6" s="28" t="str">
        <f>_xlfn.CONCAT(ROUND(VLOOKUP($H6,mod1L!$A:$G,2,0),4)," ",VLOOKUP($H6,mod1L!$A:$G,7,0))</f>
        <v>-0.1368 ***</v>
      </c>
      <c r="D6" s="28" t="str">
        <f>_xlfn.CONCAT(ROUND(VLOOKUP($G6,'mod1.fr'!$A:$G,2,0),4)," ",VLOOKUP(Table2!$G6,'mod1.fr'!$A:$G,7,0))</f>
        <v>-0.1779 ***</v>
      </c>
      <c r="E6" s="28" t="str">
        <f>_xlfn.CONCAT(ROUND(VLOOKUP($H6,mod1L.fr!$A:$G,2,0),4)," ",VLOOKUP($H6,mod1L.fr!$A:$G,7,0))</f>
        <v>-0.213 ***</v>
      </c>
      <c r="G6" t="s">
        <v>10</v>
      </c>
      <c r="H6" t="s">
        <v>13</v>
      </c>
      <c r="J6">
        <f>(0.1822-0.1398)/(SQRT(((0.0242^2)/15021)+((0.0242^2)/15228)))</f>
        <v>152.35820127655697</v>
      </c>
    </row>
    <row r="7" spans="1:10" x14ac:dyDescent="0.25">
      <c r="A7" s="110" t="s">
        <v>1</v>
      </c>
      <c r="B7" s="29" t="str">
        <f>_xlfn.CONCAT("(",ROUND(VLOOKUP($G6,'mod1'!$A:$G,4,0),4),")")</f>
        <v>(0.0153)</v>
      </c>
      <c r="C7" s="29" t="str">
        <f>_xlfn.CONCAT("(",ROUND(VLOOKUP($H6,mod1L!$A:$G,4,0),4),")")</f>
        <v>(0.0154)</v>
      </c>
      <c r="D7" s="29" t="str">
        <f>_xlfn.CONCAT("(",ROUND(VLOOKUP($G6,'mod1.fr'!$A:$G,4,0),4),")")</f>
        <v>(0.0187)</v>
      </c>
      <c r="E7" s="29" t="str">
        <f>_xlfn.CONCAT("(",ROUND(VLOOKUP($H6,mod1L.fr!$A:$G,4,0),4),")")</f>
        <v>(0.0187)</v>
      </c>
    </row>
    <row r="8" spans="1:10" x14ac:dyDescent="0.25">
      <c r="A8" s="109" t="s">
        <v>2</v>
      </c>
      <c r="B8" s="28" t="str">
        <f>_xlfn.CONCAT(ROUND(VLOOKUP($G8,'mod1'!$A:$G,2,0),4)," ",VLOOKUP(Table2!$G8,'mod1'!$A:$G,7,0))</f>
        <v>-0.1942 ***</v>
      </c>
      <c r="C8" s="28" t="str">
        <f>_xlfn.CONCAT(FIXED(VLOOKUP($H8,mod1L!$A:$G,2,0),4)," ",VLOOKUP($H8,mod1L!$A:$G,7,0))</f>
        <v>-0.2030 ***</v>
      </c>
      <c r="D8" s="28" t="str">
        <f>_xlfn.CONCAT(ROUND(VLOOKUP($G8,'mod1.fr'!$A:$G,2,0),4)," ",VLOOKUP(Table2!$G8,'mod1.fr'!$A:$G,7,0))</f>
        <v>-0.3118 ***</v>
      </c>
      <c r="E8" s="28" t="str">
        <f>_xlfn.CONCAT(ROUND(VLOOKUP($H8,mod1L.fr!$A:$G,2,0),4)," ",VLOOKUP($H8,mod1L.fr!$A:$G,7,0))</f>
        <v>-0.3282 ***</v>
      </c>
      <c r="G8" t="s">
        <v>12</v>
      </c>
      <c r="H8" t="s">
        <v>14</v>
      </c>
      <c r="J8">
        <f>(0.3043-0.2843)/(SQRT(((0.0278^2)/15021)+((0.0271^2)/15228)))</f>
        <v>63.347547956472681</v>
      </c>
    </row>
    <row r="9" spans="1:10" x14ac:dyDescent="0.25">
      <c r="A9" s="110"/>
      <c r="B9" s="29" t="str">
        <f>_xlfn.CONCAT("(",ROUND(VLOOKUP($G8,'mod1'!$A:$G,4,0),4),")")</f>
        <v>(0.0157)</v>
      </c>
      <c r="C9" s="29" t="str">
        <f>_xlfn.CONCAT("(",ROUND(VLOOKUP($H8,mod1L!$A:$G,4,0),4),")")</f>
        <v>(0.016)</v>
      </c>
      <c r="D9" s="29" t="str">
        <f>_xlfn.CONCAT("(",ROUND(VLOOKUP($G8,'mod1.fr'!$A:$G,4,0),4),")")</f>
        <v>(0.0215)</v>
      </c>
      <c r="E9" s="29" t="str">
        <f>_xlfn.CONCAT("(",ROUND(VLOOKUP($H8,mod1L.fr!$A:$G,4,0),4),")")</f>
        <v>(0.0217)</v>
      </c>
    </row>
    <row r="10" spans="1:10" ht="15.75" thickBot="1" x14ac:dyDescent="0.3">
      <c r="A10" s="30" t="s">
        <v>113</v>
      </c>
      <c r="B10" s="32"/>
      <c r="C10" s="32"/>
      <c r="D10" s="32">
        <f>ROUND('mod1.fr'!C7,4)</f>
        <v>0.46150000000000002</v>
      </c>
      <c r="E10" s="32">
        <f>ROUND(mod1L.fr!C7,4)</f>
        <v>0.46350000000000002</v>
      </c>
    </row>
    <row r="11" spans="1:10" x14ac:dyDescent="0.25">
      <c r="A11" s="11" t="s">
        <v>109</v>
      </c>
      <c r="B11" s="33">
        <v>15228</v>
      </c>
      <c r="C11" s="33">
        <v>15021</v>
      </c>
      <c r="D11" s="33">
        <v>15228</v>
      </c>
      <c r="E11" s="33">
        <v>15021</v>
      </c>
    </row>
    <row r="12" spans="1:10" x14ac:dyDescent="0.25">
      <c r="A12" s="11" t="s">
        <v>3</v>
      </c>
      <c r="B12" s="34">
        <v>262774.3</v>
      </c>
      <c r="C12" s="34">
        <v>258772.9</v>
      </c>
      <c r="D12" s="34">
        <v>261605.3</v>
      </c>
      <c r="E12" s="34">
        <v>257602.7</v>
      </c>
    </row>
    <row r="13" spans="1:10" x14ac:dyDescent="0.25">
      <c r="A13" s="11" t="s">
        <v>4</v>
      </c>
      <c r="B13" s="34">
        <v>262797.2</v>
      </c>
      <c r="C13" s="34">
        <v>258795.7</v>
      </c>
      <c r="D13" s="34">
        <v>274152.7</v>
      </c>
      <c r="E13" s="34">
        <v>270072.40000000002</v>
      </c>
    </row>
    <row r="14" spans="1:10" ht="15.75" thickBot="1" x14ac:dyDescent="0.3">
      <c r="A14" s="27" t="s">
        <v>110</v>
      </c>
      <c r="B14" s="35">
        <v>-13184.2</v>
      </c>
      <c r="C14" s="35">
        <v>-129383.4</v>
      </c>
      <c r="D14" s="36">
        <v>-129158.3</v>
      </c>
      <c r="E14" s="36">
        <v>-127164.3</v>
      </c>
    </row>
    <row r="15" spans="1:10" x14ac:dyDescent="0.25">
      <c r="A15" s="111" t="s">
        <v>609</v>
      </c>
      <c r="B15" s="111"/>
      <c r="C15" s="111"/>
      <c r="D15" s="111"/>
      <c r="E15" s="111"/>
    </row>
    <row r="16" spans="1:10" x14ac:dyDescent="0.25">
      <c r="A16" s="112"/>
      <c r="B16" s="112"/>
      <c r="C16" s="112"/>
      <c r="D16" s="112"/>
      <c r="E16" s="112"/>
    </row>
    <row r="17" spans="1:5" x14ac:dyDescent="0.25">
      <c r="A17" s="112"/>
      <c r="B17" s="112"/>
      <c r="C17" s="112"/>
      <c r="D17" s="112"/>
      <c r="E17" s="112"/>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29"/>
  <sheetViews>
    <sheetView workbookViewId="0">
      <selection sqref="A1:A29"/>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-6.4180000000000001E-2</v>
      </c>
      <c r="C2" s="10">
        <v>0.93779999999999997</v>
      </c>
      <c r="D2" s="10">
        <v>4.1200000000000001E-2</v>
      </c>
      <c r="E2" s="10">
        <v>-1.5580000000000001</v>
      </c>
      <c r="F2">
        <v>0.119286</v>
      </c>
      <c r="J2" s="1"/>
      <c r="K2" s="1"/>
      <c r="L2" s="1"/>
      <c r="N2" s="1"/>
    </row>
    <row r="3" spans="1:14" x14ac:dyDescent="0.25">
      <c r="A3" t="s">
        <v>10</v>
      </c>
      <c r="B3" s="10">
        <v>-2.0480000000000002E-2</v>
      </c>
      <c r="C3" s="10">
        <v>0.97970000000000002</v>
      </c>
      <c r="D3" s="10">
        <v>1.6480000000000002E-2</v>
      </c>
      <c r="E3" s="10">
        <v>-1.2430000000000001</v>
      </c>
      <c r="F3" s="1">
        <v>0.213976</v>
      </c>
      <c r="J3" s="1"/>
      <c r="K3" s="1"/>
      <c r="L3" s="1"/>
      <c r="N3" s="1"/>
    </row>
    <row r="4" spans="1:14" x14ac:dyDescent="0.25">
      <c r="A4" t="s">
        <v>12</v>
      </c>
      <c r="B4" s="10">
        <v>-4.2810000000000001E-2</v>
      </c>
      <c r="C4" s="10">
        <v>0.95809999999999995</v>
      </c>
      <c r="D4" s="10">
        <v>1.8749999999999999E-2</v>
      </c>
      <c r="E4" s="10">
        <v>-2.2839999999999998</v>
      </c>
      <c r="F4">
        <v>2.2373000000000001E-2</v>
      </c>
      <c r="G4" t="s">
        <v>128</v>
      </c>
      <c r="J4" s="1"/>
      <c r="K4" s="1"/>
      <c r="L4" s="1"/>
      <c r="N4" s="1"/>
    </row>
    <row r="5" spans="1:14" x14ac:dyDescent="0.25">
      <c r="A5" t="s">
        <v>124</v>
      </c>
      <c r="B5" s="10">
        <v>6.9849999999999995E-2</v>
      </c>
      <c r="C5" s="10">
        <v>1.0720000000000001</v>
      </c>
      <c r="D5" s="10">
        <v>1.4069999999999999E-2</v>
      </c>
      <c r="E5" s="10">
        <v>4.9630000000000001</v>
      </c>
      <c r="F5" s="1">
        <v>6.9599999999999999E-7</v>
      </c>
      <c r="G5" t="s">
        <v>11</v>
      </c>
      <c r="J5" s="1"/>
      <c r="K5" s="1"/>
      <c r="L5" s="1"/>
      <c r="N5" s="1"/>
    </row>
    <row r="6" spans="1:14" x14ac:dyDescent="0.25">
      <c r="A6" t="s">
        <v>24</v>
      </c>
      <c r="B6" s="10">
        <v>1.1690000000000001E-2</v>
      </c>
      <c r="C6" s="10">
        <v>1.012</v>
      </c>
      <c r="D6" s="10">
        <v>1.8759999999999999E-2</v>
      </c>
      <c r="E6" s="10">
        <v>0.623</v>
      </c>
      <c r="F6" s="1">
        <v>0.53338700000000006</v>
      </c>
      <c r="J6" s="1"/>
      <c r="K6" s="1"/>
      <c r="L6" s="1"/>
      <c r="N6" s="1"/>
    </row>
    <row r="7" spans="1:14" x14ac:dyDescent="0.25">
      <c r="A7" t="s">
        <v>23</v>
      </c>
      <c r="B7" s="10">
        <v>-0.1275</v>
      </c>
      <c r="C7" s="10">
        <v>0.88029999999999997</v>
      </c>
      <c r="D7" s="10">
        <v>1.6809999999999999E-2</v>
      </c>
      <c r="E7" s="10">
        <v>-7.5839999999999996</v>
      </c>
      <c r="F7" s="1">
        <v>3.3500000000000002E-14</v>
      </c>
      <c r="G7" t="s">
        <v>11</v>
      </c>
      <c r="J7" s="1"/>
      <c r="K7" s="1"/>
      <c r="L7" s="1"/>
      <c r="N7" s="1"/>
    </row>
    <row r="8" spans="1:14" x14ac:dyDescent="0.25">
      <c r="A8" t="s">
        <v>25</v>
      </c>
      <c r="B8" s="10">
        <v>3.2009999999999997E-2</v>
      </c>
      <c r="C8" s="10">
        <v>1.0329999999999999</v>
      </c>
      <c r="D8" s="10">
        <v>2.0250000000000001E-2</v>
      </c>
      <c r="E8" s="10">
        <v>1.581</v>
      </c>
      <c r="F8">
        <v>0.113913</v>
      </c>
      <c r="J8" s="1"/>
      <c r="K8" s="1"/>
      <c r="L8" s="1"/>
      <c r="N8" s="1"/>
    </row>
    <row r="9" spans="1:14" x14ac:dyDescent="0.25">
      <c r="A9" t="s">
        <v>26</v>
      </c>
      <c r="B9" s="10">
        <v>-3.4680000000000002E-2</v>
      </c>
      <c r="C9" s="10">
        <v>0.96589999999999998</v>
      </c>
      <c r="D9" s="10">
        <v>3.0810000000000001E-2</v>
      </c>
      <c r="E9" s="10">
        <v>-1.1259999999999999</v>
      </c>
      <c r="F9">
        <v>0.26027600000000001</v>
      </c>
      <c r="J9" s="1"/>
      <c r="K9" s="1"/>
      <c r="L9" s="1"/>
      <c r="N9" s="1"/>
    </row>
    <row r="10" spans="1:14" x14ac:dyDescent="0.25">
      <c r="A10" t="s">
        <v>30</v>
      </c>
      <c r="B10" s="10">
        <v>9.5780000000000004E-2</v>
      </c>
      <c r="C10" s="10">
        <v>1.101</v>
      </c>
      <c r="D10" s="10">
        <v>1.9019999999999999E-2</v>
      </c>
      <c r="E10" s="10">
        <v>5.0359999999999996</v>
      </c>
      <c r="F10" s="1">
        <v>4.7599999999999997E-7</v>
      </c>
      <c r="G10" t="s">
        <v>11</v>
      </c>
      <c r="J10" s="1"/>
      <c r="K10" s="1"/>
      <c r="L10" s="1"/>
      <c r="N10" s="1"/>
    </row>
    <row r="11" spans="1:14" x14ac:dyDescent="0.25">
      <c r="A11" t="s">
        <v>27</v>
      </c>
      <c r="B11" s="10">
        <v>0.1023</v>
      </c>
      <c r="C11" s="10">
        <v>1.1080000000000001</v>
      </c>
      <c r="D11" s="10">
        <v>2.9510000000000002E-2</v>
      </c>
      <c r="E11" s="10">
        <v>3.4670000000000001</v>
      </c>
      <c r="F11" s="1">
        <v>5.2700000000000002E-4</v>
      </c>
      <c r="G11" t="s">
        <v>11</v>
      </c>
      <c r="J11" s="1"/>
      <c r="K11" s="1"/>
      <c r="L11" s="1"/>
      <c r="N11" s="1"/>
    </row>
    <row r="12" spans="1:14" x14ac:dyDescent="0.25">
      <c r="A12" t="s">
        <v>29</v>
      </c>
      <c r="B12" s="10">
        <v>7.1180000000000002E-3</v>
      </c>
      <c r="C12" s="10">
        <v>1.0069999999999999</v>
      </c>
      <c r="D12" s="10">
        <v>1.772E-2</v>
      </c>
      <c r="E12" s="10">
        <v>0.40200000000000002</v>
      </c>
      <c r="F12">
        <v>0.68798000000000004</v>
      </c>
      <c r="J12" s="1"/>
      <c r="K12" s="1"/>
      <c r="L12" s="1"/>
      <c r="N12" s="1"/>
    </row>
    <row r="13" spans="1:14" x14ac:dyDescent="0.25">
      <c r="A13" t="s">
        <v>28</v>
      </c>
      <c r="B13" s="10">
        <v>4.5850000000000002E-2</v>
      </c>
      <c r="C13" s="10">
        <v>1.0469999999999999</v>
      </c>
      <c r="D13" s="10">
        <v>4.5999999999999999E-2</v>
      </c>
      <c r="E13" s="10">
        <v>0.997</v>
      </c>
      <c r="F13">
        <v>0.31890299999999999</v>
      </c>
      <c r="J13" s="1"/>
      <c r="K13" s="1"/>
      <c r="L13" s="1"/>
      <c r="N13" s="1"/>
    </row>
    <row r="14" spans="1:14" x14ac:dyDescent="0.25">
      <c r="A14" t="s">
        <v>173</v>
      </c>
      <c r="B14" s="10">
        <v>-0.13730000000000001</v>
      </c>
      <c r="C14" s="10">
        <v>0.87170000000000003</v>
      </c>
      <c r="D14" s="10">
        <v>2.1180000000000001E-2</v>
      </c>
      <c r="E14" s="10">
        <v>-6.484</v>
      </c>
      <c r="F14" s="1">
        <v>8.9300000000000004E-11</v>
      </c>
      <c r="G14" t="s">
        <v>11</v>
      </c>
      <c r="J14" s="1"/>
      <c r="K14" s="1"/>
      <c r="L14" s="1"/>
      <c r="N14" s="1"/>
    </row>
    <row r="15" spans="1:14" x14ac:dyDescent="0.25">
      <c r="A15" t="s">
        <v>31</v>
      </c>
      <c r="B15" s="10">
        <v>-5.5879999999999999E-2</v>
      </c>
      <c r="C15" s="10">
        <v>0.94569999999999999</v>
      </c>
      <c r="D15" s="10">
        <v>2.8500000000000001E-3</v>
      </c>
      <c r="E15" s="10">
        <v>-19.606999999999999</v>
      </c>
      <c r="F15" t="s">
        <v>119</v>
      </c>
      <c r="G15" t="s">
        <v>11</v>
      </c>
      <c r="J15" s="1"/>
      <c r="K15" s="1"/>
      <c r="L15" s="1"/>
      <c r="N15" s="1"/>
    </row>
    <row r="16" spans="1:14" x14ac:dyDescent="0.25">
      <c r="A16" t="s">
        <v>32</v>
      </c>
      <c r="B16" s="10">
        <v>1.1270000000000001E-2</v>
      </c>
      <c r="C16" s="10">
        <v>1.0109999999999999</v>
      </c>
      <c r="D16" s="10">
        <v>1.018E-2</v>
      </c>
      <c r="E16" s="10">
        <v>1.107</v>
      </c>
      <c r="F16">
        <v>0.26823900000000001</v>
      </c>
      <c r="J16" s="1"/>
      <c r="K16" s="1"/>
      <c r="L16" s="1"/>
      <c r="N16" s="1"/>
    </row>
    <row r="17" spans="1:14" x14ac:dyDescent="0.25">
      <c r="A17" t="s">
        <v>33</v>
      </c>
      <c r="B17" s="10">
        <v>1.546E-2</v>
      </c>
      <c r="C17" s="10">
        <v>1.016</v>
      </c>
      <c r="D17" s="10">
        <v>2.617E-3</v>
      </c>
      <c r="E17" s="10">
        <v>5.9089999999999998</v>
      </c>
      <c r="F17" s="1">
        <v>3.4400000000000001E-9</v>
      </c>
      <c r="G17" t="s">
        <v>11</v>
      </c>
      <c r="J17" s="1"/>
      <c r="K17" s="1"/>
      <c r="L17" s="1"/>
      <c r="N17" s="1"/>
    </row>
    <row r="18" spans="1:14" x14ac:dyDescent="0.25">
      <c r="A18" t="s">
        <v>118</v>
      </c>
      <c r="B18" s="10">
        <v>-2.271E-3</v>
      </c>
      <c r="C18" s="10">
        <v>0.99770000000000003</v>
      </c>
      <c r="D18" s="10">
        <v>4.2189999999999997E-3</v>
      </c>
      <c r="E18" s="10">
        <v>-0.53800000000000003</v>
      </c>
      <c r="F18" s="1">
        <v>0.59042899999999998</v>
      </c>
      <c r="J18" s="1"/>
      <c r="K18" s="1"/>
      <c r="L18" s="1"/>
      <c r="N18" s="1"/>
    </row>
    <row r="19" spans="1:14" x14ac:dyDescent="0.25">
      <c r="A19" t="s">
        <v>34</v>
      </c>
      <c r="B19" s="10">
        <v>3.8379999999999998E-3</v>
      </c>
      <c r="C19" s="10">
        <v>1.004</v>
      </c>
      <c r="D19" s="10">
        <v>2.9559999999999998E-4</v>
      </c>
      <c r="E19" s="10">
        <v>12.981</v>
      </c>
      <c r="F19" s="1" t="s">
        <v>119</v>
      </c>
      <c r="G19" t="s">
        <v>11</v>
      </c>
      <c r="J19" s="1"/>
      <c r="K19" s="1"/>
      <c r="L19" s="1"/>
      <c r="N19" s="1"/>
    </row>
    <row r="20" spans="1:14" x14ac:dyDescent="0.25">
      <c r="A20" t="s">
        <v>35</v>
      </c>
      <c r="B20" s="10">
        <v>-9.7360000000000003E-4</v>
      </c>
      <c r="C20" s="10">
        <v>0.999</v>
      </c>
      <c r="D20" s="10">
        <v>1.114E-4</v>
      </c>
      <c r="E20" s="10">
        <v>-8.7420000000000009</v>
      </c>
      <c r="F20" s="1" t="s">
        <v>119</v>
      </c>
      <c r="G20" t="s">
        <v>11</v>
      </c>
      <c r="J20" s="1"/>
      <c r="K20" s="1"/>
      <c r="L20" s="1"/>
      <c r="N20" s="1"/>
    </row>
    <row r="21" spans="1:14" x14ac:dyDescent="0.25">
      <c r="A21" t="s">
        <v>36</v>
      </c>
      <c r="B21" s="10">
        <v>5.2070000000000003E-4</v>
      </c>
      <c r="C21" s="10">
        <v>1.0009999999999999</v>
      </c>
      <c r="D21" s="10">
        <v>6.0789999999999999E-5</v>
      </c>
      <c r="E21" s="10">
        <v>8.5649999999999995</v>
      </c>
      <c r="F21" s="1" t="s">
        <v>119</v>
      </c>
      <c r="G21" t="s">
        <v>11</v>
      </c>
      <c r="J21" s="1"/>
      <c r="K21" s="1"/>
      <c r="L21" s="1"/>
      <c r="N21" s="1"/>
    </row>
    <row r="22" spans="1:14" x14ac:dyDescent="0.25">
      <c r="A22" t="s">
        <v>37</v>
      </c>
      <c r="B22" s="10">
        <v>-4.1230000000000003E-2</v>
      </c>
      <c r="C22" s="10">
        <v>0.95960000000000001</v>
      </c>
      <c r="D22" s="10">
        <v>1.4500000000000001E-2</v>
      </c>
      <c r="E22" s="10">
        <v>-2.843</v>
      </c>
      <c r="F22">
        <v>4.4669999999999996E-3</v>
      </c>
      <c r="G22" t="s">
        <v>22</v>
      </c>
      <c r="J22" s="1"/>
      <c r="K22" s="1"/>
      <c r="L22" s="1"/>
      <c r="N22" s="1"/>
    </row>
    <row r="23" spans="1:14" x14ac:dyDescent="0.25">
      <c r="A23" t="s">
        <v>38</v>
      </c>
      <c r="B23" s="10">
        <v>-6.447E-2</v>
      </c>
      <c r="C23" s="10">
        <v>0.93759999999999999</v>
      </c>
      <c r="D23" s="10">
        <v>2.0750000000000001E-2</v>
      </c>
      <c r="E23" s="10">
        <v>-3.1070000000000002</v>
      </c>
      <c r="F23" s="1">
        <v>1.892E-3</v>
      </c>
      <c r="G23" t="s">
        <v>22</v>
      </c>
      <c r="J23" s="1"/>
      <c r="K23" s="1"/>
      <c r="L23" s="1"/>
      <c r="N23" s="1"/>
    </row>
    <row r="24" spans="1:14" x14ac:dyDescent="0.25">
      <c r="A24" t="s">
        <v>40</v>
      </c>
      <c r="B24" s="10">
        <v>-0.13350000000000001</v>
      </c>
      <c r="C24" s="10">
        <v>0.875</v>
      </c>
      <c r="D24" s="10">
        <v>2.181E-2</v>
      </c>
      <c r="E24" s="10">
        <v>-6.1239999999999997</v>
      </c>
      <c r="F24" s="1">
        <v>9.1400000000000005E-10</v>
      </c>
      <c r="G24" t="s">
        <v>11</v>
      </c>
      <c r="J24" s="1"/>
      <c r="K24" s="1"/>
      <c r="L24" s="1"/>
      <c r="N24" s="1"/>
    </row>
    <row r="25" spans="1:14" x14ac:dyDescent="0.25">
      <c r="A25" t="s">
        <v>41</v>
      </c>
      <c r="B25" s="10">
        <v>-3.4029999999999998E-2</v>
      </c>
      <c r="C25" s="10">
        <v>0.96650000000000003</v>
      </c>
      <c r="D25" s="10">
        <v>1.8239999999999999E-2</v>
      </c>
      <c r="E25" s="10">
        <v>-1.8660000000000001</v>
      </c>
      <c r="F25">
        <v>6.2040999999999999E-2</v>
      </c>
      <c r="G25" t="s">
        <v>42</v>
      </c>
      <c r="J25" s="1"/>
      <c r="N25" s="1"/>
    </row>
    <row r="26" spans="1:14" x14ac:dyDescent="0.25">
      <c r="A26" t="s">
        <v>39</v>
      </c>
      <c r="B26" s="1">
        <v>-5.2740000000000002E-2</v>
      </c>
      <c r="C26" s="1">
        <v>0.9486</v>
      </c>
      <c r="D26" s="1">
        <v>2.0559999999999998E-2</v>
      </c>
      <c r="E26">
        <v>-2.5649999999999999</v>
      </c>
      <c r="F26">
        <v>1.0329E-2</v>
      </c>
      <c r="G26" t="s">
        <v>128</v>
      </c>
    </row>
    <row r="27" spans="1:14" x14ac:dyDescent="0.25">
      <c r="A27" t="s">
        <v>503</v>
      </c>
      <c r="B27" s="1">
        <v>-2.6370000000000001E-2</v>
      </c>
      <c r="C27" s="1">
        <v>0.97399999999999998</v>
      </c>
      <c r="D27" s="1">
        <v>1.8489999999999999E-2</v>
      </c>
      <c r="E27">
        <v>-1.427</v>
      </c>
      <c r="F27">
        <v>0.15371799999999999</v>
      </c>
    </row>
    <row r="28" spans="1:14" x14ac:dyDescent="0.25">
      <c r="A28" t="s">
        <v>505</v>
      </c>
      <c r="B28" s="1">
        <v>-1.18E-2</v>
      </c>
      <c r="C28" s="1">
        <v>0.98829999999999996</v>
      </c>
      <c r="D28" s="1">
        <v>2.001E-2</v>
      </c>
      <c r="E28">
        <v>-0.59</v>
      </c>
      <c r="F28">
        <v>0.55548500000000001</v>
      </c>
    </row>
    <row r="29" spans="1:14" x14ac:dyDescent="0.25">
      <c r="A29" t="s">
        <v>504</v>
      </c>
      <c r="B29" s="1">
        <v>-9.1839999999999995E-3</v>
      </c>
      <c r="C29" s="1">
        <v>0.9909</v>
      </c>
      <c r="D29" s="1">
        <v>2.2259999999999999E-2</v>
      </c>
      <c r="E29">
        <v>-0.41199999999999998</v>
      </c>
      <c r="F29">
        <v>0.67997600000000002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8</vt:i4>
      </vt:variant>
    </vt:vector>
  </HeadingPairs>
  <TitlesOfParts>
    <vt:vector size="50" baseType="lpstr">
      <vt:lpstr>Full Sample by BMI Level</vt:lpstr>
      <vt:lpstr>Table 1</vt:lpstr>
      <vt:lpstr>Sheet2</vt:lpstr>
      <vt:lpstr>mod1</vt:lpstr>
      <vt:lpstr>mod1L</vt:lpstr>
      <vt:lpstr>mod1.fr</vt:lpstr>
      <vt:lpstr>mod1L.fr</vt:lpstr>
      <vt:lpstr>Table2</vt:lpstr>
      <vt:lpstr>mod2</vt:lpstr>
      <vt:lpstr>mod2.fr</vt:lpstr>
      <vt:lpstr>mod2L.fr</vt:lpstr>
      <vt:lpstr>mod3</vt:lpstr>
      <vt:lpstr>mod3.fr</vt:lpstr>
      <vt:lpstr>mod4</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2023-04-05T18:17:00Z</dcterms:modified>
</cp:coreProperties>
</file>